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.loc\root\mrte_obmen\ПЭО\Запросы 2020\Для публикации на сайте\"/>
    </mc:Choice>
  </mc:AlternateContent>
  <bookViews>
    <workbookView xWindow="0" yWindow="0" windowWidth="17280" windowHeight="8640"/>
  </bookViews>
  <sheets>
    <sheet name="ОФР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B29" i="1" l="1"/>
  <c r="C15" i="1" l="1"/>
  <c r="C24" i="1"/>
  <c r="C23" i="1"/>
  <c r="C22" i="1"/>
  <c r="C16" i="1"/>
  <c r="C20" i="1"/>
  <c r="C21" i="1"/>
  <c r="B21" i="1"/>
  <c r="B20" i="1"/>
  <c r="C19" i="1"/>
  <c r="B19" i="1"/>
  <c r="D19" i="1" s="1"/>
  <c r="C18" i="1"/>
  <c r="D20" i="1" l="1"/>
  <c r="D21" i="1"/>
  <c r="E54" i="1" l="1"/>
  <c r="B51" i="1"/>
  <c r="B48" i="1"/>
  <c r="B45" i="1"/>
  <c r="B43" i="1"/>
  <c r="B40" i="1"/>
  <c r="B39" i="1"/>
  <c r="B36" i="1"/>
  <c r="B35" i="1"/>
  <c r="B12" i="1" l="1"/>
  <c r="B11" i="1" l="1"/>
  <c r="B9" i="1"/>
  <c r="B50" i="1"/>
  <c r="B8" i="1"/>
  <c r="B10" i="1"/>
  <c r="B6" i="1"/>
  <c r="B28" i="1"/>
  <c r="B27" i="1" s="1"/>
  <c r="B18" i="1"/>
  <c r="D18" i="1" s="1"/>
  <c r="B16" i="1"/>
  <c r="D16" i="1" s="1"/>
  <c r="B22" i="1"/>
  <c r="D22" i="1" s="1"/>
  <c r="B23" i="1"/>
  <c r="D23" i="1" s="1"/>
  <c r="B15" i="1"/>
  <c r="D15" i="1" s="1"/>
  <c r="B25" i="1"/>
  <c r="B49" i="1" l="1"/>
  <c r="B38" i="1"/>
  <c r="B37" i="1" s="1"/>
  <c r="B32" i="1"/>
  <c r="B34" i="1"/>
  <c r="B33" i="1"/>
  <c r="B24" i="1"/>
  <c r="D24" i="1" s="1"/>
  <c r="B42" i="1"/>
  <c r="B7" i="1"/>
  <c r="B47" i="1"/>
  <c r="B46" i="1"/>
  <c r="B31" i="1" l="1"/>
  <c r="B30" i="1" s="1"/>
  <c r="B5" i="1"/>
  <c r="B4" i="1" s="1"/>
  <c r="B44" i="1"/>
  <c r="B41" i="1" s="1"/>
  <c r="B26" i="1" l="1"/>
  <c r="B14" i="1" s="1"/>
  <c r="B13" i="1" l="1"/>
  <c r="B52" i="1"/>
  <c r="B53" i="1" l="1"/>
  <c r="B54" i="1"/>
  <c r="F24" i="1" l="1"/>
  <c r="A24" i="1"/>
  <c r="A23" i="1"/>
  <c r="A22" i="1"/>
  <c r="F15" i="1"/>
  <c r="F23" i="1"/>
  <c r="F22" i="1"/>
  <c r="F16" i="1"/>
  <c r="F21" i="1"/>
  <c r="E21" i="1"/>
  <c r="F20" i="1"/>
  <c r="E20" i="1"/>
  <c r="F19" i="1"/>
  <c r="E19" i="1"/>
  <c r="F18" i="1"/>
  <c r="G21" i="1" l="1"/>
  <c r="G20" i="1"/>
  <c r="G19" i="1"/>
  <c r="E13" i="1"/>
  <c r="E51" i="1"/>
  <c r="A51" i="1"/>
  <c r="E50" i="1"/>
  <c r="A50" i="1"/>
  <c r="E48" i="1"/>
  <c r="A48" i="1"/>
  <c r="E45" i="1"/>
  <c r="E43" i="1"/>
  <c r="A43" i="1"/>
  <c r="E47" i="1"/>
  <c r="A47" i="1"/>
  <c r="A44" i="1"/>
  <c r="E46" i="1"/>
  <c r="A46" i="1"/>
  <c r="E44" i="1"/>
  <c r="A45" i="1"/>
  <c r="E42" i="1"/>
  <c r="A42" i="1"/>
  <c r="E40" i="1"/>
  <c r="A40" i="1"/>
  <c r="A39" i="1"/>
  <c r="E39" i="1"/>
  <c r="E38" i="1"/>
  <c r="A38" i="1"/>
  <c r="E36" i="1"/>
  <c r="E35" i="1"/>
  <c r="A36" i="1"/>
  <c r="A35" i="1"/>
  <c r="A34" i="1"/>
  <c r="A29" i="1"/>
  <c r="E29" i="1"/>
  <c r="A32" i="1"/>
  <c r="A31" i="1"/>
  <c r="A28" i="1"/>
  <c r="E33" i="1"/>
  <c r="E32" i="1"/>
  <c r="A33" i="1"/>
  <c r="E28" i="1"/>
  <c r="A15" i="1"/>
  <c r="E15" i="1"/>
  <c r="E25" i="1"/>
  <c r="A25" i="1"/>
  <c r="E24" i="1"/>
  <c r="G24" i="1" s="1"/>
  <c r="E23" i="1"/>
  <c r="G23" i="1" s="1"/>
  <c r="E22" i="1"/>
  <c r="G22" i="1" s="1"/>
  <c r="E18" i="1"/>
  <c r="G18" i="1" s="1"/>
  <c r="E16" i="1"/>
  <c r="G16" i="1" s="1"/>
  <c r="E12" i="1"/>
  <c r="E11" i="1"/>
  <c r="E10" i="1"/>
  <c r="E9" i="1"/>
  <c r="E8" i="1"/>
  <c r="E7" i="1"/>
  <c r="A12" i="1"/>
  <c r="A11" i="1"/>
  <c r="A10" i="1"/>
  <c r="A9" i="1"/>
  <c r="A8" i="1"/>
  <c r="A7" i="1"/>
  <c r="A6" i="1"/>
  <c r="A5" i="1"/>
  <c r="E5" i="1" l="1"/>
  <c r="G15" i="1"/>
  <c r="E49" i="1"/>
  <c r="E17" i="1"/>
  <c r="E26" i="1" s="1"/>
  <c r="E41" i="1"/>
  <c r="E27" i="1"/>
  <c r="E37" i="1"/>
  <c r="E34" i="1"/>
  <c r="E31" i="1"/>
  <c r="E4" i="1" l="1"/>
  <c r="E53" i="1" s="1"/>
  <c r="E14" i="1"/>
  <c r="E30" i="1"/>
  <c r="E52" i="1" l="1"/>
</calcChain>
</file>

<file path=xl/sharedStrings.xml><?xml version="1.0" encoding="utf-8"?>
<sst xmlns="http://schemas.openxmlformats.org/spreadsheetml/2006/main" count="36" uniqueCount="26">
  <si>
    <t xml:space="preserve">Выручка от регулируемого вида деятельности </t>
  </si>
  <si>
    <t>9 месяцев 2020 г.</t>
  </si>
  <si>
    <t>2019 год</t>
  </si>
  <si>
    <t>тыс. руб.</t>
  </si>
  <si>
    <t>Себестоимость производимых товаров по регулируемому виду деятельности</t>
  </si>
  <si>
    <t>Объем</t>
  </si>
  <si>
    <t>Стоимость всего</t>
  </si>
  <si>
    <t>прочие материалы</t>
  </si>
  <si>
    <t>Аренда</t>
  </si>
  <si>
    <t>топливо</t>
  </si>
  <si>
    <t>Амортизация</t>
  </si>
  <si>
    <t>Оплата труда</t>
  </si>
  <si>
    <t>Отчисления на соц нужды</t>
  </si>
  <si>
    <t>Материальные расходы</t>
  </si>
  <si>
    <t>Текущий и капитальный ремонт</t>
  </si>
  <si>
    <t>уголь, т</t>
  </si>
  <si>
    <t>природный газ, тыс куб. м</t>
  </si>
  <si>
    <t>покупная электрическая энергия (мощность), тыс кВт*ч</t>
  </si>
  <si>
    <t>-</t>
  </si>
  <si>
    <t>дизельное топливо, т</t>
  </si>
  <si>
    <t>нефтяное топливо, т</t>
  </si>
  <si>
    <t>Валовая прибыль от реализации товаров (услуг)</t>
  </si>
  <si>
    <t>Чистая прибыль (убыток)</t>
  </si>
  <si>
    <t>Прочие производственные и общехозяйственные расходы</t>
  </si>
  <si>
    <t>Стоимость ед.</t>
  </si>
  <si>
    <t xml:space="preserve">Основные финансово-экономические показатели ООО "Газпром теплоэнерго МО"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</si>
</sst>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i/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0" xfId="0" applyFont="1" applyFill="1"/>
    <xf numFmtId="4" fontId="3" fillId="2" borderId="0" xfId="0" applyNumberFormat="1" applyFont="1" applyFill="1"/>
    <xf numFmtId="0" fontId="1" fillId="0" borderId="0" xfId="0" applyFont="1" applyAlignment="1">
      <alignment horizontal="left" wrapText="1" indent="2"/>
    </xf>
    <xf numFmtId="4" fontId="1" fillId="0" borderId="0" xfId="0" applyNumberFormat="1" applyFont="1"/>
    <xf numFmtId="0" fontId="4" fillId="0" borderId="0" xfId="0" applyFont="1" applyAlignment="1">
      <alignment horizontal="left" wrapText="1" indent="4"/>
    </xf>
    <xf numFmtId="2" fontId="1" fillId="0" borderId="0" xfId="0" applyNumberFormat="1" applyFont="1" applyAlignment="1">
      <alignment horizontal="left" wrapText="1" indent="2"/>
    </xf>
    <xf numFmtId="0" fontId="2" fillId="0" borderId="0" xfId="0" applyFont="1" applyFill="1"/>
    <xf numFmtId="0" fontId="3" fillId="0" borderId="0" xfId="0" applyFont="1"/>
    <xf numFmtId="4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indent="1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quotePrefix="1" applyFont="1" applyFill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1"/>
    </xf>
    <xf numFmtId="0" fontId="2" fillId="0" borderId="0" xfId="0" applyFont="1"/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/>
    <xf numFmtId="0" fontId="1" fillId="0" borderId="0" xfId="0" applyFont="1" applyAlignment="1">
      <alignment horizontal="left" wrapText="1" inden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/>
    <xf numFmtId="4" fontId="1" fillId="0" borderId="1" xfId="0" applyNumberFormat="1" applyFont="1" applyBorder="1"/>
    <xf numFmtId="4" fontId="3" fillId="0" borderId="1" xfId="0" applyNumberFormat="1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Border="1"/>
    <xf numFmtId="2" fontId="1" fillId="0" borderId="0" xfId="0" applyNumberFormat="1" applyFont="1"/>
    <xf numFmtId="3" fontId="1" fillId="0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5;&#1069;&#1054;/&#1054;&#1090;&#1095;&#1077;&#1090;%20&#1086;%20&#1060;&#1061;&#1044;/2019/2019%20&#1075;&#1086;&#1076;/&#1050;&#1086;&#1088;&#1088;&#1077;&#1082;&#1090;&#1080;&#1088;&#1086;&#1074;&#1082;&#1072;%20&#1086;&#1090;&#1095;&#1077;&#1090;&#1085;&#1086;&#1089;&#1090;&#1080;%2022.06.2020/&#1055;&#1088;&#1080;&#1083;&#1086;&#1078;&#1077;&#1085;&#1080;&#1077;%205%20&#1041;&#1102;&#1076;&#1078;&#1077;&#1090;%20&#1076;&#1086;&#1093;&#1086;&#1076;&#1086;&#1074;%20&#1080;%20&#1088;&#1072;&#1089;&#1093;&#1086;&#1076;&#1086;&#1074;_2019%20&#1089;&#1082;&#1086;&#1088;.%20&#1085;&#1072;%20&#1056;&#1057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5;&#1069;&#1054;/&#1054;&#1090;&#1095;&#1077;&#1090;%20&#1086;%20&#1060;&#1061;&#1044;/2020/9%20&#1084;&#1077;&#1089;&#1103;&#1094;&#1077;&#1074;/2020-11-02_&#1041;&#1044;&#1056;/2020-11-02_&#1055;&#1088;&#1080;&#1083;&#1086;&#1078;&#1077;&#1085;&#1080;&#1077;%204%20&#1041;&#1102;&#1076;&#1078;&#1077;&#1090;%20&#1076;&#1086;&#1093;&#1086;&#1076;&#1086;&#1074;%20&#1080;%20&#1088;&#1072;&#1089;&#1093;&#1086;&#1076;&#1086;&#1074;_9%20&#1084;&#1077;&#1089;&#1103;&#1094;&#1077;&#1074;%202020%20&#1043;&#1055;&#1058;&#1069;%20&#1052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5;&#1069;&#1054;/&#1054;&#1090;&#1095;&#1077;&#1090;%20&#1086;%20&#1060;&#1061;&#1044;/2019/2019%20&#1075;&#1086;&#1076;/&#1050;&#1086;&#1088;&#1088;&#1077;&#1082;&#1090;&#1080;&#1088;&#1086;&#1074;&#1082;&#1072;%20&#1086;&#1090;&#1095;&#1077;&#1090;&#1085;&#1086;&#1089;&#1090;&#1080;%2022.06.2020/&#1055;&#1088;&#1080;&#1083;&#1086;&#1078;&#1077;&#1085;&#1080;&#1077;%208%20&#1060;&#1072;&#1082;&#1090;&#1086;&#1088;&#1085;&#1099;&#1081;%20&#1072;&#1085;&#1072;&#1083;&#1080;&#1079;%20&#1084;&#1072;&#1090;&#1077;&#1088;&#1080;&#1072;&#1083;&#1100;&#1085;&#1099;&#1093;%20&#1088;&#1077;&#1089;&#1091;&#1088;&#1089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rte_obmen/&#1055;&#1069;&#1054;/&#1054;&#1090;&#1095;&#1077;&#1090;%20&#1086;%20&#1060;&#1061;&#1044;/2020/9%20&#1084;&#1077;&#1089;&#1103;&#1094;&#1077;&#1074;/&#1054;&#1090;&#1087;&#1088;&#1072;&#1074;&#1082;&#1072;%2026.10.2020/&#1055;&#1088;&#1080;&#1083;&#1086;&#1078;&#1077;&#1085;&#1080;&#1077;%203%20&#1060;&#1040;%20&#1088;&#1077;&#1089;&#1091;&#1088;&#1089;&#1086;&#1074;_9%20&#1084;&#1077;&#1089;%202020%20&#1043;&#1055;&#1058;&#1069;%20&#1052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КВ 1 кв."/>
      <sheetName val="КВ 1 плг"/>
      <sheetName val="КВ 9 мес."/>
      <sheetName val="ф17 новая форма"/>
      <sheetName val="БДР по кот.год"/>
      <sheetName val="БДР отч.пер."/>
      <sheetName val="ПрДр отч.пер."/>
      <sheetName val="91.02"/>
      <sheetName val="91.01"/>
      <sheetName val="осв_4_19"/>
      <sheetName val="ОСВ год"/>
      <sheetName val="84"/>
      <sheetName val="БДР отч.пер._СФ"/>
      <sheetName val="ПрДр отч.пер._СФ"/>
      <sheetName val="БДДС отч.пер._СФ"/>
      <sheetName val="БДР отч.пер._ПФ"/>
      <sheetName val="ПрДр отч.пер._ПФ"/>
      <sheetName val="БДДС отч.пер._ПФ"/>
      <sheetName val="БДР отч.пер._АУ"/>
      <sheetName val="ПрДр отч.пер._АУ"/>
      <sheetName val="БДДС отч.пер."/>
      <sheetName val="БДДС отч.пер._А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O12">
            <v>2715087.9253033339</v>
          </cell>
        </row>
        <row r="18">
          <cell r="O18">
            <v>2116784.5378450002</v>
          </cell>
        </row>
        <row r="20">
          <cell r="O20">
            <v>543056.64436988672</v>
          </cell>
        </row>
        <row r="28">
          <cell r="O28">
            <v>33790.754771780004</v>
          </cell>
        </row>
        <row r="30">
          <cell r="O30">
            <v>5370.2942299999995</v>
          </cell>
        </row>
        <row r="42">
          <cell r="O42">
            <v>0</v>
          </cell>
        </row>
        <row r="43">
          <cell r="O43">
            <v>11598.649520000001</v>
          </cell>
        </row>
        <row r="44">
          <cell r="O44">
            <v>4487.0445666666674</v>
          </cell>
        </row>
        <row r="45">
          <cell r="O45">
            <v>2532510.1701799999</v>
          </cell>
        </row>
        <row r="48">
          <cell r="O48">
            <v>416820.32239999995</v>
          </cell>
        </row>
        <row r="50">
          <cell r="O50">
            <v>124100.27287</v>
          </cell>
        </row>
        <row r="51">
          <cell r="O51">
            <v>822.23195999999984</v>
          </cell>
        </row>
        <row r="52">
          <cell r="O52">
            <v>1630371.4922400001</v>
          </cell>
        </row>
        <row r="55">
          <cell r="O55">
            <v>1002826.3678199999</v>
          </cell>
        </row>
        <row r="60">
          <cell r="O60">
            <v>231839.47927000004</v>
          </cell>
        </row>
        <row r="61">
          <cell r="O61">
            <v>14552.876069999998</v>
          </cell>
        </row>
        <row r="62">
          <cell r="O62">
            <v>9608.1772599999986</v>
          </cell>
        </row>
        <row r="63">
          <cell r="O63">
            <v>237663.67543</v>
          </cell>
        </row>
        <row r="64">
          <cell r="O64">
            <v>69026.769390000001</v>
          </cell>
        </row>
        <row r="66">
          <cell r="O66">
            <v>8085.2143100000003</v>
          </cell>
        </row>
        <row r="71">
          <cell r="O71">
            <v>0</v>
          </cell>
        </row>
        <row r="73">
          <cell r="O73">
            <v>86065.557530000005</v>
          </cell>
        </row>
        <row r="76">
          <cell r="O76">
            <v>2698.71992</v>
          </cell>
        </row>
        <row r="92">
          <cell r="O92">
            <v>251.27784</v>
          </cell>
        </row>
        <row r="108">
          <cell r="O108">
            <v>1209.3555099999999</v>
          </cell>
        </row>
        <row r="124">
          <cell r="O124">
            <v>11.976760000000001</v>
          </cell>
        </row>
        <row r="193">
          <cell r="O193">
            <v>135733.91063999999</v>
          </cell>
        </row>
        <row r="195">
          <cell r="O195">
            <v>36896.686010000005</v>
          </cell>
        </row>
        <row r="196">
          <cell r="O196">
            <v>262.20252000000005</v>
          </cell>
        </row>
        <row r="198">
          <cell r="O198">
            <v>1735.7982300000003</v>
          </cell>
        </row>
        <row r="199">
          <cell r="O199">
            <v>0</v>
          </cell>
        </row>
        <row r="200">
          <cell r="O200">
            <v>0</v>
          </cell>
        </row>
        <row r="203">
          <cell r="O203">
            <v>6344.7437399999999</v>
          </cell>
        </row>
        <row r="219">
          <cell r="O219">
            <v>807.96064000000001</v>
          </cell>
        </row>
        <row r="251">
          <cell r="O251">
            <v>95.832750000000004</v>
          </cell>
        </row>
        <row r="333">
          <cell r="O333">
            <v>-586657.04456666613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тч.пер."/>
      <sheetName val="Лист1"/>
      <sheetName val="ПрДР отч.пер."/>
      <sheetName val="БДР отч.пер._СФ"/>
      <sheetName val="ПрДР отч.пер._СФ"/>
      <sheetName val="БДР отч.пер._ПФ"/>
      <sheetName val="ПрДР отч.пер._ПФ"/>
      <sheetName val="БДР отч.пер._АУ"/>
      <sheetName val="ПрДР отч.пер._АУ"/>
      <sheetName val="БДДС"/>
      <sheetName val="СВОД БДР"/>
      <sheetName val="СВОД ПДиР"/>
      <sheetName val="проверка"/>
      <sheetName val="осв_90 1пг.2020"/>
    </sheetNames>
    <sheetDataSet>
      <sheetData sheetId="0">
        <row r="16">
          <cell r="B16" t="str">
            <v>Теплоснабжение</v>
          </cell>
        </row>
        <row r="19">
          <cell r="B19" t="str">
            <v>Услуги по теплоснабжению</v>
          </cell>
          <cell r="AQ19">
            <v>1865758.0795400003</v>
          </cell>
        </row>
        <row r="21">
          <cell r="B21" t="str">
            <v>Услуги по ГВС (двухкомпонентный тариф)</v>
          </cell>
          <cell r="AQ21">
            <v>536429.19289499999</v>
          </cell>
        </row>
        <row r="29">
          <cell r="B29" t="str">
            <v>Услуги по ГВС (однокомпонентный тариф) в закрытой системе теплоснабжения</v>
          </cell>
          <cell r="AQ29">
            <v>33172.642925</v>
          </cell>
        </row>
        <row r="31">
          <cell r="B31" t="str">
            <v>Услуги по теплоснабжению (пар)</v>
          </cell>
          <cell r="AQ31">
            <v>6663.3234400000001</v>
          </cell>
        </row>
        <row r="43">
          <cell r="B43" t="str">
            <v>Плата за подключение</v>
          </cell>
          <cell r="AQ43">
            <v>9059.4950599999993</v>
          </cell>
        </row>
        <row r="44">
          <cell r="B44" t="str">
            <v>Прочие оказываемые услуги (выполняемые работы)</v>
          </cell>
          <cell r="AQ44">
            <v>10075.75517</v>
          </cell>
        </row>
        <row r="45">
          <cell r="B45" t="str">
            <v>Средства, полученные в качестве разницы при расчете размера платы за коммунальные услуги с применением повышающих коэффициентов</v>
          </cell>
          <cell r="AQ45">
            <v>7545.323663344323</v>
          </cell>
        </row>
        <row r="46">
          <cell r="AQ46">
            <v>2276182.42325</v>
          </cell>
        </row>
        <row r="49">
          <cell r="B49" t="str">
            <v>Расходы на оплату труда</v>
          </cell>
          <cell r="AQ49">
            <v>382298.08158000006</v>
          </cell>
        </row>
        <row r="50">
          <cell r="B50" t="str">
            <v>Расходы по страховым платежам и обязательному страхованию от несчастных случаев на производстве (НС)</v>
          </cell>
        </row>
        <row r="51">
          <cell r="B51" t="str">
            <v>Страховые платежи</v>
          </cell>
          <cell r="AQ51">
            <v>114423.4811</v>
          </cell>
        </row>
        <row r="52">
          <cell r="B52" t="str">
            <v>Обязательное социальное страхование от несчастных случаев на производстве и профессиональных заболеваний</v>
          </cell>
          <cell r="AQ52">
            <v>757.37401999999997</v>
          </cell>
        </row>
        <row r="53">
          <cell r="AQ53">
            <v>1389214.6719199999</v>
          </cell>
        </row>
        <row r="56">
          <cell r="AQ56">
            <v>853456.66081999999</v>
          </cell>
        </row>
        <row r="61">
          <cell r="AQ61">
            <v>199075.71085999999</v>
          </cell>
        </row>
        <row r="62">
          <cell r="B62" t="str">
            <v>вода на технологические цели</v>
          </cell>
          <cell r="AQ62">
            <v>18187.355459999999</v>
          </cell>
        </row>
        <row r="63">
          <cell r="B63" t="str">
            <v>водоотведение</v>
          </cell>
          <cell r="AQ63">
            <v>10488.540869999999</v>
          </cell>
        </row>
        <row r="64">
          <cell r="B64" t="str">
            <v>покупная тепловая энергия</v>
          </cell>
          <cell r="AQ64">
            <v>194614.01835000003</v>
          </cell>
        </row>
        <row r="65">
          <cell r="B65" t="str">
            <v>вода (для ХВС, ГВС и т.д.)</v>
          </cell>
          <cell r="AQ65">
            <v>59980.937090000007</v>
          </cell>
        </row>
        <row r="67">
          <cell r="B67" t="str">
            <v>материалы на технологические нужды</v>
          </cell>
          <cell r="AQ67">
            <v>15267.854620000002</v>
          </cell>
        </row>
        <row r="72">
          <cell r="B72" t="str">
            <v>Амортизация ОС</v>
          </cell>
          <cell r="AQ72">
            <v>0</v>
          </cell>
        </row>
        <row r="74">
          <cell r="B74" t="str">
            <v>Расходы на ремонт ОС производственного назначения</v>
          </cell>
          <cell r="AQ74">
            <v>97367.205180000004</v>
          </cell>
        </row>
        <row r="77">
          <cell r="B77" t="str">
            <v>аренда производственного имущества (теплоэнергетического имущества)</v>
          </cell>
          <cell r="AQ77">
            <v>4888.0486500000006</v>
          </cell>
        </row>
        <row r="93">
          <cell r="B93" t="str">
            <v>аренда автотранспорта</v>
          </cell>
          <cell r="AQ93">
            <v>10573.66819</v>
          </cell>
        </row>
        <row r="109">
          <cell r="B109" t="str">
            <v>аренда земельных участков (под производственным имуществом)</v>
          </cell>
          <cell r="AQ109">
            <v>747.63058000000001</v>
          </cell>
        </row>
        <row r="125">
          <cell r="B125" t="str">
            <v>аренда прочего имущества</v>
          </cell>
          <cell r="AQ125">
            <v>140.46475999999998</v>
          </cell>
        </row>
        <row r="194">
          <cell r="B194" t="str">
            <v>Расходы на оплату труда</v>
          </cell>
          <cell r="AQ194">
            <v>136378.54922000002</v>
          </cell>
        </row>
        <row r="195">
          <cell r="B195" t="str">
            <v>Расходы по страховым платежам и обязательному страхованию от несчастных случаев на производстве (НС)</v>
          </cell>
        </row>
        <row r="196">
          <cell r="B196" t="str">
            <v>Страховые платежи</v>
          </cell>
          <cell r="AQ196">
            <v>38375.928769999999</v>
          </cell>
        </row>
        <row r="197">
          <cell r="B197" t="str">
            <v>Обязательное социальное страхование от несчастных случаев на производстве и профессиональных заболеваний</v>
          </cell>
          <cell r="AQ197">
            <v>269.68335999999999</v>
          </cell>
        </row>
        <row r="199">
          <cell r="B199" t="str">
            <v>Амортизация ОС</v>
          </cell>
          <cell r="AQ199">
            <v>1127.2268900000001</v>
          </cell>
        </row>
        <row r="200">
          <cell r="B200" t="str">
            <v>Амортизация НМА</v>
          </cell>
          <cell r="AQ200">
            <v>14.58351</v>
          </cell>
        </row>
        <row r="201">
          <cell r="B201" t="str">
            <v>Расходы на ремонт оборудования общехозяйственного назначения</v>
          </cell>
          <cell r="AQ201">
            <v>25.550740000000001</v>
          </cell>
        </row>
        <row r="204">
          <cell r="B204" t="str">
            <v>аренда зданий и помещений (офисные)</v>
          </cell>
          <cell r="AQ204">
            <v>5232.9094299999997</v>
          </cell>
        </row>
        <row r="220">
          <cell r="AQ220">
            <v>450.43849999999998</v>
          </cell>
        </row>
        <row r="252">
          <cell r="AQ252">
            <v>47.055599999999998</v>
          </cell>
        </row>
        <row r="335">
          <cell r="AQ335">
            <v>-45373.215506656008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9 план-факт"/>
      <sheetName val="Свод 2019 4кв. план-факт"/>
      <sheetName val="Свод 4кв. 2018-2019 факт-факт"/>
      <sheetName val="Свод 2018-2019 факт-факт"/>
      <sheetName val="СФ 2019 план-факт"/>
      <sheetName val="СФ 2019 4кв. план-факт"/>
      <sheetName val="СФ 4кв. 2018-2019 факт-факт"/>
      <sheetName val="СФ  2018-2019 факт-факт"/>
      <sheetName val="ПФ 2019 план-факт"/>
      <sheetName val="ПФ 2019 4кв. план-факт"/>
      <sheetName val="ПФ 4кв. 2018-2019 факт-факт"/>
      <sheetName val="ПФ 2018-2019 факт-факт"/>
    </sheetNames>
    <sheetDataSet>
      <sheetData sheetId="0">
        <row r="8">
          <cell r="G8">
            <v>172135.45183000001</v>
          </cell>
        </row>
        <row r="9">
          <cell r="G9">
            <v>1379.7049999999999</v>
          </cell>
          <cell r="I9">
            <v>9044.73243</v>
          </cell>
        </row>
        <row r="11">
          <cell r="G11">
            <v>931.30399999999997</v>
          </cell>
          <cell r="I11">
            <v>39334.930659999998</v>
          </cell>
        </row>
        <row r="12">
          <cell r="G12">
            <v>163.20500000000001</v>
          </cell>
          <cell r="I12">
            <v>8013.1239000000005</v>
          </cell>
        </row>
        <row r="35">
          <cell r="G35">
            <v>48276.506999999998</v>
          </cell>
        </row>
        <row r="42">
          <cell r="G42">
            <v>704.80027799999993</v>
          </cell>
        </row>
        <row r="46">
          <cell r="G46">
            <v>3415.8413520000004</v>
          </cell>
        </row>
        <row r="47">
          <cell r="G47">
            <v>368.17377399999998</v>
          </cell>
        </row>
        <row r="51">
          <cell r="G51">
            <v>150.0854693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факт_2020"/>
      <sheetName val="Факт 2019-факт 2020"/>
      <sheetName val="План-факт_1кв2020"/>
      <sheetName val="обороты между субконто"/>
      <sheetName val="Обороты между субконто 2кв.2020"/>
      <sheetName val="План-факт_9 мес.2020"/>
      <sheetName val="Факт-факт_9 мес. 2019-2020 "/>
      <sheetName val="План-факт_9м.2020_СФ"/>
      <sheetName val="Факт-факт_9м. 2019-2020_СФ"/>
      <sheetName val="План-факт_9м.2020_ПФ"/>
      <sheetName val="Факт-факт_9м. 2019-2020_ПФ"/>
      <sheetName val="ОСВ ПФ"/>
      <sheetName val="ПокупнТЭ ПФ"/>
      <sheetName val="ЭЭ ПФ"/>
      <sheetName val="ПФ ДТ тонны"/>
      <sheetName val="ОСВ С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>
            <v>144494.821</v>
          </cell>
        </row>
        <row r="9">
          <cell r="G9">
            <v>1123.75</v>
          </cell>
          <cell r="I9">
            <v>8083.6118800000004</v>
          </cell>
        </row>
        <row r="11">
          <cell r="G11">
            <v>453.084</v>
          </cell>
          <cell r="I11">
            <v>18313.9565</v>
          </cell>
        </row>
        <row r="12">
          <cell r="G12">
            <v>223.07599999999999</v>
          </cell>
          <cell r="I12">
            <v>10776.365540000001</v>
          </cell>
        </row>
        <row r="35">
          <cell r="G35">
            <v>41013.680999999997</v>
          </cell>
        </row>
        <row r="42">
          <cell r="G42">
            <v>853.27529700000002</v>
          </cell>
        </row>
        <row r="46">
          <cell r="G46">
            <v>2911.8157499999998</v>
          </cell>
        </row>
        <row r="47">
          <cell r="G47">
            <v>391.09871700000002</v>
          </cell>
        </row>
        <row r="51">
          <cell r="G51">
            <v>107.148749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75.85546875" style="21" customWidth="1"/>
    <col min="2" max="2" width="12.42578125" style="21" bestFit="1" customWidth="1"/>
    <col min="3" max="3" width="10.85546875" style="21" bestFit="1" customWidth="1"/>
    <col min="4" max="4" width="14.85546875" style="21" bestFit="1" customWidth="1"/>
    <col min="5" max="5" width="17.28515625" style="21" bestFit="1" customWidth="1"/>
    <col min="6" max="6" width="12" style="21" bestFit="1" customWidth="1"/>
    <col min="7" max="7" width="14.85546875" style="21" bestFit="1" customWidth="1"/>
    <col min="8" max="16384" width="9.140625" style="21"/>
  </cols>
  <sheetData>
    <row r="1" spans="1:7" s="1" customFormat="1" ht="18" x14ac:dyDescent="0.25">
      <c r="A1" s="36" t="s">
        <v>25</v>
      </c>
      <c r="E1" s="23"/>
      <c r="F1" s="1" t="s">
        <v>3</v>
      </c>
    </row>
    <row r="2" spans="1:7" s="1" customFormat="1" x14ac:dyDescent="0.2">
      <c r="B2" s="35" t="s">
        <v>2</v>
      </c>
      <c r="C2" s="35"/>
      <c r="D2" s="35"/>
      <c r="E2" s="33" t="s">
        <v>1</v>
      </c>
      <c r="F2" s="34"/>
      <c r="G2" s="34"/>
    </row>
    <row r="3" spans="1:7" s="1" customFormat="1" x14ac:dyDescent="0.2">
      <c r="B3" s="24" t="s">
        <v>6</v>
      </c>
      <c r="C3" s="2" t="s">
        <v>5</v>
      </c>
      <c r="D3" s="2" t="s">
        <v>24</v>
      </c>
      <c r="E3" s="24" t="s">
        <v>6</v>
      </c>
      <c r="F3" s="2" t="s">
        <v>5</v>
      </c>
      <c r="G3" s="2" t="s">
        <v>24</v>
      </c>
    </row>
    <row r="4" spans="1:7" s="3" customFormat="1" x14ac:dyDescent="0.2">
      <c r="A4" s="3" t="s">
        <v>0</v>
      </c>
      <c r="B4" s="25">
        <f>B5+B10+B11+B12</f>
        <v>2715087.9253033339</v>
      </c>
      <c r="E4" s="25">
        <f>E5+E10+E11+E12</f>
        <v>2468703.812693344</v>
      </c>
      <c r="F4" s="4"/>
      <c r="G4" s="4"/>
    </row>
    <row r="5" spans="1:7" s="1" customFormat="1" x14ac:dyDescent="0.2">
      <c r="A5" s="5" t="str">
        <f>'[2]БДР отч.пер.'!$B$16</f>
        <v>Теплоснабжение</v>
      </c>
      <c r="B5" s="6">
        <f>SUM(B6:B9)</f>
        <v>2699002.2312166672</v>
      </c>
      <c r="E5" s="26">
        <f>SUM(E6:E9)</f>
        <v>2442023.2387999999</v>
      </c>
      <c r="F5" s="6"/>
      <c r="G5" s="6"/>
    </row>
    <row r="6" spans="1:7" s="1" customFormat="1" x14ac:dyDescent="0.2">
      <c r="A6" s="7" t="str">
        <f>'[2]БДР отч.пер.'!$B$19</f>
        <v>Услуги по теплоснабжению</v>
      </c>
      <c r="B6" s="6">
        <f>'[1]БДР отч.пер.'!$O$18</f>
        <v>2116784.5378450002</v>
      </c>
      <c r="E6" s="26">
        <f>'[2]БДР отч.пер.'!$AQ$19</f>
        <v>1865758.0795400003</v>
      </c>
      <c r="F6" s="6"/>
      <c r="G6" s="6"/>
    </row>
    <row r="7" spans="1:7" s="1" customFormat="1" x14ac:dyDescent="0.2">
      <c r="A7" s="7" t="str">
        <f>'[2]БДР отч.пер.'!$B$21</f>
        <v>Услуги по ГВС (двухкомпонентный тариф)</v>
      </c>
      <c r="B7" s="6">
        <f>'[1]БДР отч.пер.'!$O$20</f>
        <v>543056.64436988672</v>
      </c>
      <c r="E7" s="26">
        <f>'[2]БДР отч.пер.'!$AQ$21</f>
        <v>536429.19289499999</v>
      </c>
      <c r="F7" s="6"/>
      <c r="G7" s="6"/>
    </row>
    <row r="8" spans="1:7" s="1" customFormat="1" ht="25.5" x14ac:dyDescent="0.2">
      <c r="A8" s="7" t="str">
        <f>'[2]БДР отч.пер.'!$B$29</f>
        <v>Услуги по ГВС (однокомпонентный тариф) в закрытой системе теплоснабжения</v>
      </c>
      <c r="B8" s="6">
        <f>'[1]БДР отч.пер.'!$O$28</f>
        <v>33790.754771780004</v>
      </c>
      <c r="E8" s="26">
        <f>'[2]БДР отч.пер.'!$AQ$29</f>
        <v>33172.642925</v>
      </c>
      <c r="F8" s="6"/>
      <c r="G8" s="6"/>
    </row>
    <row r="9" spans="1:7" s="1" customFormat="1" x14ac:dyDescent="0.2">
      <c r="A9" s="7" t="str">
        <f>'[2]БДР отч.пер.'!$B$31</f>
        <v>Услуги по теплоснабжению (пар)</v>
      </c>
      <c r="B9" s="6">
        <f>'[1]БДР отч.пер.'!$O$30</f>
        <v>5370.2942299999995</v>
      </c>
      <c r="E9" s="26">
        <f>'[2]БДР отч.пер.'!$AQ$31</f>
        <v>6663.3234400000001</v>
      </c>
      <c r="F9" s="6"/>
      <c r="G9" s="6"/>
    </row>
    <row r="10" spans="1:7" s="1" customFormat="1" x14ac:dyDescent="0.2">
      <c r="A10" s="5" t="str">
        <f>'[2]БДР отч.пер.'!$B$43</f>
        <v>Плата за подключение</v>
      </c>
      <c r="B10" s="6">
        <f>'[1]БДР отч.пер.'!$O$42</f>
        <v>0</v>
      </c>
      <c r="E10" s="26">
        <f>'[2]БДР отч.пер.'!$AQ$43</f>
        <v>9059.4950599999993</v>
      </c>
      <c r="F10" s="6"/>
      <c r="G10" s="6"/>
    </row>
    <row r="11" spans="1:7" s="1" customFormat="1" x14ac:dyDescent="0.2">
      <c r="A11" s="5" t="str">
        <f>'[2]БДР отч.пер.'!$B$44</f>
        <v>Прочие оказываемые услуги (выполняемые работы)</v>
      </c>
      <c r="B11" s="6">
        <f>'[1]БДР отч.пер.'!$O$43</f>
        <v>11598.649520000001</v>
      </c>
      <c r="E11" s="26">
        <f>'[2]БДР отч.пер.'!$AQ$44</f>
        <v>10075.75517</v>
      </c>
      <c r="F11" s="6"/>
      <c r="G11" s="6"/>
    </row>
    <row r="12" spans="1:7" s="1" customFormat="1" ht="25.5" x14ac:dyDescent="0.2">
      <c r="A12" s="8" t="str">
        <f>'[2]БДР отч.пер.'!$B$45</f>
        <v>Средства, полученные в качестве разницы при расчете размера платы за коммунальные услуги с применением повышающих коэффициентов</v>
      </c>
      <c r="B12" s="6">
        <f>'[1]БДР отч.пер.'!$O$44</f>
        <v>4487.0445666666674</v>
      </c>
      <c r="E12" s="26">
        <f>'[2]БДР отч.пер.'!$AQ$45</f>
        <v>7545.323663344323</v>
      </c>
      <c r="F12" s="6"/>
      <c r="G12" s="6"/>
    </row>
    <row r="13" spans="1:7" s="3" customFormat="1" x14ac:dyDescent="0.2">
      <c r="A13" s="3" t="s">
        <v>4</v>
      </c>
      <c r="B13" s="4">
        <f>'[1]БДР отч.пер.'!$O$45</f>
        <v>2532510.1701799999</v>
      </c>
      <c r="E13" s="25">
        <f>'[2]БДР отч.пер.'!$AQ$46</f>
        <v>2276182.42325</v>
      </c>
      <c r="F13" s="4"/>
      <c r="G13" s="4"/>
    </row>
    <row r="14" spans="1:7" s="10" customFormat="1" x14ac:dyDescent="0.2">
      <c r="A14" s="9" t="s">
        <v>13</v>
      </c>
      <c r="B14" s="27">
        <f>B15+B16+B17+SUM(B22:B26)</f>
        <v>1630371.4922400001</v>
      </c>
      <c r="E14" s="27">
        <f>E15+E16+E17+SUM(E22:E26)</f>
        <v>1389214.6719200001</v>
      </c>
      <c r="F14" s="11" t="s">
        <v>18</v>
      </c>
      <c r="G14" s="11" t="s">
        <v>18</v>
      </c>
    </row>
    <row r="15" spans="1:7" s="1" customFormat="1" x14ac:dyDescent="0.2">
      <c r="A15" s="12" t="str">
        <f>'[2]БДР отч.пер.'!$B$64</f>
        <v>покупная тепловая энергия</v>
      </c>
      <c r="B15" s="6">
        <f>'[1]БДР отч.пер.'!$O$63</f>
        <v>237663.67543</v>
      </c>
      <c r="C15" s="13">
        <f>'[3]Свод 2019 план-факт'!$G$51</f>
        <v>150.0854693</v>
      </c>
      <c r="D15" s="13">
        <f>B15/C15</f>
        <v>1583.5222192958822</v>
      </c>
      <c r="E15" s="26">
        <f>'[2]БДР отч.пер.'!$AQ$64</f>
        <v>194614.01835000003</v>
      </c>
      <c r="F15" s="1">
        <f>'[4]Факт-факт_9 мес. 2019-2020 '!$G$51</f>
        <v>107.148749</v>
      </c>
      <c r="G15" s="13">
        <f>E15/F15</f>
        <v>1816.2976251827265</v>
      </c>
    </row>
    <row r="16" spans="1:7" s="1" customFormat="1" x14ac:dyDescent="0.2">
      <c r="A16" s="12" t="s">
        <v>17</v>
      </c>
      <c r="B16" s="6">
        <f>'[1]БДР отч.пер.'!$O$60</f>
        <v>231839.47927000004</v>
      </c>
      <c r="C16" s="13">
        <f>'[3]Свод 2019 план-факт'!$G$35</f>
        <v>48276.506999999998</v>
      </c>
      <c r="D16" s="13">
        <f>B16/C16</f>
        <v>4.8023250578174608</v>
      </c>
      <c r="E16" s="26">
        <f>'[2]БДР отч.пер.'!$AQ$61</f>
        <v>199075.71085999999</v>
      </c>
      <c r="F16" s="13">
        <f>'[4]Факт-факт_9 мес. 2019-2020 '!$G$35</f>
        <v>41013.680999999997</v>
      </c>
      <c r="G16" s="13">
        <f>E16/F16</f>
        <v>4.8538854842119639</v>
      </c>
    </row>
    <row r="17" spans="1:7" s="1" customFormat="1" x14ac:dyDescent="0.2">
      <c r="A17" s="12" t="s">
        <v>9</v>
      </c>
      <c r="C17" s="13"/>
      <c r="E17" s="26">
        <f>E18+E19+E20+E21</f>
        <v>890630.59473999997</v>
      </c>
      <c r="F17" s="15" t="s">
        <v>18</v>
      </c>
      <c r="G17" s="15" t="s">
        <v>18</v>
      </c>
    </row>
    <row r="18" spans="1:7" s="1" customFormat="1" x14ac:dyDescent="0.2">
      <c r="A18" s="16" t="s">
        <v>16</v>
      </c>
      <c r="B18" s="6">
        <f>'[1]БДР отч.пер.'!$O$55</f>
        <v>1002826.3678199999</v>
      </c>
      <c r="C18" s="13">
        <f>'[3]Свод 2019 план-факт'!$G$8</f>
        <v>172135.45183000001</v>
      </c>
      <c r="D18" s="13">
        <f>B18/C18</f>
        <v>5.8257979815243726</v>
      </c>
      <c r="E18" s="26">
        <f>'[2]БДР отч.пер.'!$AQ$56</f>
        <v>853456.66081999999</v>
      </c>
      <c r="F18" s="13">
        <f>'[4]Факт-факт_9 мес. 2019-2020 '!$G$8</f>
        <v>144494.821</v>
      </c>
      <c r="G18" s="13">
        <f t="shared" ref="G18:G24" si="0">E18/F18</f>
        <v>5.9064861627116727</v>
      </c>
    </row>
    <row r="19" spans="1:7" s="1" customFormat="1" x14ac:dyDescent="0.2">
      <c r="A19" s="17" t="s">
        <v>15</v>
      </c>
      <c r="B19" s="32">
        <f>'[3]Свод 2019 план-факт'!$I$9</f>
        <v>9044.73243</v>
      </c>
      <c r="C19" s="13">
        <f>'[3]Свод 2019 план-факт'!$G$9</f>
        <v>1379.7049999999999</v>
      </c>
      <c r="D19" s="13">
        <f t="shared" ref="D19:D24" si="1">B19/C19</f>
        <v>6.5555553034887897</v>
      </c>
      <c r="E19" s="28">
        <f>'[4]Факт-факт_9 мес. 2019-2020 '!$I$9</f>
        <v>8083.6118800000004</v>
      </c>
      <c r="F19" s="13">
        <f>'[4]Факт-факт_9 мес. 2019-2020 '!$G$9</f>
        <v>1123.75</v>
      </c>
      <c r="G19" s="13">
        <f t="shared" si="0"/>
        <v>7.193425477196886</v>
      </c>
    </row>
    <row r="20" spans="1:7" s="1" customFormat="1" x14ac:dyDescent="0.2">
      <c r="A20" s="17" t="s">
        <v>19</v>
      </c>
      <c r="B20" s="32">
        <f>'[3]Свод 2019 план-факт'!$I$12</f>
        <v>8013.1239000000005</v>
      </c>
      <c r="C20" s="13">
        <f>'[3]Свод 2019 план-факт'!$G$12</f>
        <v>163.20500000000001</v>
      </c>
      <c r="D20" s="13">
        <f t="shared" si="1"/>
        <v>49.098519653196902</v>
      </c>
      <c r="E20" s="28">
        <f>'[4]Факт-факт_9 мес. 2019-2020 '!$I$12</f>
        <v>10776.365540000001</v>
      </c>
      <c r="F20" s="13">
        <f>'[4]Факт-факт_9 мес. 2019-2020 '!$G$12</f>
        <v>223.07599999999999</v>
      </c>
      <c r="G20" s="13">
        <f t="shared" si="0"/>
        <v>48.308045419498292</v>
      </c>
    </row>
    <row r="21" spans="1:7" s="1" customFormat="1" x14ac:dyDescent="0.2">
      <c r="A21" s="17" t="s">
        <v>20</v>
      </c>
      <c r="B21" s="32">
        <f>'[3]Свод 2019 план-факт'!$I$11</f>
        <v>39334.930659999998</v>
      </c>
      <c r="C21" s="13">
        <f>'[3]Свод 2019 план-факт'!$G$11</f>
        <v>931.30399999999997</v>
      </c>
      <c r="D21" s="13">
        <f t="shared" si="1"/>
        <v>42.236402571018701</v>
      </c>
      <c r="E21" s="28">
        <f>'[4]Факт-факт_9 мес. 2019-2020 '!$I$11</f>
        <v>18313.9565</v>
      </c>
      <c r="F21" s="13">
        <f>'[4]Факт-факт_9 мес. 2019-2020 '!$G$11</f>
        <v>453.084</v>
      </c>
      <c r="G21" s="13">
        <f t="shared" si="0"/>
        <v>40.420664821534196</v>
      </c>
    </row>
    <row r="22" spans="1:7" s="1" customFormat="1" x14ac:dyDescent="0.2">
      <c r="A22" s="18" t="str">
        <f>'[2]БДР отч.пер.'!$B$62&amp;" тыс. куб. м"</f>
        <v>вода на технологические цели тыс. куб. м</v>
      </c>
      <c r="B22" s="6">
        <f>'[1]БДР отч.пер.'!$O$61</f>
        <v>14552.876069999998</v>
      </c>
      <c r="C22" s="13">
        <f>'[3]Свод 2019 план-факт'!$G$42</f>
        <v>704.80027799999993</v>
      </c>
      <c r="D22" s="13">
        <f t="shared" si="1"/>
        <v>20.648226915143187</v>
      </c>
      <c r="E22" s="26">
        <f>'[2]БДР отч.пер.'!$AQ$62</f>
        <v>18187.355459999999</v>
      </c>
      <c r="F22" s="14">
        <f>'[4]Факт-факт_9 мес. 2019-2020 '!$G$42</f>
        <v>853.27529700000002</v>
      </c>
      <c r="G22" s="13">
        <f t="shared" si="0"/>
        <v>21.314756824607802</v>
      </c>
    </row>
    <row r="23" spans="1:7" s="1" customFormat="1" x14ac:dyDescent="0.2">
      <c r="A23" s="18" t="str">
        <f>'[2]БДР отч.пер.'!$B$63&amp;" тыс. куб. м"</f>
        <v>водоотведение тыс. куб. м</v>
      </c>
      <c r="B23" s="6">
        <f>'[1]БДР отч.пер.'!$O$62</f>
        <v>9608.1772599999986</v>
      </c>
      <c r="C23" s="13">
        <f>'[3]Свод 2019 план-факт'!$G$47</f>
        <v>368.17377399999998</v>
      </c>
      <c r="D23" s="13">
        <f t="shared" si="1"/>
        <v>26.096854090427417</v>
      </c>
      <c r="E23" s="26">
        <f>'[2]БДР отч.пер.'!$AQ$63</f>
        <v>10488.540869999999</v>
      </c>
      <c r="F23" s="14">
        <f>'[4]Факт-факт_9 мес. 2019-2020 '!$G$47</f>
        <v>391.09871700000002</v>
      </c>
      <c r="G23" s="13">
        <f t="shared" si="0"/>
        <v>26.818141850360501</v>
      </c>
    </row>
    <row r="24" spans="1:7" s="1" customFormat="1" x14ac:dyDescent="0.2">
      <c r="A24" s="18" t="str">
        <f>'[2]БДР отч.пер.'!$B$65&amp;" тыс. куб. м"</f>
        <v>вода (для ХВС, ГВС и т.д.) тыс. куб. м</v>
      </c>
      <c r="B24" s="6">
        <f>'[1]БДР отч.пер.'!$O$64</f>
        <v>69026.769390000001</v>
      </c>
      <c r="C24" s="13">
        <f>'[3]Свод 2019 план-факт'!$G$46</f>
        <v>3415.8413520000004</v>
      </c>
      <c r="D24" s="13">
        <f t="shared" si="1"/>
        <v>20.207838209343159</v>
      </c>
      <c r="E24" s="26">
        <f>'[2]БДР отч.пер.'!$AQ$65</f>
        <v>59980.937090000007</v>
      </c>
      <c r="F24" s="14">
        <f>'[4]Факт-факт_9 мес. 2019-2020 '!$G$46</f>
        <v>2911.8157499999998</v>
      </c>
      <c r="G24" s="13">
        <f t="shared" si="0"/>
        <v>20.599152638692889</v>
      </c>
    </row>
    <row r="25" spans="1:7" s="1" customFormat="1" x14ac:dyDescent="0.2">
      <c r="A25" s="18" t="str">
        <f>'[2]БДР отч.пер.'!$B$67</f>
        <v>материалы на технологические нужды</v>
      </c>
      <c r="B25" s="6">
        <f>'[1]БДР отч.пер.'!$O$66</f>
        <v>8085.2143100000003</v>
      </c>
      <c r="C25" s="15" t="s">
        <v>18</v>
      </c>
      <c r="D25" s="15" t="s">
        <v>18</v>
      </c>
      <c r="E25" s="26">
        <f>'[2]БДР отч.пер.'!$AQ$67</f>
        <v>15267.854620000002</v>
      </c>
      <c r="F25" s="15" t="s">
        <v>18</v>
      </c>
      <c r="G25" s="15" t="s">
        <v>18</v>
      </c>
    </row>
    <row r="26" spans="1:7" s="14" customFormat="1" x14ac:dyDescent="0.2">
      <c r="A26" s="18" t="s">
        <v>7</v>
      </c>
      <c r="B26" s="13">
        <f>'[1]БДР отч.пер.'!$O$52-B15-B16-B17-B22-B23-B24-B25</f>
        <v>1059595.30051</v>
      </c>
      <c r="C26" s="13"/>
      <c r="D26" s="13"/>
      <c r="E26" s="28">
        <f>'[2]БДР отч.пер.'!$AQ$53-E15-E17-E16-E22-E23-E24-E25</f>
        <v>969.65992999988885</v>
      </c>
    </row>
    <row r="27" spans="1:7" s="9" customFormat="1" x14ac:dyDescent="0.2">
      <c r="A27" s="9" t="s">
        <v>11</v>
      </c>
      <c r="B27" s="29">
        <f>B28+B29</f>
        <v>552554.23303999996</v>
      </c>
      <c r="C27" s="13"/>
      <c r="E27" s="29">
        <f>E28+E29</f>
        <v>518676.63080000004</v>
      </c>
    </row>
    <row r="28" spans="1:7" s="1" customFormat="1" x14ac:dyDescent="0.2">
      <c r="A28" s="16" t="str">
        <f>'[2]БДР отч.пер.'!$B$49&amp;" основного производственного персонала"</f>
        <v>Расходы на оплату труда основного производственного персонала</v>
      </c>
      <c r="B28" s="6">
        <f>'[1]БДР отч.пер.'!$O$48</f>
        <v>416820.32239999995</v>
      </c>
      <c r="C28" s="13"/>
      <c r="E28" s="26">
        <f>'[2]БДР отч.пер.'!$AQ$49</f>
        <v>382298.08158000006</v>
      </c>
    </row>
    <row r="29" spans="1:7" s="1" customFormat="1" x14ac:dyDescent="0.2">
      <c r="A29" s="16" t="str">
        <f>'[2]БДР отч.пер.'!$B$194&amp;" административно-управленческого персонала"</f>
        <v>Расходы на оплату труда административно-управленческого персонала</v>
      </c>
      <c r="B29" s="6">
        <f>'[1]БДР отч.пер.'!$O$193</f>
        <v>135733.91063999999</v>
      </c>
      <c r="C29" s="13"/>
      <c r="E29" s="26">
        <f>'[2]БДР отч.пер.'!$AQ$194</f>
        <v>136378.54922000002</v>
      </c>
    </row>
    <row r="30" spans="1:7" s="19" customFormat="1" x14ac:dyDescent="0.2">
      <c r="A30" s="9" t="s">
        <v>12</v>
      </c>
      <c r="B30" s="30">
        <f>B31+B34</f>
        <v>162081.39336000002</v>
      </c>
      <c r="C30" s="13"/>
      <c r="E30" s="30">
        <f>E31+E34</f>
        <v>153826.46725000002</v>
      </c>
    </row>
    <row r="31" spans="1:7" ht="42" customHeight="1" x14ac:dyDescent="0.2">
      <c r="A31" s="20" t="str">
        <f>'[2]БДР отч.пер.'!$B$50&amp;" основного производственного персонала"</f>
        <v>Расходы по страховым платежам и обязательному страхованию от несчастных случаев на производстве (НС) основного производственного персонала</v>
      </c>
      <c r="B31" s="26">
        <f>B32+B33</f>
        <v>124922.50483000001</v>
      </c>
      <c r="C31" s="13"/>
      <c r="E31" s="26">
        <f>E32+E33</f>
        <v>115180.85512000001</v>
      </c>
    </row>
    <row r="32" spans="1:7" s="1" customFormat="1" x14ac:dyDescent="0.2">
      <c r="A32" s="16" t="str">
        <f>'[2]БДР отч.пер.'!$B$51</f>
        <v>Страховые платежи</v>
      </c>
      <c r="B32" s="6">
        <f>'[1]БДР отч.пер.'!$O$50</f>
        <v>124100.27287</v>
      </c>
      <c r="E32" s="26">
        <f>'[2]БДР отч.пер.'!$AQ$51</f>
        <v>114423.4811</v>
      </c>
    </row>
    <row r="33" spans="1:5" s="1" customFormat="1" ht="25.5" x14ac:dyDescent="0.2">
      <c r="A33" s="5" t="str">
        <f>'[2]БДР отч.пер.'!$B$52</f>
        <v>Обязательное социальное страхование от несчастных случаев на производстве и профессиональных заболеваний</v>
      </c>
      <c r="B33" s="6">
        <f>'[1]БДР отч.пер.'!$O$51</f>
        <v>822.23195999999984</v>
      </c>
      <c r="E33" s="26">
        <f>'[2]БДР отч.пер.'!$AQ$52</f>
        <v>757.37401999999997</v>
      </c>
    </row>
    <row r="34" spans="1:5" s="1" customFormat="1" ht="42.75" customHeight="1" x14ac:dyDescent="0.2">
      <c r="A34" s="22" t="str">
        <f>'[2]БДР отч.пер.'!$B$195&amp;" административно-управленческого персонала"</f>
        <v>Расходы по страховым платежам и обязательному страхованию от несчастных случаев на производстве (НС) административно-управленческого персонала</v>
      </c>
      <c r="B34" s="26">
        <f>B35+B36</f>
        <v>37158.888530000004</v>
      </c>
      <c r="E34" s="26">
        <f>E35+E36</f>
        <v>38645.612130000001</v>
      </c>
    </row>
    <row r="35" spans="1:5" s="1" customFormat="1" x14ac:dyDescent="0.2">
      <c r="A35" s="16" t="str">
        <f>'[2]БДР отч.пер.'!$B$196</f>
        <v>Страховые платежи</v>
      </c>
      <c r="B35" s="6">
        <f>'[1]БДР отч.пер.'!$O$195</f>
        <v>36896.686010000005</v>
      </c>
      <c r="E35" s="26">
        <f>'[2]БДР отч.пер.'!$AQ$196</f>
        <v>38375.928769999999</v>
      </c>
    </row>
    <row r="36" spans="1:5" s="1" customFormat="1" ht="25.5" x14ac:dyDescent="0.2">
      <c r="A36" s="5" t="str">
        <f>'[2]БДР отч.пер.'!$B$197</f>
        <v>Обязательное социальное страхование от несчастных случаев на производстве и профессиональных заболеваний</v>
      </c>
      <c r="B36" s="6">
        <f>'[1]БДР отч.пер.'!$O$196</f>
        <v>262.20252000000005</v>
      </c>
      <c r="E36" s="26">
        <f>'[2]БДР отч.пер.'!$AQ$197</f>
        <v>269.68335999999999</v>
      </c>
    </row>
    <row r="37" spans="1:5" s="19" customFormat="1" x14ac:dyDescent="0.2">
      <c r="A37" s="19" t="s">
        <v>10</v>
      </c>
      <c r="B37" s="30">
        <f>B38+B39+B40</f>
        <v>1735.7982300000003</v>
      </c>
      <c r="E37" s="30">
        <f>E38+E39+E40</f>
        <v>1141.8104000000001</v>
      </c>
    </row>
    <row r="38" spans="1:5" s="1" customFormat="1" x14ac:dyDescent="0.2">
      <c r="A38" s="16" t="str">
        <f>'[2]БДР отч.пер.'!$B$72&amp;" (производственные расходы)"</f>
        <v>Амортизация ОС (производственные расходы)</v>
      </c>
      <c r="B38" s="6">
        <f>'[1]БДР отч.пер.'!$O$71</f>
        <v>0</v>
      </c>
      <c r="E38" s="26">
        <f>'[2]БДР отч.пер.'!$AQ$72</f>
        <v>0</v>
      </c>
    </row>
    <row r="39" spans="1:5" s="1" customFormat="1" x14ac:dyDescent="0.2">
      <c r="A39" s="16" t="str">
        <f>'[2]БДР отч.пер.'!$B$199&amp;" (общехозяйственные расходы)"</f>
        <v>Амортизация ОС (общехозяйственные расходы)</v>
      </c>
      <c r="B39" s="6">
        <f>'[1]БДР отч.пер.'!$O$198</f>
        <v>1735.7982300000003</v>
      </c>
      <c r="E39" s="26">
        <f>'[2]БДР отч.пер.'!$AQ$199</f>
        <v>1127.2268900000001</v>
      </c>
    </row>
    <row r="40" spans="1:5" s="1" customFormat="1" x14ac:dyDescent="0.2">
      <c r="A40" s="16" t="str">
        <f>'[2]БДР отч.пер.'!$B$200&amp;" (общехозяйственные расходы)"</f>
        <v>Амортизация НМА (общехозяйственные расходы)</v>
      </c>
      <c r="B40" s="6">
        <f>'[1]БДР отч.пер.'!$O$199</f>
        <v>0</v>
      </c>
      <c r="E40" s="26">
        <f>'[2]БДР отч.пер.'!$AQ$200</f>
        <v>14.58351</v>
      </c>
    </row>
    <row r="41" spans="1:5" s="19" customFormat="1" x14ac:dyDescent="0.2">
      <c r="A41" s="19" t="s">
        <v>8</v>
      </c>
      <c r="B41" s="30">
        <f>SUM(B42:B48)</f>
        <v>11419.867159999998</v>
      </c>
      <c r="E41" s="30">
        <f>SUM(E42:E48)</f>
        <v>22080.21571</v>
      </c>
    </row>
    <row r="42" spans="1:5" s="1" customFormat="1" x14ac:dyDescent="0.2">
      <c r="A42" s="16" t="str">
        <f>'[2]БДР отч.пер.'!$B$77</f>
        <v>аренда производственного имущества (теплоэнергетического имущества)</v>
      </c>
      <c r="B42" s="6">
        <f>'[1]БДР отч.пер.'!$O$76</f>
        <v>2698.71992</v>
      </c>
      <c r="E42" s="26">
        <f>'[2]БДР отч.пер.'!$AQ$77</f>
        <v>4888.0486500000006</v>
      </c>
    </row>
    <row r="43" spans="1:5" s="1" customFormat="1" x14ac:dyDescent="0.2">
      <c r="A43" s="16" t="str">
        <f>'[2]БДР отч.пер.'!$B$204</f>
        <v>аренда зданий и помещений (офисные)</v>
      </c>
      <c r="B43" s="6">
        <f>'[1]БДР отч.пер.'!$O$203</f>
        <v>6344.7437399999999</v>
      </c>
      <c r="E43" s="26">
        <f>'[2]БДР отч.пер.'!$AQ$204</f>
        <v>5232.9094299999997</v>
      </c>
    </row>
    <row r="44" spans="1:5" s="1" customFormat="1" x14ac:dyDescent="0.2">
      <c r="A44" s="16" t="str">
        <f>'[2]БДР отч.пер.'!$B$93&amp;" (производственные расходы)"</f>
        <v>аренда автотранспорта (производственные расходы)</v>
      </c>
      <c r="B44" s="6">
        <f>'[1]БДР отч.пер.'!$O$92</f>
        <v>251.27784</v>
      </c>
      <c r="E44" s="26">
        <f>'[2]БДР отч.пер.'!$AQ$93</f>
        <v>10573.66819</v>
      </c>
    </row>
    <row r="45" spans="1:5" s="1" customFormat="1" x14ac:dyDescent="0.2">
      <c r="A45" s="16" t="str">
        <f>'[2]БДР отч.пер.'!$B$93&amp;" (общехозяйственные расходы)"</f>
        <v>аренда автотранспорта (общехозяйственные расходы)</v>
      </c>
      <c r="B45" s="6">
        <f>'[1]БДР отч.пер.'!$O$219</f>
        <v>807.96064000000001</v>
      </c>
      <c r="E45" s="26">
        <f>'[2]БДР отч.пер.'!$AQ$220</f>
        <v>450.43849999999998</v>
      </c>
    </row>
    <row r="46" spans="1:5" s="1" customFormat="1" x14ac:dyDescent="0.2">
      <c r="A46" s="16" t="str">
        <f>'[2]БДР отч.пер.'!$B$109</f>
        <v>аренда земельных участков (под производственным имуществом)</v>
      </c>
      <c r="B46" s="6">
        <f>'[1]БДР отч.пер.'!$O$108</f>
        <v>1209.3555099999999</v>
      </c>
      <c r="E46" s="26">
        <f>'[2]БДР отч.пер.'!$AQ$109</f>
        <v>747.63058000000001</v>
      </c>
    </row>
    <row r="47" spans="1:5" s="1" customFormat="1" x14ac:dyDescent="0.2">
      <c r="A47" s="16" t="str">
        <f>'[2]БДР отч.пер.'!$B$125&amp;" (производственные расходы)"</f>
        <v>аренда прочего имущества (производственные расходы)</v>
      </c>
      <c r="B47" s="31">
        <f>'[1]БДР отч.пер.'!$O$124</f>
        <v>11.976760000000001</v>
      </c>
      <c r="E47" s="26">
        <f>'[2]БДР отч.пер.'!$AQ$125</f>
        <v>140.46475999999998</v>
      </c>
    </row>
    <row r="48" spans="1:5" s="1" customFormat="1" x14ac:dyDescent="0.2">
      <c r="A48" s="16" t="str">
        <f>'[2]БДР отч.пер.'!$B$125&amp;" (общехозяйственные расходы)"</f>
        <v>аренда прочего имущества (общехозяйственные расходы)</v>
      </c>
      <c r="B48" s="6">
        <f>'[1]БДР отч.пер.'!$O$251</f>
        <v>95.832750000000004</v>
      </c>
      <c r="E48" s="26">
        <f>'[2]БДР отч.пер.'!$AQ$252</f>
        <v>47.055599999999998</v>
      </c>
    </row>
    <row r="49" spans="1:7" s="1" customFormat="1" x14ac:dyDescent="0.2">
      <c r="A49" s="19" t="s">
        <v>14</v>
      </c>
      <c r="B49" s="30">
        <f>B50+B51</f>
        <v>86065.557530000005</v>
      </c>
      <c r="E49" s="30">
        <f>E50+E51</f>
        <v>97392.755920000011</v>
      </c>
    </row>
    <row r="50" spans="1:7" s="1" customFormat="1" x14ac:dyDescent="0.2">
      <c r="A50" s="16" t="str">
        <f>'[2]БДР отч.пер.'!$B$74</f>
        <v>Расходы на ремонт ОС производственного назначения</v>
      </c>
      <c r="B50" s="6">
        <f>'[1]БДР отч.пер.'!$O$73</f>
        <v>86065.557530000005</v>
      </c>
      <c r="E50" s="26">
        <f>'[2]БДР отч.пер.'!$AQ$74</f>
        <v>97367.205180000004</v>
      </c>
    </row>
    <row r="51" spans="1:7" s="1" customFormat="1" x14ac:dyDescent="0.2">
      <c r="A51" s="16" t="str">
        <f>'[2]БДР отч.пер.'!$B$201</f>
        <v>Расходы на ремонт оборудования общехозяйственного назначения</v>
      </c>
      <c r="B51" s="6">
        <f>'[1]БДР отч.пер.'!$O$200</f>
        <v>0</v>
      </c>
      <c r="E51" s="26">
        <f>'[2]БДР отч.пер.'!$AQ$201</f>
        <v>25.550740000000001</v>
      </c>
    </row>
    <row r="52" spans="1:7" s="19" customFormat="1" x14ac:dyDescent="0.2">
      <c r="A52" s="19" t="s">
        <v>23</v>
      </c>
      <c r="B52" s="30">
        <f>'[1]БДР отч.пер.'!$O$45-B14-B27-B30-B37-B41-B49</f>
        <v>88281.828619999884</v>
      </c>
      <c r="E52" s="30">
        <f>'[2]БДР отч.пер.'!$AQ$46-E14-E27-E30-E37-E41-E49</f>
        <v>93849.871249999836</v>
      </c>
    </row>
    <row r="53" spans="1:7" s="3" customFormat="1" x14ac:dyDescent="0.2">
      <c r="A53" s="3" t="s">
        <v>21</v>
      </c>
      <c r="B53" s="25">
        <f>B4-B13</f>
        <v>182577.75512333401</v>
      </c>
      <c r="E53" s="25">
        <f>E4-E13</f>
        <v>192521.38944334397</v>
      </c>
      <c r="F53" s="4"/>
      <c r="G53" s="4"/>
    </row>
    <row r="54" spans="1:7" s="3" customFormat="1" x14ac:dyDescent="0.2">
      <c r="A54" s="3" t="s">
        <v>22</v>
      </c>
      <c r="B54" s="25">
        <f>'[1]БДР отч.пер.'!$O$333</f>
        <v>-586657.04456666613</v>
      </c>
      <c r="E54" s="25">
        <f>'[2]БДР отч.пер.'!$AQ$335</f>
        <v>-45373.215506656008</v>
      </c>
      <c r="F54" s="4"/>
      <c r="G54" s="4"/>
    </row>
  </sheetData>
  <mergeCells count="2">
    <mergeCell ref="E2:G2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ОФР</vt:lpstr>
    </vt:vector>
  </TitlesOfParts>
  <Company>Газпром теплоэнерго Московская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Елизовета Олеговна</dc:creator>
  <cp:lastModifiedBy>Конькова Марина Геннадьевна</cp:lastModifiedBy>
  <dcterms:created xsi:type="dcterms:W3CDTF">2020-11-05T12:17:54Z</dcterms:created>
  <dcterms:modified xsi:type="dcterms:W3CDTF">2020-11-05T15:48:49Z</dcterms:modified>
</cp:coreProperties>
</file>