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7"/>
  </bookViews>
  <sheets>
    <sheet name="ф_1 Паспорт ИП (Н)" sheetId="1" r:id="rId1"/>
    <sheet name="Ф 2 ИП- (C)" sheetId="2" r:id="rId2"/>
    <sheet name="Расчет" sheetId="3" state="hidden" r:id="rId3"/>
    <sheet name="Предпосылки" sheetId="4" state="hidden" r:id="rId4"/>
    <sheet name=" ф_4 Показатели надежности" sheetId="5" state="hidden" r:id="rId5"/>
    <sheet name="ф_3 Плановые значения (Л)" sheetId="6" r:id="rId6"/>
    <sheet name="ф_4 (Л)" sheetId="7" r:id="rId7"/>
    <sheet name="ф_5 Финплан (М)" sheetId="8" r:id="rId8"/>
  </sheets>
  <definedNames>
    <definedName name="_xlfn.IFERROR" hidden="1">#NAME?</definedName>
    <definedName name="_xlnm.Print_Area" localSheetId="4">' ф_4 Показатели надежности'!$A$1:$IG$39</definedName>
    <definedName name="_xlnm.Print_Area" localSheetId="1">'Ф 2 ИП- (C)'!$A$1:$R$51</definedName>
    <definedName name="_xlnm.Print_Area" localSheetId="5">'ф_3 Плановые значения (Л)'!$A$1:$FW$28</definedName>
    <definedName name="_xlnm.Print_Area" localSheetId="6">'ф_4 (Л)'!$A$1:$AK$22</definedName>
    <definedName name="_xlnm.Print_Area" localSheetId="7">'ф_5 Финплан (М)'!$A$1:$EE$29</definedName>
  </definedNames>
  <calcPr fullCalcOnLoad="1"/>
</workbook>
</file>

<file path=xl/sharedStrings.xml><?xml version="1.0" encoding="utf-8"?>
<sst xmlns="http://schemas.openxmlformats.org/spreadsheetml/2006/main" count="1042" uniqueCount="621">
  <si>
    <t>№
п/п</t>
  </si>
  <si>
    <t>М.П.</t>
  </si>
  <si>
    <t>Ф.И.О.</t>
  </si>
  <si>
    <t>(наименование регулируемой организации)</t>
  </si>
  <si>
    <t>Тип и количество котлов</t>
  </si>
  <si>
    <t>Мероприятия и состав основного оборудования после технического перевооружения</t>
  </si>
  <si>
    <t>Стоимость технического перевооружения, тыс. руб.</t>
  </si>
  <si>
    <t>Установленная сумарная тепловая  мощность котельной (существующая)</t>
  </si>
  <si>
    <t>Установленная сумарная тепловая  мощность котельной (после реконструкции)</t>
  </si>
  <si>
    <t>Присоединенная  тепловая нагрузка (существующая)</t>
  </si>
  <si>
    <t>Присоединенная  тепловая нагрузка (после реконструкции)</t>
  </si>
  <si>
    <t>Годовая выработка, Гкал</t>
  </si>
  <si>
    <t>Собственные нужды, Гкал</t>
  </si>
  <si>
    <t>% от выработки до</t>
  </si>
  <si>
    <t>% от выработки после</t>
  </si>
  <si>
    <t>Отпуск в сеть, Гкал</t>
  </si>
  <si>
    <t>Потери в сети, Гкал</t>
  </si>
  <si>
    <t>% от отпуска до</t>
  </si>
  <si>
    <t>% от отпуска после</t>
  </si>
  <si>
    <t>Реализация после реконструкции</t>
  </si>
  <si>
    <t>Реализация в 2015г.</t>
  </si>
  <si>
    <t>Годовой расход натурального топлива</t>
  </si>
  <si>
    <t>Годовой расход условного топлива</t>
  </si>
  <si>
    <t>Годовой расход электричества</t>
  </si>
  <si>
    <t>Годовой расход воды</t>
  </si>
  <si>
    <t>Годовой расход на водоотведение</t>
  </si>
  <si>
    <t>Удельный расход</t>
  </si>
  <si>
    <t>№ п/п</t>
  </si>
  <si>
    <t>Топливо</t>
  </si>
  <si>
    <t>Электричество</t>
  </si>
  <si>
    <t>Вода</t>
  </si>
  <si>
    <t>Водоотведение</t>
  </si>
  <si>
    <t xml:space="preserve">до рек. (2015 г.) </t>
  </si>
  <si>
    <t>после</t>
  </si>
  <si>
    <r>
      <t>Q</t>
    </r>
    <r>
      <rPr>
        <b/>
        <vertAlign val="subscript"/>
        <sz val="12"/>
        <rFont val="Times New Roman"/>
        <family val="1"/>
      </rPr>
      <t>сн</t>
    </r>
    <r>
      <rPr>
        <b/>
        <vertAlign val="superscript"/>
        <sz val="12"/>
        <rFont val="Times New Roman"/>
        <family val="1"/>
      </rPr>
      <t>з</t>
    </r>
    <r>
      <rPr>
        <b/>
        <sz val="12"/>
        <rFont val="Times New Roman"/>
        <family val="1"/>
      </rPr>
      <t>, Гкал/ч</t>
    </r>
  </si>
  <si>
    <r>
      <t>Q</t>
    </r>
    <r>
      <rPr>
        <b/>
        <vertAlign val="subscript"/>
        <sz val="12"/>
        <rFont val="Times New Roman"/>
        <family val="1"/>
      </rPr>
      <t>сн</t>
    </r>
    <r>
      <rPr>
        <b/>
        <vertAlign val="superscript"/>
        <sz val="12"/>
        <rFont val="Times New Roman"/>
        <family val="1"/>
      </rPr>
      <t>л</t>
    </r>
    <r>
      <rPr>
        <b/>
        <sz val="12"/>
        <rFont val="Times New Roman"/>
        <family val="1"/>
      </rPr>
      <t>, Гкал/ч</t>
    </r>
  </si>
  <si>
    <t>до рек. (2015 г.)</t>
  </si>
  <si>
    <r>
      <t>Q</t>
    </r>
    <r>
      <rPr>
        <b/>
        <vertAlign val="subscript"/>
        <sz val="12"/>
        <rFont val="Times New Roman"/>
        <family val="1"/>
      </rPr>
      <t>пот</t>
    </r>
    <r>
      <rPr>
        <b/>
        <vertAlign val="superscript"/>
        <sz val="12"/>
        <rFont val="Times New Roman"/>
        <family val="1"/>
      </rPr>
      <t>з</t>
    </r>
    <r>
      <rPr>
        <b/>
        <sz val="12"/>
        <rFont val="Times New Roman"/>
        <family val="1"/>
      </rPr>
      <t>, Гкал/ч</t>
    </r>
  </si>
  <si>
    <r>
      <t>Q</t>
    </r>
    <r>
      <rPr>
        <b/>
        <vertAlign val="subscript"/>
        <sz val="12"/>
        <rFont val="Times New Roman"/>
        <family val="1"/>
      </rPr>
      <t>пот</t>
    </r>
    <r>
      <rPr>
        <b/>
        <vertAlign val="superscript"/>
        <sz val="12"/>
        <rFont val="Times New Roman"/>
        <family val="1"/>
      </rPr>
      <t>л</t>
    </r>
    <r>
      <rPr>
        <b/>
        <sz val="12"/>
        <rFont val="Times New Roman"/>
        <family val="1"/>
      </rPr>
      <t>, Гкал/ч</t>
    </r>
  </si>
  <si>
    <t>Гкал</t>
  </si>
  <si>
    <t>до рек. (2015 г.) с коллекторов</t>
  </si>
  <si>
    <t>после с коллекторов</t>
  </si>
  <si>
    <t>Экономия</t>
  </si>
  <si>
    <t>Было</t>
  </si>
  <si>
    <t>53-54</t>
  </si>
  <si>
    <t>57-58</t>
  </si>
  <si>
    <t>61-62</t>
  </si>
  <si>
    <t>на выработку</t>
  </si>
  <si>
    <t>на отпуск с коллекторв</t>
  </si>
  <si>
    <t>на реализацию</t>
  </si>
  <si>
    <t>По финмодели</t>
  </si>
  <si>
    <t>Первые 25 подлежат реконструкции</t>
  </si>
  <si>
    <t>ВСЕГО</t>
  </si>
  <si>
    <t>БМК</t>
  </si>
  <si>
    <t>котельное оборудова-ние</t>
  </si>
  <si>
    <t>горелочное оборудова-ние</t>
  </si>
  <si>
    <t>теплообмен-ное оборудова-ние</t>
  </si>
  <si>
    <t>насосоное оборудова-ние</t>
  </si>
  <si>
    <t>расшири-тельные баки</t>
  </si>
  <si>
    <t>Водоподго-товка</t>
  </si>
  <si>
    <t>Дымовые трубы</t>
  </si>
  <si>
    <t>узлы учета газа, тепловой энергии</t>
  </si>
  <si>
    <t>Аварийное топливоснабжение</t>
  </si>
  <si>
    <t>оборудова-ние телеметрии</t>
  </si>
  <si>
    <t>электро-оборудова-ние, частотные преобразо-ватели</t>
  </si>
  <si>
    <t>Внутреннее газооборудование, ГРУ</t>
  </si>
  <si>
    <t>демонтаж-ные работы, строител. по ремонту и восст. здания</t>
  </si>
  <si>
    <t>СМР с материалами</t>
  </si>
  <si>
    <t>проектно-изыскатель-ские работы</t>
  </si>
  <si>
    <t>экспертиза проекта</t>
  </si>
  <si>
    <t>тепловые сети</t>
  </si>
  <si>
    <t>Пуско наладочные работы</t>
  </si>
  <si>
    <t>газифика-ция котельной</t>
  </si>
  <si>
    <t>МВт</t>
  </si>
  <si>
    <t>Гкал/ч</t>
  </si>
  <si>
    <t>тыс.м3/год, т/год</t>
  </si>
  <si>
    <t>тыс.м3/год</t>
  </si>
  <si>
    <t>тыс.м3/год, тут/год</t>
  </si>
  <si>
    <t>% от сущ.</t>
  </si>
  <si>
    <t>т.у.т./год</t>
  </si>
  <si>
    <t>тыс. кВт/ч</t>
  </si>
  <si>
    <r>
      <t>тыс. 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/год</t>
    </r>
  </si>
  <si>
    <t xml:space="preserve">% от </t>
  </si>
  <si>
    <t>Тыс. руб.</t>
  </si>
  <si>
    <t>коэф из тарифа</t>
  </si>
  <si>
    <t xml:space="preserve">По предприятию в целом </t>
  </si>
  <si>
    <t xml:space="preserve">По предприятию в целом (газовые котельные) </t>
  </si>
  <si>
    <t>По предприятию в целом (угольные котельные)</t>
  </si>
  <si>
    <t>По предприятию в целом (котельные на дизтопливе)</t>
  </si>
  <si>
    <t>г.Пушкино, м-н Серебрянка, 34</t>
  </si>
  <si>
    <t>Серебрянка</t>
  </si>
  <si>
    <t>газ</t>
  </si>
  <si>
    <t xml:space="preserve">ДКВР-10/13-3 шт
КВГМ-20 – 1шт
</t>
  </si>
  <si>
    <t>Замена всего основного и вспомогательного оборудования «Vitomax 200-HW (14 МВт)-3 шт. «Vitomax 200-LW (6 МВт)-1шт. За счет средст текущего ремонта устранить утечки в тепловой сети, ремонт арматуры на сетях  к 2019 году.</t>
  </si>
  <si>
    <t>г.Пушкино, ул.Тургенева, 24 (Вариант2)</t>
  </si>
  <si>
    <t>Лада</t>
  </si>
  <si>
    <t>ДКВР10/13-3шт; КВА1,6-4 шт; ЗИО 60-2 шт</t>
  </si>
  <si>
    <t xml:space="preserve">Вывод из эксплуатации котельных 2-ая Серебрянская, 11 и Некрасова, 18а и объединения их нагрузок с данной котельной с заменой всего основного и вспомогательного оборудования «Vitomax 200-НW (12 МВт)- 3 шт., «Vitomax 200-LW (6 МВт)-1шт. ремонт и дополни-тельные трубопроводы тепловой сети L=1503м, двухтрубное исполнение, бесканальная прокладка, д. 80-300 мм. </t>
  </si>
  <si>
    <t>г.Пушкино, ул.Заводская, 34, стр.1</t>
  </si>
  <si>
    <t>ЦРБ</t>
  </si>
  <si>
    <t xml:space="preserve">Riello  RTQ 4300 T -3 шт
</t>
  </si>
  <si>
    <t>1. Техническое обслуживание котлов с очисткой поверхностей нагрева, 
2. Режимная наладка  котлов 
3. Установить в котельной хими-ческую деаэрацию котельной и провести наладку водно-химического режима работы ко-тельной. 
4. Демонтировать приточные установки для принудительной вентиляции котельной, и заменить их на естественную вентиляцию с установкой в оконных проемов жалюзийных решеток и агрегатов воздушного отопления.  
5. Диспетчеризация котельной  и вывод её в автоматический режим без обслуживающего персонала. 
6. За счет средст текущего ремонта устранить утечки в тепловой сети, ремонт арматуры на сетях  к 2019 году.</t>
  </si>
  <si>
    <t>г.Пушкино, ул.Надсоновская, 15б</t>
  </si>
  <si>
    <t>Надсоновская</t>
  </si>
  <si>
    <t>ТТ100 2,5 МВт  – 3 шт.;
  ТТ100 3,0 МВт  – 1 шт</t>
  </si>
  <si>
    <t>Проводится осмотр и очистка котлов, режимная наладка котлов, монтируется установка для химической деаэрации воды, устанавливаются теплосчетчики и проводится диспетчеризация котельной.  За счет средст текущего ремонта устранить утечки в тепловой сети, ремонт арматуры на сетях  к 2019 году.</t>
  </si>
  <si>
    <t>г.Пушкино, Московский пр-т, 39</t>
  </si>
  <si>
    <t>Московский пр.,39</t>
  </si>
  <si>
    <t>Wolf» GKS DYNATERM 3200 -1 шт.
GKS DYNATERM 4000 – 3шт</t>
  </si>
  <si>
    <t>Проводится осмотр и очистка котлов, режимная наладка котлов, монтируется установка для химической деаэрации воды и проводится  диспетчеризация котельной.
За счет средст текущего ремонта устранить утечки в тепловой сети, ремонт арматуры на сетях  к 2019 году.</t>
  </si>
  <si>
    <t>г.Пушкино, ул.2-я Серебрянская, 11</t>
  </si>
  <si>
    <t>11 квартал</t>
  </si>
  <si>
    <t>ЗИО 60 – 
2 шт</t>
  </si>
  <si>
    <t>Выводится из эксплуатации и 
объединяется с Тургеневской,24</t>
  </si>
  <si>
    <t>г.Пушкино, Авиационный проезд, 13а</t>
  </si>
  <si>
    <t>Котельная №7</t>
  </si>
  <si>
    <t xml:space="preserve">ЗИО 60 – 
6 шт
</t>
  </si>
  <si>
    <t>Техническое перевооружение с заменой котлов и всего вспомо гательного оборудования, автоматизации и диспетчеризацией. «Vitomax 200-LW (4,5 МВт) -3 шт. Ремонт части  тепловой сети L=887,3 м, двухтрубное исполнение, бесканальная прокладка, д. 70-150 мм. Присоединение покупной нагрузки "Евротек"</t>
  </si>
  <si>
    <t>г.Пушкино, ул.Некрасова, 18а</t>
  </si>
  <si>
    <t>Некрасова,18а</t>
  </si>
  <si>
    <t>КВА 1,6 –
 4 шт.</t>
  </si>
  <si>
    <t>Выводится из эксплуатации и объединяется с Тургеневской, 24</t>
  </si>
  <si>
    <t>г.п.Правдинский, ул.Ленина, 15/1</t>
  </si>
  <si>
    <t>Ленина</t>
  </si>
  <si>
    <t>КСВа-3,15 – 
4 шт</t>
  </si>
  <si>
    <t>Проводится техническое перевооружение с заменой всего основного и вспомогательного оборудования и к данной котельной присоединяются нагрузки котельной   Степаньковское ш., 31а «Vitomax 200-LW (4,5 МВт)- 3 шт, «Vitomax 200-LW (3,2 МВт)-1шт с полной диспетчеризацией. Ремонт и объединение тепловых сетей L=2922 м двухтрубное исполнение, бесканальная прокладка, д. 80-150 мм.</t>
  </si>
  <si>
    <t>г.п.Правдинский, Степаньковское ш., 31а</t>
  </si>
  <si>
    <t>Сторосс</t>
  </si>
  <si>
    <t>ДКВР-10/13 – 3 шт</t>
  </si>
  <si>
    <t>Вывести из эксплуатации и всю нагрузку передать на котельную по адресу п. Прав-динский, ул. Ленина, 15/1</t>
  </si>
  <si>
    <t>Модульная котельная СЭМЗ</t>
  </si>
  <si>
    <t>п. Софрино</t>
  </si>
  <si>
    <t>-</t>
  </si>
  <si>
    <t>Рядом с существующем ЦТП от котельной СЭМЗ строится новая газовая автоматизировання БМК тепловой мощностью 4,0 МВт с тремя котлами   Duotherm  (2 котла по 1500 кВт и 1 – 1000 кВт) без обслуживающего персонала. Ремонт и реконструкция тепловой сети L=1033,9м двухтрубное исполнение, бесканальная прокладка, д. 200 мм.</t>
  </si>
  <si>
    <t>г.Пушкино, ул.Институтская, 15, стр.6</t>
  </si>
  <si>
    <t>ВНИИЛМ</t>
  </si>
  <si>
    <t>ТГ-3-95 - 4шт</t>
  </si>
  <si>
    <t>Техническое перевооружение со строительством нового здания, заменой котлов и всего вспомогательного оборудования, автоматизации и диспетчеризацией. «Vitomax 200-LW (3,2 МВт) -2 шт, «Vitoplex 100-PV» (1,12 МВт) -1шт.
За счет средст текущего ремонта устранить утечки в тепловой сети, ремонт арматуры на сетях  к 2019 году.</t>
  </si>
  <si>
    <t>г.Пушкино, ул.Горького, 24 (Вариант2)</t>
  </si>
  <si>
    <t>Авиабаза</t>
  </si>
  <si>
    <t xml:space="preserve">ТВГ-8м
 – 3 шт
</t>
  </si>
  <si>
    <t>Техн. перевооруж. с заменой котлов и всего вспомог. оборудования, автоматизации и диспетчеризацией. Eurotherm 11/150(11,65МВт)- 2 шт Eurotherm 4/150(4,65МВт)- 1 шт
За счет средст текущего ремонта устранить утечки в тепловой сети, ремонт арматуры на сетях  к 2019 году.</t>
  </si>
  <si>
    <t>г.Пушкино, ул.И.Арманд, 4а</t>
  </si>
  <si>
    <t>4 м-р-н</t>
  </si>
  <si>
    <t>Е1/9   - 1 шт.;
КВГМ-10  - 3 шт</t>
  </si>
  <si>
    <t>Техническое перевооружение с заменой всего основного и вспомогательного оборудования  в котельной для работы без обслужив. персонала«Vitomax 200-LW (10 МВт)- 2 шт, «Vitomax 200-LW (3,6 МВт)-1шт. За счет средст текущего ремонта устранить утечки в тепловой сети, ремонт арматуры на сетях  к 2019 году.</t>
  </si>
  <si>
    <t>п.Лесные поляны, ул.Ленина, 1а</t>
  </si>
  <si>
    <t>Лесные поляны</t>
  </si>
  <si>
    <t>ДКВР 10/13 – 3 шт</t>
  </si>
  <si>
    <t>Техническое перевооружение с заменой всего основного и вспомогательного оборудования  в котельной для работы без обслужив.персонала «Vitomax 200-HW (4,5 МВт)- 2 шт; «Vitomax 200-HW (3,6 МВт)-1шт. За счет средст текущего ремонта устранить утечки в тепловой сети, ремонт арматуры на сетях, ремонт 2 ЦТП к 2019 году</t>
  </si>
  <si>
    <t>Зверосовхоз</t>
  </si>
  <si>
    <t>ДКВР-6,5/13 – 2 шт.</t>
  </si>
  <si>
    <t>Вывод из эксплуатации данной котельной и рядом установить БМК без обслуживающего персонала тепловой мощностью 8,4 МВт с 3 котлами GKSDynatherm-2500  (2,8 МВт каждый). За счет средст текущего ремонта устранить утечки в тепловой сети, ремонт арматуры на сетях  к 2019 году.</t>
  </si>
  <si>
    <t>г.п.Софрино, ул.Мичурина, 45</t>
  </si>
  <si>
    <t>Майская</t>
  </si>
  <si>
    <t>Выводится из эксплуатации сущ. котельная и строится рядом БМК тепловой мощностью 4,0 МВт с тремя котлами   Duotherm  (2 котла по 1500 кВт и 1 – 1000 кВт) без обслуживающего персонала.За счет средст текущего ремонта устранить утечки в тепловой сети, ремонт арматуры на сетях  к 2019 году.</t>
  </si>
  <si>
    <t>г.Пушкино, ул.Крылова,1а</t>
  </si>
  <si>
    <t>Крылова,1</t>
  </si>
  <si>
    <t>КСВа – 2,0 Г - 2 шт</t>
  </si>
  <si>
    <t>Выводтся из эксплутации,  нгрузка присрединяется к котельной ул. Писаревская 7а</t>
  </si>
  <si>
    <t>г.Пушкино, Московский пр-т, 55</t>
  </si>
  <si>
    <t>Мос.Пр,55</t>
  </si>
  <si>
    <t>ДКВР-10/13-3 шт</t>
  </si>
  <si>
    <t>Техническое перевооруж. с заменой всего основного и вспомогательного оборудования  в котельной для работы без обслужив. персонала «Vitomax 200-LW (10 МВт)- 2 шт
«Vitomax 200-LW (3,6 МВт)-1шт. Ремонт тепловой сети L=815,2 м двухтрубное исполнение, бесканальная прокладка, д. 150, 200 мм.  За счет средст текущего ремонта устранить утечки в тепловой сети, ремонт арматуры на сетях, ремонт 2 ЦТП к 2019 году</t>
  </si>
  <si>
    <t>г.Пушкино, 1-й Акуловский  пр-д, 3а</t>
  </si>
  <si>
    <t>1 Акулов. пр.-т</t>
  </si>
  <si>
    <t>Вывод из эксплуатации данной котельной и котельной ул. Маяковского, 9а и объединение её нагрузки с данной котельной установить БМК с котлами GKSDynatherm-2500  (2,8 МВт) - 2 шт., GKSDynatherm-1600 (1,7 МВт)-1шт. ремонт и дополн. трубопровод тепловой сети L=1016,8 м, двухтрубное исполнение, бесканальная прокладка, д. 100-200 мм.</t>
  </si>
  <si>
    <t>г.Пушкино, ул.Маяковская, 9а</t>
  </si>
  <si>
    <t>Маяковская</t>
  </si>
  <si>
    <t>НР-18  – 1 шт.
ЗИО-60 – 3 шт.</t>
  </si>
  <si>
    <t>Выводится из эксплуатации и
объединяется с Акуловской, 9а</t>
  </si>
  <si>
    <t>г.Пушкино, ул.Писарева, 7а</t>
  </si>
  <si>
    <t>Писарева,7а</t>
  </si>
  <si>
    <t>ДКВР 6,5/13 – 3 шт</t>
  </si>
  <si>
    <t>Проводится техническое перевооружение с заменой всего основного и вспомогательного оборудования и к данной котельной присоединяются нагрузки котельных Крылова,1а, Московская, 16а «Vitomax 200-LW (5,2 МВт)- 3 шт, «Vitomax 200-LW (3,2 МВт)-1шт.  Ремонт и дополн. трубопровод тепловой сети L=750 м, двухтрубное исполнение, бесканальная прокладка, д. 100-300 мм</t>
  </si>
  <si>
    <t>м-н Заветы Ильича, ул.Авиационная</t>
  </si>
  <si>
    <t>Авиационная</t>
  </si>
  <si>
    <t>КВГ-6,5-150 – 3 шт.</t>
  </si>
  <si>
    <t>Техническое перевооружение с заменой всего основного и вспомогательного оборудования  в котельной для работы без обслужив.персонала  «Vitomax 200-HW (4,5 МВт)- 2 шт; «Vitomax 200-HW (3,6 МВт)-1шт. За счет средст текущего ремонта устранить утечки в тепловой сети, ремонт арматуры на сетях  к 2019 году.</t>
  </si>
  <si>
    <t>г.Пушкино, Московский пр-т,16а</t>
  </si>
  <si>
    <t>Московс.,14а</t>
  </si>
  <si>
    <t>Универсал-6; 0,5 Гкал/ч – 4 шт</t>
  </si>
  <si>
    <t xml:space="preserve">Выводится из эксплуатации и объ-единяется с Писаревской, 7а. </t>
  </si>
  <si>
    <t>п.Челюскинский, ул.1-я Тракторная, 2а</t>
  </si>
  <si>
    <t>Челюскинская</t>
  </si>
  <si>
    <t>ДКВР4/13 – 3 шт</t>
  </si>
  <si>
    <t>Вывод из эксплуатации данной котельной, установить БМК 8,4 МВт с котлами GKSDynatherm-2500  (2,8 МВт)- 3 шт.  За счет средст текущего ремонта устранить утечки в тепловой сети, ремонт арматуры на сетях  к 2019 году.</t>
  </si>
  <si>
    <t>с.Царево, п-т Левково</t>
  </si>
  <si>
    <t>Левково</t>
  </si>
  <si>
    <t>КСВа-1,0  -3шт</t>
  </si>
  <si>
    <t>г.п.Правдинский, п-т Искра</t>
  </si>
  <si>
    <t>Искра</t>
  </si>
  <si>
    <t>ЗИО-60 – 4 шт.</t>
  </si>
  <si>
    <t>За счет средст текущего ремонта произвести очистку 2-х котлов и их режимнуюналадку, два других котла законсервировать, произвести замену сетевых насосов, соответствующих присоединенной нагрузке и произвести ремонт тепловой сети с заменой трубопроводов с диаметров Ду200 и Ду 100, на Ду80 и Ду50. Работы осуществить к 2021 г.</t>
  </si>
  <si>
    <t>г.Пушкино, ул.Учинская, 16</t>
  </si>
  <si>
    <t>ВКХ</t>
  </si>
  <si>
    <t xml:space="preserve">ЗИО 60 – 
3 шт
</t>
  </si>
  <si>
    <t>г.Пушкино, ул.Оранжерейная, 19</t>
  </si>
  <si>
    <t>УВД</t>
  </si>
  <si>
    <t xml:space="preserve">ЗИО-САБ-750 – 1шт;
ЗИО-САБ-1000–2 шт
</t>
  </si>
  <si>
    <t>с.Левково, п-т Астория</t>
  </si>
  <si>
    <t>Астория</t>
  </si>
  <si>
    <t>КСВа – 2,0 Г-2 шт</t>
  </si>
  <si>
    <t>За счет средств текущего ремонта произвести утепление помещения котельной, провести режимную наладку котлов и ремонт изоляции воздушной части тепловой сети, ремонт арматуры на сетях  к 2021 году.</t>
  </si>
  <si>
    <t>г.Пушкино, ул.Учинская, 4, стр.1</t>
  </si>
  <si>
    <t>ГВК</t>
  </si>
  <si>
    <t>ЗИО-САБ-600ВТМ – 2 шт</t>
  </si>
  <si>
    <t>За счет средств текущего ремонта произвести утепление помещения котельной, провести режимную наладку котлов и ремонт изоляции тепловой сети. Работы осуществить к 2021 г.</t>
  </si>
  <si>
    <t>м-н Клязьма, ул.Кольцовская, 2а</t>
  </si>
  <si>
    <t>Клязьм.    школа</t>
  </si>
  <si>
    <t>ФНКВ-1М; 0,98 Гкал/ч – 2 шт.</t>
  </si>
  <si>
    <t>За счет средст текущего ремонта устранить утечки в тепловой сети и внутри котельной  к 2020 году.</t>
  </si>
  <si>
    <t>г.Пушкино, ул.Писарева, 6</t>
  </si>
  <si>
    <t>Писарева,6</t>
  </si>
  <si>
    <t>КЧМ-7; 0,069 Гкал/ч – 1 шт.</t>
  </si>
  <si>
    <t>м-н Заветы Ильича, пр-зд. Дзержинского</t>
  </si>
  <si>
    <t>Дзержинского</t>
  </si>
  <si>
    <t>ЗИОСАБ-600ВТМ – 2 шт.</t>
  </si>
  <si>
    <t>За счет собственных средств вновь создаваемой группы обслуживания автоматизированных котельных произвести режимную наладку котлов. Работы осуществить к 2021 г.</t>
  </si>
  <si>
    <t>г.п.Правдинский, ул.Чехова, 12</t>
  </si>
  <si>
    <t>Чехова</t>
  </si>
  <si>
    <t>КВ-ГЖ-0,75– 2 шт</t>
  </si>
  <si>
    <t>За счет средст текущего ремонта устранить утечки в тепловой сети и внутри котельной. Произвести режимную наладку котлов. Работы осуществить к 2020 г.</t>
  </si>
  <si>
    <t>м-н Клязьма, ул.Боткинская, 33б</t>
  </si>
  <si>
    <t>Тарасовка</t>
  </si>
  <si>
    <t>ТГ-3-95 – 3,0 Гкал/ч  - 2</t>
  </si>
  <si>
    <t>За счет средст текущего ремонта устранить утечки в тепловой сети и внутри котельной за счет ремонта труб котла №1. Провести режимную наладку котлов. Работы осущесвить к 2020 г.</t>
  </si>
  <si>
    <t>м-н Мамонтовка, ул.Мира, 6</t>
  </si>
  <si>
    <t>Мира, 2</t>
  </si>
  <si>
    <t>ЗИО 60 – 
6 шт</t>
  </si>
  <si>
    <t>За счет собственных средств вновь создаваемой группы обслуживания автоматизированных котельных произвести режимную наладку котлов. За счет средст текущего ремонта устранить утечки в тепловой сети, ремонт арматуры на сетях  к 2019 году.</t>
  </si>
  <si>
    <t>г.Пушкино, пр-д Чапаева, 1</t>
  </si>
  <si>
    <t>Чапаева</t>
  </si>
  <si>
    <t>КВа-0,5ж-1 шт КВГМ-0,35-1шт</t>
  </si>
  <si>
    <t>п.Черкизово, ул.Трудовая, 31</t>
  </si>
  <si>
    <t>Гимназия</t>
  </si>
  <si>
    <t xml:space="preserve">Универсал-5,
0,4 Гкал/ч – 3 шт
</t>
  </si>
  <si>
    <t>За счет средств текущего ремонта произвести утепление помещения котельной, провести режимную наладку котлов и  устранить утечки в тепловой сети, ремонт арматуры на сетях. Произвести замену сетевых насосов. Работы осуществиь к 2021 году.</t>
  </si>
  <si>
    <t>м-н Мамонтовка, ул.Гоголевская, 8а</t>
  </si>
  <si>
    <t>Гоголевская</t>
  </si>
  <si>
    <t>ТГ-3/95; 3,0 Гкал/ч
-  2 шт</t>
  </si>
  <si>
    <t>м-н Мамонтовка, Кузнецкий мост, 1</t>
  </si>
  <si>
    <t>Кузнецкий мост</t>
  </si>
  <si>
    <t>АОГВ 120 -1 шт</t>
  </si>
  <si>
    <t>м-н Мамонтовка, ул.Октяб., 4</t>
  </si>
  <si>
    <t>Октябрьск.4</t>
  </si>
  <si>
    <t>уголь</t>
  </si>
  <si>
    <t>Универсал-6; 0,15 Гкал/ч; - 2 шт.</t>
  </si>
  <si>
    <t>м-н Мамонтовка, ул.Октяб., 26, д/сад 44</t>
  </si>
  <si>
    <t>Мамонт. д/сад 44,окт.,22</t>
  </si>
  <si>
    <t>Универсал-6 - 1 шт.</t>
  </si>
  <si>
    <t>п.Черкизово, ул.Г.Шостак, 54/1</t>
  </si>
  <si>
    <t>Г.Шостак</t>
  </si>
  <si>
    <t>Универсал-6 - 2 шт.</t>
  </si>
  <si>
    <t>м-н Мамонтовка, ул.Ленточка, 20</t>
  </si>
  <si>
    <t>Ленточка,20</t>
  </si>
  <si>
    <t>ЗИО-60; 0,2 Гкал/ч;  - 2 шт.</t>
  </si>
  <si>
    <t>м-н Звягино, ул.Советская, 25а</t>
  </si>
  <si>
    <t>Звягино</t>
  </si>
  <si>
    <t>ЗИО-30- 1 шт.;
Универсал-6 - 1 шт</t>
  </si>
  <si>
    <t>г.Пушкино, ул.Добролюбовская, 11</t>
  </si>
  <si>
    <t>Добролюбовская</t>
  </si>
  <si>
    <t>г.Пушкино, ул.Толстого, 7</t>
  </si>
  <si>
    <t>Толстого,7</t>
  </si>
  <si>
    <t>м-н Клязьма, ул.Державинская, 2/47</t>
  </si>
  <si>
    <t>Державинская, 2/47</t>
  </si>
  <si>
    <t>м-н Клязьма, ул.Крыловская, 67б</t>
  </si>
  <si>
    <t>Крыловская,67б</t>
  </si>
  <si>
    <t>КЧМ-5-К; 0,043 Гкал/ч -2 шт</t>
  </si>
  <si>
    <t>м-н Клязьма, ул.Чеховская, 17</t>
  </si>
  <si>
    <t>Чеховская, 17</t>
  </si>
  <si>
    <t>КЧМ-5-К; 0,068 Гкал/ч -2 шт</t>
  </si>
  <si>
    <t>м-н Клязьма, ул.Андреевская, 14</t>
  </si>
  <si>
    <t>Андреевская,14</t>
  </si>
  <si>
    <t>Универсал-6; 0,1 Гкал/ч - 2 шт.</t>
  </si>
  <si>
    <t>г.Пушкино, ул.Лесная, 18</t>
  </si>
  <si>
    <t>Лесная,18</t>
  </si>
  <si>
    <t xml:space="preserve">Универсал-6 - 1 шт.;
Ст. котел - 3 шт.
</t>
  </si>
  <si>
    <t>м-н Заветы Ильича, ул. Красноарм.</t>
  </si>
  <si>
    <t>Красноармейская</t>
  </si>
  <si>
    <t xml:space="preserve">Универсал-6 - 1 шт.
ЗИО-30  – 2 шт.
</t>
  </si>
  <si>
    <t>м-н Заветы Ильича, ул.Советская</t>
  </si>
  <si>
    <t>Советская</t>
  </si>
  <si>
    <t>ЗИО-30
0,1 Гкал/ч -2 шт</t>
  </si>
  <si>
    <t>г.п. Софрино, Микрорайон, 1</t>
  </si>
  <si>
    <t>Микрорайон</t>
  </si>
  <si>
    <t>Paroman-simplekx 1,04 Гкал/ч – 3шт</t>
  </si>
  <si>
    <t>За счет собственных средств вновь создаваемой группы обслуживания автоматизированных котельных произвести режимную наладку котлов к 2021 г.</t>
  </si>
  <si>
    <t>п.Ашукино, Росхмель, 41</t>
  </si>
  <si>
    <t>Росхмель</t>
  </si>
  <si>
    <t xml:space="preserve">Факел - 1 Г 
0,8 Гкал/ч – 6 шт
</t>
  </si>
  <si>
    <t>За счет средст текущего ремонта устранить утечки внутри котельнойи произвести режимную наладку котлов. Произвести замену сетевых насосов в соответствии с присоединенной нагрузки. Работы осущесвить к 2020 г.</t>
  </si>
  <si>
    <t>г.п.Софрино, ул.Комсомольская, 15а</t>
  </si>
  <si>
    <t>Стройдеталь</t>
  </si>
  <si>
    <t xml:space="preserve">ЗИО 60 – 
4 шт
</t>
  </si>
  <si>
    <t>За счет собственных средств вновь создаваемой группы обслуживания автоматизированных котельных произвести режимную наладку котлов к 2020 г.</t>
  </si>
  <si>
    <t>г.п.Софрино, ул.Сетевая, 4а</t>
  </si>
  <si>
    <t>Мосэнерго</t>
  </si>
  <si>
    <t>Энергия Н-54- 4 шт</t>
  </si>
  <si>
    <t>п.Ашукино, ул.Некрасова, 6, стр.1</t>
  </si>
  <si>
    <t>Ашукино Некрасова</t>
  </si>
  <si>
    <t>КВА-1,0 - 0,86 Гкал/ч – 2шт</t>
  </si>
  <si>
    <t>За счет собственных средств вновь создаваемой группы обслуживания автоматизированных котельных произвести режимную наладку котлов. За счет средст текущего ремонта устранить утечки в тепловой сети, ремонт арматуры на сетях  к 2020 году.</t>
  </si>
  <si>
    <t>г.п.Софрино, ул.Дальняя</t>
  </si>
  <si>
    <t>Дальняя</t>
  </si>
  <si>
    <t>За счет собственных средств вновь создаваемой группы обслуживания автоматизированных котельных произвести режимную наладку котлов. За счет средст текущего ремонта устранить утечки в тепловой сети, ремонт арматуры на сетях и помещения котельной к 2020 г.</t>
  </si>
  <si>
    <t>г.п.Софрино, ул.Клубная, 4а</t>
  </si>
  <si>
    <t>Клубная</t>
  </si>
  <si>
    <t>ЗИОСАБ-1600- 2 шт.</t>
  </si>
  <si>
    <t>За счет средст текущего ремонта устранить утечки в тепловой сети и внутри котельной. Работы осуществить 2021</t>
  </si>
  <si>
    <t>с.Ельдигино</t>
  </si>
  <si>
    <t>Ельдигино</t>
  </si>
  <si>
    <t>КСВа-2,5 (ВК-32)– 3 шт.
(1 не раб)</t>
  </si>
  <si>
    <t>За счет средст текущего ремонта устранить утечки в тепловой сети. Провести очистку котлов и их режимную наладку. За счет средст текущего ремонта устранить утечки в тепловой сети, ремонт арматуры на сетях  к 2021 году.</t>
  </si>
  <si>
    <t>с.Братовщина</t>
  </si>
  <si>
    <t>братовщина</t>
  </si>
  <si>
    <t>ЗИО-60 – 6 шт</t>
  </si>
  <si>
    <t>За счет средст текущего ремонта устранить утечки в тепловой сети. Провести очистку котлов и их режимную наладку. Работы осуществить к 2021 г.</t>
  </si>
  <si>
    <t>м-н Клязьма, ул.Крыловская, 67а</t>
  </si>
  <si>
    <t>Крыловская 67а</t>
  </si>
  <si>
    <t>МН-120 Эко – 2 шт</t>
  </si>
  <si>
    <t>г.п.Софрино, Орджоникидзе, 41а</t>
  </si>
  <si>
    <t>Мосбытхим</t>
  </si>
  <si>
    <t>дизтопливо</t>
  </si>
  <si>
    <t>СРА – 130 – 1шт</t>
  </si>
  <si>
    <t>За счет средств текущего ремонита, обеспечить учет дизельного топлива иего сохранность. Провести режимную наладку котлов. Работы осуществить к 2019 г.</t>
  </si>
  <si>
    <t>г.п.Софрино, ул.Менделеева, 31а</t>
  </si>
  <si>
    <t>Краснохолмка</t>
  </si>
  <si>
    <t>ESKO ALEX 140 - 1шт</t>
  </si>
  <si>
    <t>За счет средств текущего ремонита, обеспечить учет дизельного топлива иего сохранность. Провести режимную наладку котлов. Провести ремонт тепловой сети с умеьшением диаметра согласно присоединенной нагрузки. Работы осуществить к 2019 г.</t>
  </si>
  <si>
    <t>д.Мураново, 95, стр.1</t>
  </si>
  <si>
    <t>Мураново</t>
  </si>
  <si>
    <t>ЗИОСАБ-500-2шт</t>
  </si>
  <si>
    <t>За счет средств текущего ремонита, обеспечить учет дизельного топлива иего сохранность. Провести режимную наладку котлов. Произвести замену сетевых насосов  согласно присоединенной нагрузки. Работы осуществить к 2019 г.</t>
  </si>
  <si>
    <t>д.Митрополье, ул.Шоссейная, 1а</t>
  </si>
  <si>
    <t>Митрополье</t>
  </si>
  <si>
    <t>г.п.Правдинский, ул.1-я Проектная, 68</t>
  </si>
  <si>
    <t>Проектная</t>
  </si>
  <si>
    <t>Kiturami KSO-200 R – 1 шт; 
Kiturami KSO-150 R – 1 шт</t>
  </si>
  <si>
    <t>За счет средств текущего ремонита, обеспечить учет дизельного топлива иего сохранность. Провести режимную наладку котлов.  Работы осуществить к 2019 г.</t>
  </si>
  <si>
    <t>г.п.Зеленоградский, ул.Печати</t>
  </si>
  <si>
    <t>Печати</t>
  </si>
  <si>
    <t>СРА –70 – 1шт</t>
  </si>
  <si>
    <t>г.Пушкино, Флагман</t>
  </si>
  <si>
    <t>Флагман</t>
  </si>
  <si>
    <t>АБМК-П2-1500
Котлы: REX 75 - 2 шт.</t>
  </si>
  <si>
    <t>п.Ашукино, ул.Чкалова, 1, стр.1</t>
  </si>
  <si>
    <t>Ашукино, Чкалова</t>
  </si>
  <si>
    <t>ЗИО; 0,10 Гкал/ч - 1 шт</t>
  </si>
  <si>
    <t>п.Ашукино, ул.Кольцова, 11</t>
  </si>
  <si>
    <t>Ашук.Кольцова,шк</t>
  </si>
  <si>
    <t xml:space="preserve">Универсал-6; 0,100 Гкал/ч -1шт
44УНМ; 0,100 Гкал/ч - 1 шт.
</t>
  </si>
  <si>
    <t xml:space="preserve">г.п.Правдинский, ул.Новопролетар. </t>
  </si>
  <si>
    <t xml:space="preserve">Новопр </t>
  </si>
  <si>
    <t>Универсал - 6; 0,15 Гкал/ч - 2 шт.</t>
  </si>
  <si>
    <t>г.п.Правдинский, ул.1-я Станционная</t>
  </si>
  <si>
    <t>Станционная</t>
  </si>
  <si>
    <t xml:space="preserve">Универсал - 6 - 1 шт
Универсал - 4 - 1 шт
</t>
  </si>
  <si>
    <t>г.п.Правдинский, ул.Чернышевского</t>
  </si>
  <si>
    <t>Чернышевского</t>
  </si>
  <si>
    <t>Универсал; 0,100 Гкал/ч- 1 шт.</t>
  </si>
  <si>
    <t>д.Назарово</t>
  </si>
  <si>
    <t>Назарово</t>
  </si>
  <si>
    <t>КСВ-0,63 т; 0,54 Гкал/ч - 2 шт.</t>
  </si>
  <si>
    <t>За счет средств текущего ремонта провести замену сетевых  насосов в соответствии с присоединенной нагрузкой. Работы осуществить к 2020 г.</t>
  </si>
  <si>
    <t>с.Царево</t>
  </si>
  <si>
    <t>Царево</t>
  </si>
  <si>
    <t>д.Барково</t>
  </si>
  <si>
    <t>Барково</t>
  </si>
  <si>
    <t>г.п.Зеленоградский, ул.Островского, 11б</t>
  </si>
  <si>
    <t>Котельная №3 ул.Островского</t>
  </si>
  <si>
    <t xml:space="preserve"> Riello
RTQ 1500T
- 2 шт
</t>
  </si>
  <si>
    <t>За счет средст текущего ремонта провести очистку котлов и их режимную наладку к 2020 г.</t>
  </si>
  <si>
    <t>г.п.Зеленоградский, ул.Шоссейная, 6б</t>
  </si>
  <si>
    <t>Котельная №4 ул.Шоссейная</t>
  </si>
  <si>
    <t>КВС-1,86 – 2 шт.</t>
  </si>
  <si>
    <t>г.п.Зеленоградский, ул.Островского, 43</t>
  </si>
  <si>
    <t>Топочная п.Зеленоградский</t>
  </si>
  <si>
    <t>АОГВ -29-3 - 2 шт</t>
  </si>
  <si>
    <t>Коптелино</t>
  </si>
  <si>
    <t>RFW-300 1Т - 2 шт</t>
  </si>
  <si>
    <t>За счет средств текущего ремонта провести замену сетевых и подпиточных насосов в соответствии с присоединенной нагрузкой к 2021 г.</t>
  </si>
  <si>
    <t>г.п.Правдинский, ул.Лесная, 60</t>
  </si>
  <si>
    <t>Лесная60</t>
  </si>
  <si>
    <t>ДКВР-6,5/13 – 3 шт</t>
  </si>
  <si>
    <t>За счет средст текущего ремонта устранить утечки в паровых болерах с установкой конденсатоотводчиков и провести замену части арматуры в котельной. Произвести режимную наладку котлов. За счет средст текущего ремонта устранить утечки в тепловой сети, ремонт арматуры на сетях  к 2020 году.</t>
  </si>
  <si>
    <t>г.п.Правдинский, ул.Лесная, 22</t>
  </si>
  <si>
    <t>Лесная22</t>
  </si>
  <si>
    <t>КЧМ -5-К; 0,064 Гкал/ч - 2шт</t>
  </si>
  <si>
    <t>За счет средст текущего ремонта устранить утечки в тепловой сети. Провести очистку котлов и их режимную наладку. Произвести замену сетевых насосов в соответствии с присоединенной нагрузкой. Работы осуществить к 2020 г.</t>
  </si>
  <si>
    <t>Плановые значения показателей, достижение которых предусмотрено в результате реализации мероприятий инвестиционной программы</t>
  </si>
  <si>
    <t>Наименование показателя</t>
  </si>
  <si>
    <t>Ед. изм.</t>
  </si>
  <si>
    <t>фактические значения</t>
  </si>
  <si>
    <t>Плановые значения</t>
  </si>
  <si>
    <t>Утвержденный период</t>
  </si>
  <si>
    <t>в т.ч. по годам реализации</t>
  </si>
  <si>
    <t>Удельный расход электрической энергии на транспортировку теплоносителя</t>
  </si>
  <si>
    <t>2</t>
  </si>
  <si>
    <t>Удельный расход условного топлива на выработку единицы тепловой энергии и (или) теплоносителя</t>
  </si>
  <si>
    <t>т.у.т./Гкал</t>
  </si>
  <si>
    <t>3</t>
  </si>
  <si>
    <t>Объем присоединяемой тепловой нагрузки новых потребителей</t>
  </si>
  <si>
    <t>4</t>
  </si>
  <si>
    <t>Износ объектов системы теплоснабжения с выделением процента износа объектов, существующих на начало реализации Инвестиционной программы</t>
  </si>
  <si>
    <t>%</t>
  </si>
  <si>
    <t>5</t>
  </si>
  <si>
    <t>Потери тепловой энергии при передаче тепловой энергии по тепловым сетям</t>
  </si>
  <si>
    <t>Гкал в год</t>
  </si>
  <si>
    <t>% от полезного
отпуска тепловой энергии</t>
  </si>
  <si>
    <t>6</t>
  </si>
  <si>
    <t>Потери теплоносителя при передаче тепловой энергии по тепловым сетям</t>
  </si>
  <si>
    <t>тонн в год для воды **</t>
  </si>
  <si>
    <t>куб. м для пара ***</t>
  </si>
  <si>
    <t>7</t>
  </si>
  <si>
    <t>Показатели, характеризующие снижение негативного воздействия на окружающую среду, определяемые в соответствии с законодательством РФ об охране окружающей среды:</t>
  </si>
  <si>
    <t>7.1</t>
  </si>
  <si>
    <t>7.2</t>
  </si>
  <si>
    <t>2017</t>
  </si>
  <si>
    <t>2018</t>
  </si>
  <si>
    <t>2019</t>
  </si>
  <si>
    <t>2020</t>
  </si>
  <si>
    <t>2021</t>
  </si>
  <si>
    <t>Финансовый план</t>
  </si>
  <si>
    <t>Источники финансирования</t>
  </si>
  <si>
    <t>Расходы на реализацию инвестиционной программы
(тыс. руб. без НДС)</t>
  </si>
  <si>
    <t>по видам деятельности</t>
  </si>
  <si>
    <t>Всего</t>
  </si>
  <si>
    <t xml:space="preserve">указать вид деятельности </t>
  </si>
  <si>
    <t>указать вид деятельности</t>
  </si>
  <si>
    <t>1</t>
  </si>
  <si>
    <t>Собственные средства</t>
  </si>
  <si>
    <t>1.1</t>
  </si>
  <si>
    <t>амортизационные отчисления</t>
  </si>
  <si>
    <t>1.2</t>
  </si>
  <si>
    <t>прибыль, направленная на инвестиции</t>
  </si>
  <si>
    <t>1.3</t>
  </si>
  <si>
    <t>средства, полученные за счет
платы за подключение</t>
  </si>
  <si>
    <t>1.4</t>
  </si>
  <si>
    <t>прочие собственные средства,
в т.ч. средства от эмиссии ценных бумаг</t>
  </si>
  <si>
    <t>Привлеченные средства</t>
  </si>
  <si>
    <t>2.1</t>
  </si>
  <si>
    <t>кредиты</t>
  </si>
  <si>
    <t>2.2</t>
  </si>
  <si>
    <t>займы организаций</t>
  </si>
  <si>
    <t>2.3</t>
  </si>
  <si>
    <t>прочие привлеченные средства</t>
  </si>
  <si>
    <t>Бюджетное финансирование</t>
  </si>
  <si>
    <t>Прочие источники финансирования, в т.ч. лизинг</t>
  </si>
  <si>
    <t>ИТОГО по программе</t>
  </si>
  <si>
    <t>Руководитель ресурсоснабжающей организации</t>
  </si>
  <si>
    <t>Форма № 4-ИП ТС</t>
  </si>
  <si>
    <t xml:space="preserve">Показатели надежности и энергетической эффективности объектов централизованного теплоснабжения </t>
  </si>
  <si>
    <t>Наименование объекта</t>
  </si>
  <si>
    <t>Показатели надежности</t>
  </si>
  <si>
    <t>Показатели энергетической эффективности</t>
  </si>
  <si>
    <t>Количество прекращений подачи тепловой энергии, теплоносителя
в результате технологических нарушений на тепловых сетях
на 1 км тепловых сетей</t>
  </si>
  <si>
    <t>Количество прекращений подачи тепловой энергии, теплоносителя
в результате технологических нарушений на источниках тепловой энергии на 1 Гкал/час установленной мощности</t>
  </si>
  <si>
    <t>Удельный расход топлива
на производство единицы тепловой энергии, отпускаемой с коллекторов источников тепловой энергии</t>
  </si>
  <si>
    <t>Отношение величины
технологических потерь тепловой энергии, теплоносителя
к материальной характеристике тепловой сети</t>
  </si>
  <si>
    <t>Величина технологических потерь
при передаче тепловой энергии, теплоносителя по тепловым сетям</t>
  </si>
  <si>
    <t>Текущее значение</t>
  </si>
  <si>
    <t>Плановое значение</t>
  </si>
  <si>
    <t>Наименование организации, в отношении которой разрабатывается инвестиционная программа в сфере теплоснабжения</t>
  </si>
  <si>
    <t>Местонахождение регулируемой организации</t>
  </si>
  <si>
    <t>Сроки реализации инвестиционной программы</t>
  </si>
  <si>
    <t>Лицо, ответственное за разработку инвестиционной программы</t>
  </si>
  <si>
    <t>Контактная информация лица, ответственного за разработку инвестиционной программы</t>
  </si>
  <si>
    <t>Наименование органа исполнительной власти субъекта РФ или органа местного самоуправления, утвердившего инвестиционную программу</t>
  </si>
  <si>
    <t>Местонахождение органа, утвердившего инвестиционную программу</t>
  </si>
  <si>
    <t>Должностное лицо, утвердившее инвестиционную программу</t>
  </si>
  <si>
    <t>Дата утверждения инвестиционной программы</t>
  </si>
  <si>
    <t>Контактная информация лица, ответственного за утверждение инвестиционной программы</t>
  </si>
  <si>
    <t>Наименование органа местного самоуправления, согласовавшего инвестиционную программу</t>
  </si>
  <si>
    <t>Местонахождение органа, согласовавшего инвестиционную программу</t>
  </si>
  <si>
    <t>Должностное лицо, согласовавшее инвестиционную программу</t>
  </si>
  <si>
    <t>Дата согласования инвестиционной программы</t>
  </si>
  <si>
    <t>Контактная информация лица, ответственного за согласование инвестиционной программы</t>
  </si>
  <si>
    <t>% потерь от выработки ДО</t>
  </si>
  <si>
    <t>% потерь от выработки ПОСЛЕ</t>
  </si>
  <si>
    <t>25 котельных</t>
  </si>
  <si>
    <t>Наименование
мероприятий</t>
  </si>
  <si>
    <t>Обоснование необходимости
(цель реализации)</t>
  </si>
  <si>
    <t>Описание и место расположения
объекта</t>
  </si>
  <si>
    <t>Основные технические характеристики</t>
  </si>
  <si>
    <t>Год начала реализации мероприятия</t>
  </si>
  <si>
    <t>Год окончания реализации мероприятия</t>
  </si>
  <si>
    <t>Наименование</t>
  </si>
  <si>
    <t>Ед.
изм.</t>
  </si>
  <si>
    <t>Значение показателя</t>
  </si>
  <si>
    <t>показателя</t>
  </si>
  <si>
    <t>(мощность,</t>
  </si>
  <si>
    <t>протяженность,</t>
  </si>
  <si>
    <t>диаметр и т.п.)</t>
  </si>
  <si>
    <t>Группа 1. Строительство, реконструкция или модернизация объектов в целях подключения потребителей:</t>
  </si>
  <si>
    <t>1.1. Строительство новых тепловых сетей в целях подключения потребителей</t>
  </si>
  <si>
    <t>1.2. Строительство иных объектов системы централизованного теплоснабжения, за исключением тепловых сетей, в целях подключения потребителей</t>
  </si>
  <si>
    <t>1.3. Увеличение пропускной способности существующих тепловых сетей в целях подключения потребителей</t>
  </si>
  <si>
    <t>1.4. Увеличение мощности и производительности существующих объектов централизованного теплоснабжения, за исключением тепловых сетей, в целях подключения потребителей</t>
  </si>
  <si>
    <t>Группа 2. Строительство новых объектов системы централизованного теплоснабжения, не связанных с подключением новых потребителей, в том числе строительство новых тепловых сетей</t>
  </si>
  <si>
    <t>Установленная сумарная тепловая  мощность котельной</t>
  </si>
  <si>
    <t>Всего по группе 2.</t>
  </si>
  <si>
    <t>Группа 3. Реконструкция или модернизация существующих объектов в целях снижения уровня износа существующих объектов и (или) поставки энергии от разных источников</t>
  </si>
  <si>
    <t>3.1. Реконструкция или модернизация существующих тепловых сетей</t>
  </si>
  <si>
    <t>3.2. Реконструкция или модернизация существующих объектов системы централизованного теплоснабжения, за исключением тепловых сетей</t>
  </si>
  <si>
    <t>Всего по группе 3.</t>
  </si>
  <si>
    <t>Группа 4. Мероприятия, направленные на снижение негативного воздействия на окружающую среду, достижение плановых значений показателей надежности и энергетической эффективности объектов теплоснабжения, повышение эффективности работы систем централизованного теплоснабжения</t>
  </si>
  <si>
    <t>Всего по группе 4.</t>
  </si>
  <si>
    <t>5.1. Вывод из эксплуатации, консервация и демонтаж тепловых сетей</t>
  </si>
  <si>
    <t>5.1.1</t>
  </si>
  <si>
    <t>5.2. Вывод из эксплуатации, консервация и демонтаж иных объектов системы централизованного теплоснабжения, за исключением тепловых сетей</t>
  </si>
  <si>
    <t>Всего по группе 5.</t>
  </si>
  <si>
    <t>1.</t>
  </si>
  <si>
    <t>г. Пушкино, мкр Серебрянка, д.34</t>
  </si>
  <si>
    <t>2.</t>
  </si>
  <si>
    <t>г. Пушкино, ул. Тургенева, д.24</t>
  </si>
  <si>
    <t xml:space="preserve">3. </t>
  </si>
  <si>
    <t>г. Пушкино, ул. Заводская, д.34, стр.1</t>
  </si>
  <si>
    <t>4.</t>
  </si>
  <si>
    <t>г. Пушкино, ул. Надсоновская, д.15б</t>
  </si>
  <si>
    <t>5.</t>
  </si>
  <si>
    <t>гп.Зеленоградский , Островского 11б</t>
  </si>
  <si>
    <t>184.45</t>
  </si>
  <si>
    <t>6.</t>
  </si>
  <si>
    <t>г. Пушкино, ул. 2-ая Серебрянская, д.11 (выводится из эксплуатации, будет ЦТП)</t>
  </si>
  <si>
    <t>7.</t>
  </si>
  <si>
    <t>г. Пушкино, Авиационный проезд, д.13а</t>
  </si>
  <si>
    <t>8.</t>
  </si>
  <si>
    <t>г. Пушкино, ул. Некрасова, д.18а (выводится из эксплуатации, будет ЦТП)</t>
  </si>
  <si>
    <t>9.</t>
  </si>
  <si>
    <t>г.п. Правдинский, ул. Ленина, д.15/1</t>
  </si>
  <si>
    <t>10.</t>
  </si>
  <si>
    <t>г.п. Правдинский, Степаньковское шоссе, д.31а (выводится из эксплуатации)</t>
  </si>
  <si>
    <t>11.</t>
  </si>
  <si>
    <t>СЭМЗ, Софрино</t>
  </si>
  <si>
    <t>12.</t>
  </si>
  <si>
    <t>г.Пушкино, ул.Институтская, д.15, стр.6</t>
  </si>
  <si>
    <t>13.</t>
  </si>
  <si>
    <t>г.Пушкино, ул.Горького, д.24 (Вариант2)</t>
  </si>
  <si>
    <t>14.</t>
  </si>
  <si>
    <t>15.</t>
  </si>
  <si>
    <t>п.Лесные поляны, ул.Ленина, д.1а</t>
  </si>
  <si>
    <t>16.</t>
  </si>
  <si>
    <t>17.</t>
  </si>
  <si>
    <t>г.п.Софрино, ул.Мичурина, д. 45</t>
  </si>
  <si>
    <t>18.</t>
  </si>
  <si>
    <t xml:space="preserve">г.Пушкино, ул.Крылова, д.1а </t>
  </si>
  <si>
    <t>19.</t>
  </si>
  <si>
    <t>г.Пушкино, Московский пр-т, д.55</t>
  </si>
  <si>
    <t>20.</t>
  </si>
  <si>
    <t>г.Пушкино, 1-й Акуловский  пр-д, д.3а</t>
  </si>
  <si>
    <t>21.</t>
  </si>
  <si>
    <t>г.Пушкино, ул.Маяковская, д.9а</t>
  </si>
  <si>
    <t>22.</t>
  </si>
  <si>
    <t>г.Пушкино, ул.Писаревская, д.7а</t>
  </si>
  <si>
    <t>23.</t>
  </si>
  <si>
    <t>24.</t>
  </si>
  <si>
    <t>г.Пушкино, Московский пр-т, д.16а</t>
  </si>
  <si>
    <t>25.</t>
  </si>
  <si>
    <t>п.Челюскинский, ул.1-я Тракторная, д. 2а</t>
  </si>
  <si>
    <t>2022</t>
  </si>
  <si>
    <t>в соответствии с законо-дательством РФ об охране окружающей среды</t>
  </si>
  <si>
    <t>АО "Газпром теплоэнерго" в Пушкинском муниципальном районе</t>
  </si>
  <si>
    <t>Удельный расход топлива на производство единицы тепловой энергии, отпускаемой с коллекторов источников тепловой энергии
на производство единицы тепловой энергии, отпускаемой с коллекторов источников тепловой энергии</t>
  </si>
  <si>
    <t xml:space="preserve">Отношение величины  технологических потерь тепловой энергии, теплоносителя к материальной характеристике тепловой сети </t>
  </si>
  <si>
    <t>Количество прекращений подачи тепловой энергии, теплоносителя в результате технологических нарушений на тепловых сетях на 1 км тепловых сетей</t>
  </si>
  <si>
    <t>Величина технологических потерь при передаче тепловой энергии, теплоносителя по тепловым сетям</t>
  </si>
  <si>
    <t>кг.у.т./Гкал</t>
  </si>
  <si>
    <t xml:space="preserve">                                                                                                                          Приложение 1
                                                                     к приказу Министерства строительства и                     жилищно-коммунального хозяйства Российской Федерации
                                                                                       от 13 августа 2014 г. № 459/пр  
</t>
  </si>
  <si>
    <t>Общество с ограниченной ответственностью «Газпром теплоэнерго Московская область»</t>
  </si>
  <si>
    <t>Генеральный директор</t>
  </si>
  <si>
    <r>
      <t>кВт∙ч/м</t>
    </r>
    <r>
      <rPr>
        <vertAlign val="superscript"/>
        <sz val="8"/>
        <rFont val="Times New Roman"/>
        <family val="1"/>
      </rPr>
      <t>3</t>
    </r>
  </si>
  <si>
    <r>
      <t>т.у.т./м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*</t>
    </r>
  </si>
  <si>
    <t>М.о.
Пушкинский район
п. Зеленоградский ул. Островского 11 "б"</t>
  </si>
  <si>
    <t xml:space="preserve">Текущее значение </t>
  </si>
  <si>
    <t>Удельный расход топлива на производство единицы тепловой энергии, отпускаемой с коллекторов источника тепловой энергии</t>
  </si>
  <si>
    <t>в т.ч. газ</t>
  </si>
  <si>
    <t>в т.ч. дизельное топливо</t>
  </si>
  <si>
    <t>ВСЕГО по всем котельным г.п. Зеленоградский</t>
  </si>
  <si>
    <t>Форма №2- ИП   ТС</t>
  </si>
  <si>
    <t xml:space="preserve">              Инвестиционная программа</t>
  </si>
  <si>
    <t>Расходы на реализацию мероприятий в прогнозных ценах, тыс. руб. ( с НДС)</t>
  </si>
  <si>
    <t>Профинансировано
к 01.01.2018</t>
  </si>
  <si>
    <t>в т.ч. по годам</t>
  </si>
  <si>
    <t>Остаток финанси-рования</t>
  </si>
  <si>
    <t>в т.ч. за счет платы
за подключение</t>
  </si>
  <si>
    <t>до реализации мероприятия</t>
  </si>
  <si>
    <t>после реализации мероприятия</t>
  </si>
  <si>
    <t>Всего по группе 1.</t>
  </si>
  <si>
    <t>2.1.1</t>
  </si>
  <si>
    <t>3.1.1</t>
  </si>
  <si>
    <t>3.2.1</t>
  </si>
  <si>
    <t>Повышение надежности и качества поставки тепла потребителям. Снижение неэффективных расходов.</t>
  </si>
  <si>
    <t>5.2.1</t>
  </si>
  <si>
    <t>Всего по группам</t>
  </si>
  <si>
    <t>городское поселение Зеленоградский Пушкинского муниципального района</t>
  </si>
  <si>
    <t>2023-2038</t>
  </si>
  <si>
    <t>м.п.</t>
  </si>
  <si>
    <t>Рекострукция котельной 
(Пушкинский район, п.Зеленоградский, ул. Островского, 11 "б")</t>
  </si>
  <si>
    <t>Диспетчериризация и внедрение автоматики котельной.
Пушкинский район, п.Зеленоградский, ул. Островского, 11 "б"</t>
  </si>
  <si>
    <t xml:space="preserve"> 4.1.1</t>
  </si>
  <si>
    <t>теплоснабжение</t>
  </si>
  <si>
    <t>Форма №3- ИП   ТС</t>
  </si>
  <si>
    <t>Форма № 4 - ИП ТС</t>
  </si>
  <si>
    <t>Показатели надежности и энергетической эффективности объектов централизованного теплоснабжения</t>
  </si>
  <si>
    <t>Форма № 5 - ИП ТС</t>
  </si>
  <si>
    <t>Общество с ограниченной ответственностью "Газпром теплоэнерго Московская область"</t>
  </si>
  <si>
    <t>8 (495) 428-44-30, доб. 2414 
info@77.gpte.ru</t>
  </si>
  <si>
    <t>Министерство энергетики Московской области</t>
  </si>
  <si>
    <t>в сфере теплоснабжения на 2018-2038 годы</t>
  </si>
  <si>
    <t xml:space="preserve">Генеральный директор </t>
  </si>
  <si>
    <t xml:space="preserve">Генеральный директор  </t>
  </si>
  <si>
    <t>2021-2038</t>
  </si>
  <si>
    <t>2018-2038</t>
  </si>
  <si>
    <t>12359,  Москва, ул. Кулакова 20 стр.1</t>
  </si>
  <si>
    <t>Министр энергетики Московской области
Неганов Леонид Валериевич</t>
  </si>
  <si>
    <t>Администрация Пушкинского муниципального района Московской области</t>
  </si>
  <si>
    <t>Паспорт инвестиционной программы в сфере теплоснабжения в границах городского поселения Зеленоградский Пушкинского муниципального района Московской области</t>
  </si>
  <si>
    <t>А.М. Тринога</t>
  </si>
  <si>
    <t>ул. Джона Рида, дом 26, помещение 16, город Серпухов, Московская область</t>
  </si>
  <si>
    <t>Генеральный директор Тринога Артур Михайлович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</si>
</sst>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р.&quot;* #,##0.00_);_(&quot;р.&quot;* \(#,##0.00\);_(&quot;р.&quot;* &quot;-&quot;??_);_(@_)"/>
    <numFmt numFmtId="173" formatCode="0.000%"/>
    <numFmt numFmtId="174" formatCode="#,##0.000"/>
    <numFmt numFmtId="175" formatCode="0.0%"/>
    <numFmt numFmtId="176" formatCode="0.0"/>
    <numFmt numFmtId="177" formatCode="0.000"/>
    <numFmt numFmtId="178" formatCode="_(* #,##0.00_);_(* \(#,##0.00\);_(* &quot;-&quot;??_);_(@_)"/>
    <numFmt numFmtId="179" formatCode="0.0000000"/>
    <numFmt numFmtId="180" formatCode="0.000000"/>
    <numFmt numFmtId="181" formatCode="0.00000"/>
    <numFmt numFmtId="182" formatCode="0.0000"/>
    <numFmt numFmtId="183" formatCode="[$-FC19]d\ mmmm\ yyyy\ &quot;г.&quot;"/>
    <numFmt numFmtId="184" formatCode="#,##0.0000"/>
    <numFmt numFmtId="185" formatCode="#,##0.0"/>
    <numFmt numFmtId="186" formatCode="_-* #,##0.000000_р_._-;\-* #,##0.000000_р_._-;_-* &quot;-&quot;??_р_._-;_-@_-"/>
  </numFmts>
  <fonts count="77"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  <font>
      <b/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i/>
      <sz val="9"/>
      <name val="Times New Roman"/>
      <family val="1"/>
    </font>
    <font>
      <b/>
      <sz val="7"/>
      <name val="Times New Roman"/>
      <family val="1"/>
    </font>
    <font>
      <b/>
      <i/>
      <sz val="7"/>
      <name val="Times New Roman"/>
      <family val="1"/>
    </font>
    <font>
      <b/>
      <i/>
      <sz val="7"/>
      <name val="Arial Cyr"/>
      <family val="0"/>
    </font>
    <font>
      <sz val="7"/>
      <name val="Arial Cyr"/>
      <family val="0"/>
    </font>
    <font>
      <b/>
      <i/>
      <sz val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6.5"/>
      <name val="Times New Roman"/>
      <family val="1"/>
    </font>
    <font>
      <sz val="6.5"/>
      <name val="Times New Roman"/>
      <family val="1"/>
    </font>
    <font>
      <vertAlign val="superscript"/>
      <sz val="8"/>
      <name val="Times New Roman"/>
      <family val="1"/>
    </font>
    <font>
      <i/>
      <sz val="8"/>
      <name val="Times New Roman"/>
      <family val="1"/>
    </font>
    <font>
      <b/>
      <sz val="8"/>
      <name val="Arial Cyr"/>
      <family val="0"/>
    </font>
    <font>
      <sz val="10"/>
      <name val="Calibri"/>
      <family val="2"/>
    </font>
    <font>
      <sz val="6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i/>
      <sz val="12"/>
      <color indexed="56"/>
      <name val="Times New Roman"/>
      <family val="1"/>
    </font>
    <font>
      <sz val="12"/>
      <color indexed="56"/>
      <name val="Times New Roman"/>
      <family val="1"/>
    </font>
    <font>
      <b/>
      <i/>
      <sz val="12"/>
      <color indexed="56"/>
      <name val="Times New Roman"/>
      <family val="1"/>
    </font>
    <font>
      <sz val="10"/>
      <color indexed="9"/>
      <name val="Times New Roman"/>
      <family val="1"/>
    </font>
    <font>
      <sz val="9"/>
      <color indexed="9"/>
      <name val="Times New Roman"/>
      <family val="1"/>
    </font>
    <font>
      <sz val="9"/>
      <color indexed="30"/>
      <name val="Times New Roman"/>
      <family val="1"/>
    </font>
    <font>
      <sz val="6.5"/>
      <color indexed="30"/>
      <name val="Times New Roman"/>
      <family val="1"/>
    </font>
    <font>
      <b/>
      <sz val="6.5"/>
      <color indexed="30"/>
      <name val="Times New Roman"/>
      <family val="1"/>
    </font>
    <font>
      <sz val="7"/>
      <color indexed="10"/>
      <name val="Times New Roman"/>
      <family val="1"/>
    </font>
    <font>
      <sz val="11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  <font>
      <i/>
      <sz val="12"/>
      <color rgb="FF00467A"/>
      <name val="Times New Roman"/>
      <family val="1"/>
    </font>
    <font>
      <sz val="12"/>
      <color rgb="FF00467A"/>
      <name val="Times New Roman"/>
      <family val="1"/>
    </font>
    <font>
      <b/>
      <i/>
      <sz val="12"/>
      <color rgb="FF00467A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9"/>
      <color theme="0"/>
      <name val="Times New Roman"/>
      <family val="1"/>
    </font>
    <font>
      <sz val="9"/>
      <color rgb="FF0070C0"/>
      <name val="Times New Roman"/>
      <family val="1"/>
    </font>
    <font>
      <sz val="6.5"/>
      <color rgb="FF0070C0"/>
      <name val="Times New Roman"/>
      <family val="1"/>
    </font>
    <font>
      <b/>
      <sz val="6.5"/>
      <color rgb="FF0070C0"/>
      <name val="Times New Roman"/>
      <family val="1"/>
    </font>
    <font>
      <sz val="7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15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75">
    <xf numFmtId="0" fontId="0" fillId="0" borderId="0" xfId="0" applyAlignment="1">
      <alignment/>
    </xf>
    <xf numFmtId="0" fontId="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4" fontId="24" fillId="0" borderId="0" xfId="0" applyNumberFormat="1" applyFont="1" applyBorder="1" applyAlignment="1">
      <alignment vertical="center" wrapText="1"/>
    </xf>
    <xf numFmtId="4" fontId="24" fillId="24" borderId="10" xfId="0" applyNumberFormat="1" applyFont="1" applyFill="1" applyBorder="1" applyAlignment="1">
      <alignment horizontal="center" vertical="center" wrapText="1"/>
    </xf>
    <xf numFmtId="4" fontId="24" fillId="25" borderId="11" xfId="0" applyNumberFormat="1" applyFont="1" applyFill="1" applyBorder="1" applyAlignment="1">
      <alignment horizontal="center" vertical="center" wrapText="1"/>
    </xf>
    <xf numFmtId="4" fontId="24" fillId="0" borderId="0" xfId="68" applyNumberFormat="1" applyFont="1" applyFill="1" applyBorder="1" applyAlignment="1">
      <alignment horizontal="right" vertical="center" wrapText="1"/>
    </xf>
    <xf numFmtId="4" fontId="24" fillId="0" borderId="12" xfId="0" applyNumberFormat="1" applyFont="1" applyBorder="1" applyAlignment="1">
      <alignment horizontal="center" vertical="center" wrapText="1"/>
    </xf>
    <xf numFmtId="4" fontId="24" fillId="25" borderId="13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2" xfId="0" applyNumberFormat="1" applyFont="1" applyBorder="1" applyAlignment="1">
      <alignment vertical="center" textRotation="90" wrapText="1"/>
    </xf>
    <xf numFmtId="4" fontId="24" fillId="26" borderId="10" xfId="0" applyNumberFormat="1" applyFont="1" applyFill="1" applyBorder="1" applyAlignment="1">
      <alignment horizontal="center" vertical="center" wrapText="1"/>
    </xf>
    <xf numFmtId="4" fontId="24" fillId="25" borderId="14" xfId="0" applyNumberFormat="1" applyFont="1" applyFill="1" applyBorder="1" applyAlignment="1">
      <alignment horizontal="center" vertical="center" wrapText="1"/>
    </xf>
    <xf numFmtId="4" fontId="24" fillId="27" borderId="10" xfId="0" applyNumberFormat="1" applyFont="1" applyFill="1" applyBorder="1" applyAlignment="1">
      <alignment horizontal="center" vertical="center" wrapText="1"/>
    </xf>
    <xf numFmtId="3" fontId="24" fillId="24" borderId="10" xfId="0" applyNumberFormat="1" applyFont="1" applyFill="1" applyBorder="1" applyAlignment="1">
      <alignment horizontal="center" vertical="center" wrapText="1"/>
    </xf>
    <xf numFmtId="3" fontId="24" fillId="25" borderId="10" xfId="0" applyNumberFormat="1" applyFont="1" applyFill="1" applyBorder="1" applyAlignment="1">
      <alignment horizontal="center" vertical="center" wrapText="1"/>
    </xf>
    <xf numFmtId="3" fontId="24" fillId="26" borderId="10" xfId="0" applyNumberFormat="1" applyFont="1" applyFill="1" applyBorder="1" applyAlignment="1">
      <alignment horizontal="center" vertical="center" wrapText="1"/>
    </xf>
    <xf numFmtId="3" fontId="24" fillId="27" borderId="10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Border="1" applyAlignment="1">
      <alignment vertical="center" wrapText="1"/>
    </xf>
    <xf numFmtId="4" fontId="24" fillId="24" borderId="10" xfId="0" applyNumberFormat="1" applyFont="1" applyFill="1" applyBorder="1" applyAlignment="1">
      <alignment horizontal="right" vertical="center" wrapText="1"/>
    </xf>
    <xf numFmtId="173" fontId="24" fillId="25" borderId="10" xfId="0" applyNumberFormat="1" applyFont="1" applyFill="1" applyBorder="1" applyAlignment="1">
      <alignment horizontal="right" vertical="center" wrapText="1"/>
    </xf>
    <xf numFmtId="4" fontId="24" fillId="0" borderId="10" xfId="0" applyNumberFormat="1" applyFont="1" applyFill="1" applyBorder="1" applyAlignment="1">
      <alignment horizontal="right" vertical="center" wrapText="1"/>
    </xf>
    <xf numFmtId="4" fontId="24" fillId="28" borderId="10" xfId="0" applyNumberFormat="1" applyFont="1" applyFill="1" applyBorder="1" applyAlignment="1">
      <alignment horizontal="right" vertical="center" wrapText="1"/>
    </xf>
    <xf numFmtId="4" fontId="24" fillId="26" borderId="10" xfId="0" applyNumberFormat="1" applyFont="1" applyFill="1" applyBorder="1" applyAlignment="1">
      <alignment horizontal="right" vertical="center" wrapText="1"/>
    </xf>
    <xf numFmtId="4" fontId="24" fillId="27" borderId="10" xfId="0" applyNumberFormat="1" applyFont="1" applyFill="1" applyBorder="1" applyAlignment="1">
      <alignment horizontal="right" vertical="center" wrapText="1"/>
    </xf>
    <xf numFmtId="4" fontId="24" fillId="0" borderId="15" xfId="0" applyNumberFormat="1" applyFont="1" applyBorder="1" applyAlignment="1">
      <alignment vertical="center" textRotation="90" wrapText="1"/>
    </xf>
    <xf numFmtId="0" fontId="24" fillId="29" borderId="10" xfId="0" applyNumberFormat="1" applyFont="1" applyFill="1" applyBorder="1" applyAlignment="1">
      <alignment horizontal="center" vertical="center" wrapText="1"/>
    </xf>
    <xf numFmtId="3" fontId="27" fillId="30" borderId="10" xfId="0" applyNumberFormat="1" applyFont="1" applyFill="1" applyBorder="1" applyAlignment="1">
      <alignment horizontal="center" vertical="center" wrapText="1"/>
    </xf>
    <xf numFmtId="4" fontId="27" fillId="29" borderId="10" xfId="0" applyNumberFormat="1" applyFont="1" applyFill="1" applyBorder="1" applyAlignment="1">
      <alignment horizontal="left" vertical="center" wrapText="1"/>
    </xf>
    <xf numFmtId="4" fontId="27" fillId="29" borderId="10" xfId="0" applyNumberFormat="1" applyFont="1" applyFill="1" applyBorder="1" applyAlignment="1">
      <alignment horizontal="center" vertical="center" wrapText="1"/>
    </xf>
    <xf numFmtId="4" fontId="62" fillId="24" borderId="10" xfId="0" applyNumberFormat="1" applyFont="1" applyFill="1" applyBorder="1" applyAlignment="1">
      <alignment horizontal="center" vertical="center" wrapText="1"/>
    </xf>
    <xf numFmtId="4" fontId="28" fillId="24" borderId="10" xfId="0" applyNumberFormat="1" applyFont="1" applyFill="1" applyBorder="1" applyAlignment="1">
      <alignment horizontal="left" vertical="center" wrapText="1"/>
    </xf>
    <xf numFmtId="4" fontId="28" fillId="24" borderId="10" xfId="0" applyNumberFormat="1" applyFont="1" applyFill="1" applyBorder="1" applyAlignment="1">
      <alignment horizontal="right" vertical="center" wrapText="1"/>
    </xf>
    <xf numFmtId="4" fontId="62" fillId="24" borderId="10" xfId="0" applyNumberFormat="1" applyFont="1" applyFill="1" applyBorder="1" applyAlignment="1">
      <alignment horizontal="right" vertical="center"/>
    </xf>
    <xf numFmtId="4" fontId="28" fillId="0" borderId="10" xfId="0" applyNumberFormat="1" applyFont="1" applyFill="1" applyBorder="1" applyAlignment="1">
      <alignment horizontal="right" vertical="center" wrapText="1"/>
    </xf>
    <xf numFmtId="4" fontId="28" fillId="0" borderId="10" xfId="68" applyNumberFormat="1" applyFont="1" applyFill="1" applyBorder="1" applyAlignment="1">
      <alignment horizontal="right" vertical="center" wrapText="1"/>
    </xf>
    <xf numFmtId="4" fontId="28" fillId="26" borderId="10" xfId="68" applyNumberFormat="1" applyFont="1" applyFill="1" applyBorder="1" applyAlignment="1">
      <alignment horizontal="right" vertical="center" wrapText="1"/>
    </xf>
    <xf numFmtId="4" fontId="28" fillId="0" borderId="10" xfId="64" applyNumberFormat="1" applyFont="1" applyFill="1" applyBorder="1" applyAlignment="1">
      <alignment horizontal="right" vertical="center" wrapText="1"/>
      <protection/>
    </xf>
    <xf numFmtId="4" fontId="28" fillId="31" borderId="10" xfId="64" applyNumberFormat="1" applyFont="1" applyFill="1" applyBorder="1" applyAlignment="1">
      <alignment vertical="center" wrapText="1"/>
      <protection/>
    </xf>
    <xf numFmtId="4" fontId="28" fillId="31" borderId="10" xfId="68" applyNumberFormat="1" applyFont="1" applyFill="1" applyBorder="1" applyAlignment="1">
      <alignment horizontal="right" vertical="center" wrapText="1"/>
    </xf>
    <xf numFmtId="4" fontId="28" fillId="0" borderId="10" xfId="0" applyNumberFormat="1" applyFont="1" applyFill="1" applyBorder="1" applyAlignment="1">
      <alignment vertical="center" wrapText="1"/>
    </xf>
    <xf numFmtId="4" fontId="28" fillId="26" borderId="10" xfId="0" applyNumberFormat="1" applyFont="1" applyFill="1" applyBorder="1" applyAlignment="1">
      <alignment horizontal="right" vertical="center" wrapText="1"/>
    </xf>
    <xf numFmtId="4" fontId="28" fillId="28" borderId="10" xfId="0" applyNumberFormat="1" applyFont="1" applyFill="1" applyBorder="1" applyAlignment="1">
      <alignment horizontal="right" vertical="center" wrapText="1"/>
    </xf>
    <xf numFmtId="10" fontId="63" fillId="26" borderId="10" xfId="64" applyNumberFormat="1" applyFont="1" applyFill="1" applyBorder="1" applyAlignment="1">
      <alignment horizontal="right" vertical="center" wrapText="1"/>
      <protection/>
    </xf>
    <xf numFmtId="4" fontId="28" fillId="27" borderId="10" xfId="0" applyNumberFormat="1" applyFont="1" applyFill="1" applyBorder="1" applyAlignment="1">
      <alignment horizontal="right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4" fontId="28" fillId="0" borderId="0" xfId="0" applyNumberFormat="1" applyFont="1" applyBorder="1" applyAlignment="1">
      <alignment vertical="center" wrapText="1"/>
    </xf>
    <xf numFmtId="4" fontId="62" fillId="24" borderId="10" xfId="0" applyNumberFormat="1" applyFont="1" applyFill="1" applyBorder="1" applyAlignment="1">
      <alignment horizontal="center" vertical="center"/>
    </xf>
    <xf numFmtId="4" fontId="28" fillId="0" borderId="10" xfId="68" applyNumberFormat="1" applyFont="1" applyFill="1" applyBorder="1" applyAlignment="1">
      <alignment vertical="center" wrapText="1"/>
    </xf>
    <xf numFmtId="4" fontId="28" fillId="0" borderId="10" xfId="64" applyNumberFormat="1" applyFont="1" applyFill="1" applyBorder="1" applyAlignment="1">
      <alignment vertical="center" wrapText="1"/>
      <protection/>
    </xf>
    <xf numFmtId="4" fontId="28" fillId="0" borderId="0" xfId="0" applyNumberFormat="1" applyFont="1" applyFill="1" applyBorder="1" applyAlignment="1">
      <alignment vertical="center" wrapText="1"/>
    </xf>
    <xf numFmtId="4" fontId="62" fillId="24" borderId="10" xfId="0" applyNumberFormat="1" applyFont="1" applyFill="1" applyBorder="1" applyAlignment="1">
      <alignment horizontal="left" vertical="center" wrapText="1"/>
    </xf>
    <xf numFmtId="4" fontId="28" fillId="26" borderId="10" xfId="64" applyNumberFormat="1" applyFont="1" applyFill="1" applyBorder="1" applyAlignment="1">
      <alignment vertical="center" wrapText="1"/>
      <protection/>
    </xf>
    <xf numFmtId="4" fontId="62" fillId="26" borderId="10" xfId="0" applyNumberFormat="1" applyFont="1" applyFill="1" applyBorder="1" applyAlignment="1">
      <alignment vertical="center"/>
    </xf>
    <xf numFmtId="4" fontId="28" fillId="24" borderId="10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Alignment="1">
      <alignment vertical="center" wrapText="1"/>
    </xf>
    <xf numFmtId="4" fontId="62" fillId="0" borderId="10" xfId="0" applyNumberFormat="1" applyFont="1" applyFill="1" applyBorder="1" applyAlignment="1">
      <alignment horizontal="right" vertical="center"/>
    </xf>
    <xf numFmtId="4" fontId="28" fillId="0" borderId="10" xfId="64" applyNumberFormat="1" applyFont="1" applyFill="1" applyBorder="1" applyAlignment="1">
      <alignment horizontal="center" vertical="center" wrapText="1"/>
      <protection/>
    </xf>
    <xf numFmtId="4" fontId="62" fillId="24" borderId="10" xfId="0" applyNumberFormat="1" applyFont="1" applyFill="1" applyBorder="1" applyAlignment="1">
      <alignment horizontal="right" vertical="center" wrapText="1"/>
    </xf>
    <xf numFmtId="3" fontId="27" fillId="29" borderId="10" xfId="0" applyNumberFormat="1" applyFont="1" applyFill="1" applyBorder="1" applyAlignment="1">
      <alignment horizontal="center" vertical="center" wrapText="1"/>
    </xf>
    <xf numFmtId="3" fontId="27" fillId="32" borderId="10" xfId="0" applyNumberFormat="1" applyFont="1" applyFill="1" applyBorder="1" applyAlignment="1">
      <alignment horizontal="center" vertical="center" wrapText="1"/>
    </xf>
    <xf numFmtId="0" fontId="24" fillId="33" borderId="10" xfId="0" applyNumberFormat="1" applyFont="1" applyFill="1" applyBorder="1" applyAlignment="1">
      <alignment horizontal="center" vertical="center" wrapText="1"/>
    </xf>
    <xf numFmtId="3" fontId="27" fillId="33" borderId="10" xfId="0" applyNumberFormat="1" applyFont="1" applyFill="1" applyBorder="1" applyAlignment="1">
      <alignment horizontal="center" vertical="center" wrapText="1"/>
    </xf>
    <xf numFmtId="4" fontId="27" fillId="33" borderId="10" xfId="0" applyNumberFormat="1" applyFont="1" applyFill="1" applyBorder="1" applyAlignment="1">
      <alignment horizontal="left" vertical="center" wrapText="1"/>
    </xf>
    <xf numFmtId="4" fontId="27" fillId="33" borderId="10" xfId="0" applyNumberFormat="1" applyFont="1" applyFill="1" applyBorder="1" applyAlignment="1">
      <alignment horizontal="center" vertical="center" wrapText="1"/>
    </xf>
    <xf numFmtId="174" fontId="29" fillId="0" borderId="10" xfId="0" applyNumberFormat="1" applyFont="1" applyFill="1" applyBorder="1" applyAlignment="1">
      <alignment horizontal="right" vertical="center"/>
    </xf>
    <xf numFmtId="174" fontId="28" fillId="0" borderId="10" xfId="0" applyNumberFormat="1" applyFont="1" applyFill="1" applyBorder="1" applyAlignment="1">
      <alignment horizontal="right" vertical="center" wrapText="1"/>
    </xf>
    <xf numFmtId="4" fontId="28" fillId="31" borderId="10" xfId="64" applyNumberFormat="1" applyFont="1" applyFill="1" applyBorder="1" applyAlignment="1">
      <alignment horizontal="center" vertical="center" wrapText="1"/>
      <protection/>
    </xf>
    <xf numFmtId="0" fontId="24" fillId="34" borderId="10" xfId="0" applyNumberFormat="1" applyFont="1" applyFill="1" applyBorder="1" applyAlignment="1">
      <alignment horizontal="center" vertical="center" wrapText="1"/>
    </xf>
    <xf numFmtId="3" fontId="27" fillId="34" borderId="10" xfId="0" applyNumberFormat="1" applyFont="1" applyFill="1" applyBorder="1" applyAlignment="1">
      <alignment horizontal="center" vertical="center" wrapText="1"/>
    </xf>
    <xf numFmtId="4" fontId="27" fillId="34" borderId="10" xfId="0" applyNumberFormat="1" applyFont="1" applyFill="1" applyBorder="1" applyAlignment="1">
      <alignment horizontal="left" vertical="center" wrapText="1"/>
    </xf>
    <xf numFmtId="4" fontId="27" fillId="34" borderId="10" xfId="0" applyNumberFormat="1" applyFont="1" applyFill="1" applyBorder="1" applyAlignment="1">
      <alignment horizontal="center" vertical="center" wrapText="1"/>
    </xf>
    <xf numFmtId="3" fontId="24" fillId="24" borderId="0" xfId="0" applyNumberFormat="1" applyFont="1" applyFill="1" applyBorder="1" applyAlignment="1">
      <alignment vertical="center" wrapText="1"/>
    </xf>
    <xf numFmtId="4" fontId="24" fillId="24" borderId="0" xfId="0" applyNumberFormat="1" applyFont="1" applyFill="1" applyBorder="1" applyAlignment="1">
      <alignment horizontal="left" vertical="center" wrapText="1"/>
    </xf>
    <xf numFmtId="4" fontId="28" fillId="24" borderId="0" xfId="0" applyNumberFormat="1" applyFont="1" applyFill="1" applyBorder="1" applyAlignment="1">
      <alignment vertical="center" wrapText="1"/>
    </xf>
    <xf numFmtId="4" fontId="28" fillId="24" borderId="0" xfId="0" applyNumberFormat="1" applyFont="1" applyFill="1" applyBorder="1" applyAlignment="1">
      <alignment horizontal="center" vertical="center" wrapText="1"/>
    </xf>
    <xf numFmtId="4" fontId="28" fillId="24" borderId="0" xfId="0" applyNumberFormat="1" applyFont="1" applyFill="1" applyBorder="1" applyAlignment="1">
      <alignment horizontal="left" vertical="center" wrapText="1"/>
    </xf>
    <xf numFmtId="4" fontId="28" fillId="24" borderId="0" xfId="0" applyNumberFormat="1" applyFont="1" applyFill="1" applyBorder="1" applyAlignment="1">
      <alignment horizontal="right" vertical="center" wrapText="1"/>
    </xf>
    <xf numFmtId="4" fontId="28" fillId="24" borderId="0" xfId="68" applyNumberFormat="1" applyFont="1" applyFill="1" applyBorder="1" applyAlignment="1">
      <alignment horizontal="right" vertical="center" wrapText="1"/>
    </xf>
    <xf numFmtId="4" fontId="28" fillId="24" borderId="0" xfId="64" applyNumberFormat="1" applyFont="1" applyFill="1" applyBorder="1" applyAlignment="1">
      <alignment horizontal="right" vertical="center" wrapText="1"/>
      <protection/>
    </xf>
    <xf numFmtId="4" fontId="28" fillId="27" borderId="0" xfId="0" applyNumberFormat="1" applyFont="1" applyFill="1" applyBorder="1" applyAlignment="1">
      <alignment horizontal="right" vertical="center" wrapText="1"/>
    </xf>
    <xf numFmtId="3" fontId="24" fillId="0" borderId="0" xfId="0" applyNumberFormat="1" applyFont="1" applyAlignment="1">
      <alignment vertical="center" wrapText="1"/>
    </xf>
    <xf numFmtId="4" fontId="24" fillId="0" borderId="0" xfId="0" applyNumberFormat="1" applyFont="1" applyAlignment="1">
      <alignment horizontal="left" vertical="center" wrapText="1"/>
    </xf>
    <xf numFmtId="4" fontId="28" fillId="0" borderId="0" xfId="0" applyNumberFormat="1" applyFont="1" applyAlignment="1">
      <alignment horizontal="center" vertical="center" wrapText="1"/>
    </xf>
    <xf numFmtId="4" fontId="28" fillId="0" borderId="0" xfId="0" applyNumberFormat="1" applyFont="1" applyAlignment="1">
      <alignment horizontal="left" vertical="center" wrapText="1"/>
    </xf>
    <xf numFmtId="4" fontId="28" fillId="27" borderId="0" xfId="0" applyNumberFormat="1" applyFont="1" applyFill="1" applyAlignment="1">
      <alignment vertical="center" wrapText="1"/>
    </xf>
    <xf numFmtId="0" fontId="64" fillId="0" borderId="0" xfId="0" applyFont="1" applyAlignment="1">
      <alignment horizontal="justify"/>
    </xf>
    <xf numFmtId="4" fontId="24" fillId="35" borderId="12" xfId="0" applyNumberFormat="1" applyFont="1" applyFill="1" applyBorder="1" applyAlignment="1">
      <alignment vertical="center" textRotation="90" wrapText="1"/>
    </xf>
    <xf numFmtId="4" fontId="24" fillId="35" borderId="10" xfId="0" applyNumberFormat="1" applyFont="1" applyFill="1" applyBorder="1" applyAlignment="1">
      <alignment horizontal="center" vertical="center" wrapText="1"/>
    </xf>
    <xf numFmtId="4" fontId="24" fillId="35" borderId="10" xfId="0" applyNumberFormat="1" applyFont="1" applyFill="1" applyBorder="1" applyAlignment="1">
      <alignment horizontal="right" vertical="center" wrapText="1"/>
    </xf>
    <xf numFmtId="173" fontId="24" fillId="35" borderId="10" xfId="0" applyNumberFormat="1" applyFont="1" applyFill="1" applyBorder="1" applyAlignment="1">
      <alignment horizontal="right" vertical="center" wrapText="1"/>
    </xf>
    <xf numFmtId="4" fontId="24" fillId="35" borderId="0" xfId="0" applyNumberFormat="1" applyFont="1" applyFill="1" applyBorder="1" applyAlignment="1">
      <alignment vertical="center" wrapText="1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0" fontId="24" fillId="36" borderId="10" xfId="0" applyNumberFormat="1" applyFont="1" applyFill="1" applyBorder="1" applyAlignment="1">
      <alignment horizontal="center" vertical="center" wrapText="1"/>
    </xf>
    <xf numFmtId="3" fontId="27" fillId="36" borderId="10" xfId="0" applyNumberFormat="1" applyFont="1" applyFill="1" applyBorder="1" applyAlignment="1">
      <alignment horizontal="center" vertical="center" wrapText="1"/>
    </xf>
    <xf numFmtId="4" fontId="27" fillId="36" borderId="10" xfId="0" applyNumberFormat="1" applyFont="1" applyFill="1" applyBorder="1" applyAlignment="1">
      <alignment horizontal="left" vertical="center" wrapText="1"/>
    </xf>
    <xf numFmtId="4" fontId="27" fillId="36" borderId="10" xfId="0" applyNumberFormat="1" applyFont="1" applyFill="1" applyBorder="1" applyAlignment="1">
      <alignment horizontal="center" vertical="center" wrapText="1"/>
    </xf>
    <xf numFmtId="4" fontId="28" fillId="36" borderId="10" xfId="0" applyNumberFormat="1" applyFont="1" applyFill="1" applyBorder="1" applyAlignment="1">
      <alignment horizontal="center" vertical="center" wrapText="1"/>
    </xf>
    <xf numFmtId="4" fontId="28" fillId="36" borderId="10" xfId="0" applyNumberFormat="1" applyFont="1" applyFill="1" applyBorder="1" applyAlignment="1">
      <alignment horizontal="left" vertical="center" wrapText="1"/>
    </xf>
    <xf numFmtId="4" fontId="28" fillId="36" borderId="10" xfId="0" applyNumberFormat="1" applyFont="1" applyFill="1" applyBorder="1" applyAlignment="1">
      <alignment horizontal="right" vertical="center" wrapText="1"/>
    </xf>
    <xf numFmtId="4" fontId="28" fillId="36" borderId="10" xfId="68" applyNumberFormat="1" applyFont="1" applyFill="1" applyBorder="1" applyAlignment="1">
      <alignment horizontal="right" vertical="center" wrapText="1"/>
    </xf>
    <xf numFmtId="4" fontId="28" fillId="36" borderId="10" xfId="64" applyNumberFormat="1" applyFont="1" applyFill="1" applyBorder="1" applyAlignment="1">
      <alignment horizontal="right" vertical="center" wrapText="1"/>
      <protection/>
    </xf>
    <xf numFmtId="173" fontId="24" fillId="36" borderId="10" xfId="0" applyNumberFormat="1" applyFont="1" applyFill="1" applyBorder="1" applyAlignment="1">
      <alignment horizontal="right" vertical="center" wrapText="1"/>
    </xf>
    <xf numFmtId="4" fontId="28" fillId="36" borderId="10" xfId="64" applyNumberFormat="1" applyFont="1" applyFill="1" applyBorder="1" applyAlignment="1">
      <alignment vertical="center" wrapText="1"/>
      <protection/>
    </xf>
    <xf numFmtId="4" fontId="28" fillId="36" borderId="10" xfId="0" applyNumberFormat="1" applyFont="1" applyFill="1" applyBorder="1" applyAlignment="1">
      <alignment vertical="center" wrapText="1"/>
    </xf>
    <xf numFmtId="10" fontId="63" fillId="36" borderId="10" xfId="64" applyNumberFormat="1" applyFont="1" applyFill="1" applyBorder="1" applyAlignment="1">
      <alignment horizontal="right" vertical="center" wrapText="1"/>
      <protection/>
    </xf>
    <xf numFmtId="3" fontId="24" fillId="36" borderId="0" xfId="0" applyNumberFormat="1" applyFont="1" applyFill="1" applyBorder="1" applyAlignment="1">
      <alignment horizontal="center" vertical="center" wrapText="1"/>
    </xf>
    <xf numFmtId="4" fontId="28" fillId="36" borderId="0" xfId="0" applyNumberFormat="1" applyFont="1" applyFill="1" applyAlignment="1">
      <alignment vertical="center" wrapText="1"/>
    </xf>
    <xf numFmtId="0" fontId="32" fillId="0" borderId="0" xfId="0" applyFont="1" applyAlignment="1">
      <alignment/>
    </xf>
    <xf numFmtId="0" fontId="65" fillId="24" borderId="0" xfId="53" applyFont="1" applyFill="1" applyBorder="1" applyAlignment="1">
      <alignment horizontal="left" vertical="center" wrapText="1"/>
      <protection/>
    </xf>
    <xf numFmtId="0" fontId="66" fillId="24" borderId="0" xfId="53" applyFont="1" applyFill="1" applyBorder="1" applyAlignment="1">
      <alignment horizontal="center" vertical="center" wrapText="1"/>
      <protection/>
    </xf>
    <xf numFmtId="4" fontId="66" fillId="24" borderId="0" xfId="74" applyNumberFormat="1" applyFont="1" applyFill="1" applyBorder="1" applyAlignment="1">
      <alignment horizontal="right" vertical="center" wrapText="1"/>
    </xf>
    <xf numFmtId="4" fontId="24" fillId="24" borderId="16" xfId="0" applyNumberFormat="1" applyFont="1" applyFill="1" applyBorder="1" applyAlignment="1">
      <alignment vertical="center" wrapText="1"/>
    </xf>
    <xf numFmtId="4" fontId="24" fillId="24" borderId="0" xfId="0" applyNumberFormat="1" applyFont="1" applyFill="1" applyBorder="1" applyAlignment="1">
      <alignment vertical="center" wrapText="1"/>
    </xf>
    <xf numFmtId="4" fontId="24" fillId="37" borderId="10" xfId="0" applyNumberFormat="1" applyFont="1" applyFill="1" applyBorder="1" applyAlignment="1">
      <alignment horizontal="center" vertical="center" wrapText="1"/>
    </xf>
    <xf numFmtId="4" fontId="24" fillId="38" borderId="10" xfId="0" applyNumberFormat="1" applyFont="1" applyFill="1" applyBorder="1" applyAlignment="1">
      <alignment horizontal="center" vertical="center" wrapText="1"/>
    </xf>
    <xf numFmtId="4" fontId="24" fillId="24" borderId="17" xfId="0" applyNumberFormat="1" applyFont="1" applyFill="1" applyBorder="1" applyAlignment="1">
      <alignment vertical="center" wrapText="1"/>
    </xf>
    <xf numFmtId="3" fontId="24" fillId="24" borderId="18" xfId="0" applyNumberFormat="1" applyFont="1" applyFill="1" applyBorder="1" applyAlignment="1">
      <alignment vertical="center" wrapText="1"/>
    </xf>
    <xf numFmtId="3" fontId="24" fillId="38" borderId="10" xfId="0" applyNumberFormat="1" applyFont="1" applyFill="1" applyBorder="1" applyAlignment="1">
      <alignment horizontal="center" vertical="center" wrapText="1"/>
    </xf>
    <xf numFmtId="3" fontId="24" fillId="37" borderId="10" xfId="0" applyNumberFormat="1" applyFont="1" applyFill="1" applyBorder="1" applyAlignment="1">
      <alignment horizontal="center" vertical="center" wrapText="1"/>
    </xf>
    <xf numFmtId="4" fontId="24" fillId="24" borderId="19" xfId="0" applyNumberFormat="1" applyFont="1" applyFill="1" applyBorder="1" applyAlignment="1">
      <alignment vertical="center" wrapText="1"/>
    </xf>
    <xf numFmtId="4" fontId="24" fillId="24" borderId="18" xfId="0" applyNumberFormat="1" applyFont="1" applyFill="1" applyBorder="1" applyAlignment="1">
      <alignment vertical="center" wrapText="1"/>
    </xf>
    <xf numFmtId="4" fontId="24" fillId="38" borderId="10" xfId="0" applyNumberFormat="1" applyFont="1" applyFill="1" applyBorder="1" applyAlignment="1">
      <alignment horizontal="right" vertical="center" wrapText="1"/>
    </xf>
    <xf numFmtId="4" fontId="24" fillId="37" borderId="10" xfId="0" applyNumberFormat="1" applyFont="1" applyFill="1" applyBorder="1" applyAlignment="1">
      <alignment horizontal="right" vertical="center" wrapText="1"/>
    </xf>
    <xf numFmtId="4" fontId="24" fillId="35" borderId="19" xfId="0" applyNumberFormat="1" applyFont="1" applyFill="1" applyBorder="1" applyAlignment="1">
      <alignment vertical="center" wrapText="1"/>
    </xf>
    <xf numFmtId="4" fontId="24" fillId="35" borderId="18" xfId="0" applyNumberFormat="1" applyFont="1" applyFill="1" applyBorder="1" applyAlignment="1">
      <alignment vertical="center" wrapText="1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0" fontId="21" fillId="0" borderId="16" xfId="0" applyFont="1" applyFill="1" applyBorder="1" applyAlignment="1">
      <alignment horizontal="left" wrapText="1"/>
    </xf>
    <xf numFmtId="0" fontId="23" fillId="0" borderId="0" xfId="0" applyFont="1" applyFill="1" applyAlignment="1">
      <alignment horizontal="left"/>
    </xf>
    <xf numFmtId="0" fontId="34" fillId="0" borderId="0" xfId="0" applyFont="1" applyAlignment="1">
      <alignment/>
    </xf>
    <xf numFmtId="0" fontId="21" fillId="39" borderId="0" xfId="0" applyFont="1" applyFill="1" applyAlignment="1">
      <alignment/>
    </xf>
    <xf numFmtId="0" fontId="21" fillId="5" borderId="0" xfId="0" applyFont="1" applyFill="1" applyAlignment="1">
      <alignment/>
    </xf>
    <xf numFmtId="49" fontId="22" fillId="0" borderId="10" xfId="0" applyNumberFormat="1" applyFont="1" applyBorder="1" applyAlignment="1">
      <alignment horizontal="center" vertical="center"/>
    </xf>
    <xf numFmtId="0" fontId="31" fillId="24" borderId="0" xfId="0" applyFont="1" applyFill="1" applyAlignment="1">
      <alignment vertical="center" wrapText="1"/>
    </xf>
    <xf numFmtId="0" fontId="31" fillId="24" borderId="0" xfId="0" applyFont="1" applyFill="1" applyAlignment="1">
      <alignment horizontal="left" vertical="center" wrapText="1"/>
    </xf>
    <xf numFmtId="0" fontId="29" fillId="24" borderId="0" xfId="0" applyFont="1" applyFill="1" applyAlignment="1">
      <alignment vertical="center" wrapText="1"/>
    </xf>
    <xf numFmtId="0" fontId="22" fillId="0" borderId="0" xfId="0" applyFont="1" applyBorder="1" applyAlignment="1">
      <alignment/>
    </xf>
    <xf numFmtId="3" fontId="67" fillId="24" borderId="0" xfId="74" applyNumberFormat="1" applyFont="1" applyFill="1" applyBorder="1" applyAlignment="1">
      <alignment horizontal="right" vertical="center" wrapText="1"/>
    </xf>
    <xf numFmtId="0" fontId="39" fillId="0" borderId="0" xfId="63" applyFont="1">
      <alignment/>
      <protection/>
    </xf>
    <xf numFmtId="0" fontId="68" fillId="0" borderId="0" xfId="63" applyFont="1" applyAlignment="1">
      <alignment horizontal="right" vertical="center" wrapText="1"/>
      <protection/>
    </xf>
    <xf numFmtId="0" fontId="69" fillId="0" borderId="0" xfId="63" applyFont="1">
      <alignment/>
      <protection/>
    </xf>
    <xf numFmtId="0" fontId="69" fillId="0" borderId="0" xfId="63" applyFont="1" applyAlignment="1">
      <alignment horizontal="justify"/>
      <protection/>
    </xf>
    <xf numFmtId="0" fontId="69" fillId="0" borderId="10" xfId="63" applyFont="1" applyBorder="1" applyAlignment="1">
      <alignment horizontal="center" vertical="top" wrapText="1"/>
      <protection/>
    </xf>
    <xf numFmtId="0" fontId="70" fillId="0" borderId="10" xfId="0" applyFont="1" applyBorder="1" applyAlignment="1">
      <alignment horizontal="center" vertical="center" wrapText="1"/>
    </xf>
    <xf numFmtId="0" fontId="69" fillId="0" borderId="0" xfId="63" applyFont="1" applyBorder="1" applyAlignment="1">
      <alignment horizontal="center" vertical="top" wrapText="1"/>
      <protection/>
    </xf>
    <xf numFmtId="0" fontId="41" fillId="0" borderId="0" xfId="63" applyFont="1" applyBorder="1" applyAlignment="1">
      <alignment horizontal="center" vertical="center" wrapText="1"/>
      <protection/>
    </xf>
    <xf numFmtId="0" fontId="41" fillId="0" borderId="0" xfId="63" applyFont="1">
      <alignment/>
      <protection/>
    </xf>
    <xf numFmtId="0" fontId="42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29" fillId="0" borderId="0" xfId="0" applyFont="1" applyAlignment="1">
      <alignment vertical="center" wrapText="1"/>
    </xf>
    <xf numFmtId="49" fontId="31" fillId="0" borderId="10" xfId="0" applyNumberFormat="1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0" xfId="0" applyFont="1" applyAlignment="1">
      <alignment horizontal="right"/>
    </xf>
    <xf numFmtId="0" fontId="31" fillId="0" borderId="0" xfId="0" applyFont="1" applyAlignment="1">
      <alignment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177" fontId="29" fillId="0" borderId="10" xfId="0" applyNumberFormat="1" applyFont="1" applyFill="1" applyBorder="1" applyAlignment="1">
      <alignment horizontal="center" vertical="center" wrapText="1"/>
    </xf>
    <xf numFmtId="0" fontId="29" fillId="24" borderId="0" xfId="0" applyFont="1" applyFill="1" applyAlignment="1">
      <alignment/>
    </xf>
    <xf numFmtId="49" fontId="29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29" fillId="0" borderId="10" xfId="0" applyFont="1" applyFill="1" applyBorder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1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177" fontId="29" fillId="0" borderId="10" xfId="0" applyNumberFormat="1" applyFont="1" applyFill="1" applyBorder="1" applyAlignment="1">
      <alignment horizontal="center" vertical="center"/>
    </xf>
    <xf numFmtId="2" fontId="29" fillId="0" borderId="10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vertical="center" wrapText="1"/>
    </xf>
    <xf numFmtId="0" fontId="29" fillId="0" borderId="10" xfId="0" applyFont="1" applyBorder="1" applyAlignment="1">
      <alignment horizontal="center" vertical="center"/>
    </xf>
    <xf numFmtId="2" fontId="29" fillId="0" borderId="10" xfId="0" applyNumberFormat="1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horizontal="center" vertical="center" wrapText="1"/>
    </xf>
    <xf numFmtId="177" fontId="31" fillId="0" borderId="10" xfId="0" applyNumberFormat="1" applyFont="1" applyFill="1" applyBorder="1" applyAlignment="1">
      <alignment horizontal="center" vertical="center"/>
    </xf>
    <xf numFmtId="4" fontId="31" fillId="0" borderId="10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vertical="center" wrapText="1"/>
    </xf>
    <xf numFmtId="0" fontId="31" fillId="0" borderId="10" xfId="0" applyFont="1" applyFill="1" applyBorder="1" applyAlignment="1">
      <alignment vertical="center" wrapText="1"/>
    </xf>
    <xf numFmtId="2" fontId="31" fillId="0" borderId="10" xfId="0" applyNumberFormat="1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right" vertical="center" wrapText="1"/>
    </xf>
    <xf numFmtId="0" fontId="45" fillId="0" borderId="10" xfId="0" applyFont="1" applyFill="1" applyBorder="1" applyAlignment="1">
      <alignment horizontal="right" vertical="center" wrapText="1"/>
    </xf>
    <xf numFmtId="2" fontId="45" fillId="0" borderId="10" xfId="0" applyNumberFormat="1" applyFont="1" applyFill="1" applyBorder="1" applyAlignment="1">
      <alignment horizontal="right" vertical="center" wrapText="1"/>
    </xf>
    <xf numFmtId="177" fontId="29" fillId="0" borderId="10" xfId="0" applyNumberFormat="1" applyFont="1" applyFill="1" applyBorder="1" applyAlignment="1">
      <alignment horizontal="right" vertical="center"/>
    </xf>
    <xf numFmtId="4" fontId="45" fillId="0" borderId="10" xfId="0" applyNumberFormat="1" applyFont="1" applyFill="1" applyBorder="1" applyAlignment="1">
      <alignment horizontal="right" vertical="center" wrapText="1"/>
    </xf>
    <xf numFmtId="0" fontId="29" fillId="0" borderId="0" xfId="0" applyFont="1" applyFill="1" applyAlignment="1">
      <alignment horizontal="right" vertical="center" wrapText="1"/>
    </xf>
    <xf numFmtId="0" fontId="29" fillId="0" borderId="10" xfId="0" applyFont="1" applyFill="1" applyBorder="1" applyAlignment="1">
      <alignment horizontal="right" vertical="center" wrapText="1"/>
    </xf>
    <xf numFmtId="2" fontId="29" fillId="0" borderId="10" xfId="0" applyNumberFormat="1" applyFont="1" applyFill="1" applyBorder="1" applyAlignment="1">
      <alignment horizontal="right" vertical="center"/>
    </xf>
    <xf numFmtId="4" fontId="45" fillId="0" borderId="0" xfId="0" applyNumberFormat="1" applyFont="1" applyFill="1" applyBorder="1" applyAlignment="1">
      <alignment horizontal="right" vertical="center" wrapText="1"/>
    </xf>
    <xf numFmtId="49" fontId="31" fillId="24" borderId="1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right" vertical="center" wrapText="1"/>
    </xf>
    <xf numFmtId="0" fontId="45" fillId="0" borderId="0" xfId="0" applyFont="1" applyFill="1" applyBorder="1" applyAlignment="1">
      <alignment horizontal="right" vertical="center" wrapText="1"/>
    </xf>
    <xf numFmtId="2" fontId="45" fillId="0" borderId="0" xfId="0" applyNumberFormat="1" applyFont="1" applyFill="1" applyBorder="1" applyAlignment="1">
      <alignment horizontal="right" vertical="center" wrapText="1"/>
    </xf>
    <xf numFmtId="2" fontId="29" fillId="0" borderId="0" xfId="0" applyNumberFormat="1" applyFont="1" applyFill="1" applyBorder="1" applyAlignment="1">
      <alignment horizontal="right" vertical="center"/>
    </xf>
    <xf numFmtId="177" fontId="29" fillId="0" borderId="0" xfId="0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right" vertical="center" wrapText="1"/>
    </xf>
    <xf numFmtId="0" fontId="22" fillId="0" borderId="0" xfId="0" applyFont="1" applyFill="1" applyAlignment="1">
      <alignment vertical="center"/>
    </xf>
    <xf numFmtId="0" fontId="22" fillId="0" borderId="0" xfId="0" applyFont="1" applyAlignment="1">
      <alignment horizontal="center"/>
    </xf>
    <xf numFmtId="0" fontId="31" fillId="24" borderId="1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1" fillId="24" borderId="0" xfId="0" applyFont="1" applyFill="1" applyAlignment="1">
      <alignment/>
    </xf>
    <xf numFmtId="0" fontId="1" fillId="24" borderId="0" xfId="0" applyFont="1" applyFill="1" applyAlignment="1">
      <alignment/>
    </xf>
    <xf numFmtId="0" fontId="22" fillId="0" borderId="0" xfId="0" applyFont="1" applyAlignment="1">
      <alignment horizontal="center" vertical="center"/>
    </xf>
    <xf numFmtId="0" fontId="72" fillId="24" borderId="0" xfId="0" applyFont="1" applyFill="1" applyAlignment="1">
      <alignment/>
    </xf>
    <xf numFmtId="0" fontId="23" fillId="24" borderId="0" xfId="0" applyFont="1" applyFill="1" applyAlignment="1">
      <alignment/>
    </xf>
    <xf numFmtId="0" fontId="30" fillId="24" borderId="0" xfId="0" applyFont="1" applyFill="1" applyAlignment="1">
      <alignment/>
    </xf>
    <xf numFmtId="0" fontId="21" fillId="24" borderId="0" xfId="0" applyFont="1" applyFill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3" fontId="23" fillId="0" borderId="0" xfId="0" applyNumberFormat="1" applyFont="1" applyAlignment="1">
      <alignment/>
    </xf>
    <xf numFmtId="0" fontId="23" fillId="0" borderId="0" xfId="0" applyFont="1" applyFill="1" applyAlignment="1">
      <alignment wrapText="1"/>
    </xf>
    <xf numFmtId="0" fontId="72" fillId="24" borderId="0" xfId="0" applyFont="1" applyFill="1" applyAlignment="1">
      <alignment wrapText="1"/>
    </xf>
    <xf numFmtId="0" fontId="23" fillId="24" borderId="0" xfId="0" applyFont="1" applyFill="1" applyAlignment="1">
      <alignment wrapText="1"/>
    </xf>
    <xf numFmtId="0" fontId="42" fillId="24" borderId="0" xfId="0" applyFont="1" applyFill="1" applyAlignment="1">
      <alignment wrapText="1"/>
    </xf>
    <xf numFmtId="0" fontId="42" fillId="0" borderId="0" xfId="0" applyFont="1" applyAlignment="1">
      <alignment wrapText="1"/>
    </xf>
    <xf numFmtId="0" fontId="29" fillId="0" borderId="10" xfId="0" applyFont="1" applyFill="1" applyBorder="1" applyAlignment="1">
      <alignment horizontal="center" vertical="top"/>
    </xf>
    <xf numFmtId="0" fontId="29" fillId="24" borderId="10" xfId="0" applyFont="1" applyFill="1" applyBorder="1" applyAlignment="1">
      <alignment horizontal="center" vertical="top"/>
    </xf>
    <xf numFmtId="0" fontId="29" fillId="24" borderId="10" xfId="0" applyFont="1" applyFill="1" applyBorder="1" applyAlignment="1">
      <alignment horizontal="center" vertical="center"/>
    </xf>
    <xf numFmtId="0" fontId="43" fillId="24" borderId="0" xfId="0" applyFont="1" applyFill="1" applyAlignment="1">
      <alignment/>
    </xf>
    <xf numFmtId="0" fontId="43" fillId="0" borderId="0" xfId="0" applyFont="1" applyAlignment="1">
      <alignment/>
    </xf>
    <xf numFmtId="0" fontId="31" fillId="24" borderId="0" xfId="0" applyFont="1" applyFill="1" applyAlignment="1">
      <alignment/>
    </xf>
    <xf numFmtId="0" fontId="31" fillId="36" borderId="0" xfId="0" applyFont="1" applyFill="1" applyAlignment="1">
      <alignment/>
    </xf>
    <xf numFmtId="0" fontId="43" fillId="36" borderId="0" xfId="0" applyFont="1" applyFill="1" applyAlignment="1">
      <alignment/>
    </xf>
    <xf numFmtId="14" fontId="29" fillId="0" borderId="10" xfId="0" applyNumberFormat="1" applyFont="1" applyFill="1" applyBorder="1" applyAlignment="1">
      <alignment horizontal="left" vertical="center"/>
    </xf>
    <xf numFmtId="0" fontId="29" fillId="24" borderId="10" xfId="0" applyFont="1" applyFill="1" applyBorder="1" applyAlignment="1">
      <alignment horizontal="left" vertical="center" wrapText="1"/>
    </xf>
    <xf numFmtId="0" fontId="29" fillId="24" borderId="10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/>
    </xf>
    <xf numFmtId="3" fontId="29" fillId="0" borderId="10" xfId="0" applyNumberFormat="1" applyFont="1" applyFill="1" applyBorder="1" applyAlignment="1">
      <alignment horizontal="center" vertical="center"/>
    </xf>
    <xf numFmtId="3" fontId="29" fillId="24" borderId="1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72" fillId="24" borderId="0" xfId="0" applyFont="1" applyFill="1" applyAlignment="1">
      <alignment vertical="center"/>
    </xf>
    <xf numFmtId="0" fontId="73" fillId="24" borderId="0" xfId="0" applyFont="1" applyFill="1" applyAlignment="1">
      <alignment vertical="center"/>
    </xf>
    <xf numFmtId="0" fontId="74" fillId="24" borderId="0" xfId="0" applyFont="1" applyFill="1" applyAlignment="1">
      <alignment vertical="center"/>
    </xf>
    <xf numFmtId="0" fontId="74" fillId="0" borderId="0" xfId="0" applyFont="1" applyFill="1" applyAlignment="1">
      <alignment vertical="center"/>
    </xf>
    <xf numFmtId="0" fontId="23" fillId="24" borderId="0" xfId="0" applyFont="1" applyFill="1" applyAlignment="1">
      <alignment vertical="center"/>
    </xf>
    <xf numFmtId="0" fontId="43" fillId="24" borderId="0" xfId="0" applyFont="1" applyFill="1" applyAlignment="1">
      <alignment vertical="center"/>
    </xf>
    <xf numFmtId="0" fontId="29" fillId="0" borderId="10" xfId="0" applyFont="1" applyFill="1" applyBorder="1" applyAlignment="1">
      <alignment horizontal="left" vertical="center"/>
    </xf>
    <xf numFmtId="0" fontId="75" fillId="24" borderId="0" xfId="0" applyFont="1" applyFill="1" applyAlignment="1">
      <alignment vertical="center"/>
    </xf>
    <xf numFmtId="0" fontId="75" fillId="0" borderId="0" xfId="0" applyFont="1" applyFill="1" applyAlignment="1">
      <alignment vertical="center"/>
    </xf>
    <xf numFmtId="3" fontId="31" fillId="0" borderId="10" xfId="0" applyNumberFormat="1" applyFont="1" applyFill="1" applyBorder="1" applyAlignment="1">
      <alignment horizontal="center" vertical="center"/>
    </xf>
    <xf numFmtId="3" fontId="31" fillId="24" borderId="10" xfId="0" applyNumberFormat="1" applyFont="1" applyFill="1" applyBorder="1" applyAlignment="1">
      <alignment horizontal="center" vertical="center"/>
    </xf>
    <xf numFmtId="0" fontId="31" fillId="24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31" fillId="0" borderId="19" xfId="0" applyFont="1" applyFill="1" applyBorder="1" applyAlignment="1">
      <alignment vertical="center"/>
    </xf>
    <xf numFmtId="0" fontId="31" fillId="24" borderId="18" xfId="0" applyFont="1" applyFill="1" applyBorder="1" applyAlignment="1">
      <alignment vertical="center"/>
    </xf>
    <xf numFmtId="0" fontId="31" fillId="0" borderId="18" xfId="0" applyFont="1" applyFill="1" applyBorder="1" applyAlignment="1">
      <alignment vertical="center"/>
    </xf>
    <xf numFmtId="0" fontId="31" fillId="24" borderId="20" xfId="0" applyFont="1" applyFill="1" applyBorder="1" applyAlignment="1">
      <alignment vertical="center"/>
    </xf>
    <xf numFmtId="49" fontId="29" fillId="0" borderId="10" xfId="0" applyNumberFormat="1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center" vertical="center"/>
    </xf>
    <xf numFmtId="176" fontId="29" fillId="24" borderId="10" xfId="0" applyNumberFormat="1" applyFont="1" applyFill="1" applyBorder="1" applyAlignment="1">
      <alignment horizontal="center" vertical="center"/>
    </xf>
    <xf numFmtId="0" fontId="42" fillId="24" borderId="0" xfId="0" applyFont="1" applyFill="1" applyAlignment="1">
      <alignment vertical="center"/>
    </xf>
    <xf numFmtId="0" fontId="42" fillId="36" borderId="0" xfId="0" applyFont="1" applyFill="1" applyAlignment="1">
      <alignment vertical="center"/>
    </xf>
    <xf numFmtId="0" fontId="29" fillId="0" borderId="10" xfId="0" applyFont="1" applyFill="1" applyBorder="1" applyAlignment="1">
      <alignment horizontal="left" vertical="center" wrapText="1"/>
    </xf>
    <xf numFmtId="0" fontId="74" fillId="36" borderId="0" xfId="0" applyFont="1" applyFill="1" applyAlignment="1">
      <alignment vertical="center"/>
    </xf>
    <xf numFmtId="0" fontId="29" fillId="24" borderId="10" xfId="0" applyFont="1" applyFill="1" applyBorder="1" applyAlignment="1">
      <alignment horizontal="left" vertical="top" wrapText="1"/>
    </xf>
    <xf numFmtId="0" fontId="31" fillId="36" borderId="0" xfId="0" applyFont="1" applyFill="1" applyAlignment="1">
      <alignment vertical="center"/>
    </xf>
    <xf numFmtId="0" fontId="29" fillId="0" borderId="10" xfId="0" applyFont="1" applyFill="1" applyBorder="1" applyAlignment="1">
      <alignment horizontal="left"/>
    </xf>
    <xf numFmtId="0" fontId="29" fillId="0" borderId="10" xfId="0" applyFont="1" applyFill="1" applyBorder="1" applyAlignment="1">
      <alignment horizontal="left" wrapText="1"/>
    </xf>
    <xf numFmtId="0" fontId="29" fillId="24" borderId="10" xfId="0" applyFont="1" applyFill="1" applyBorder="1" applyAlignment="1">
      <alignment horizontal="left" wrapText="1"/>
    </xf>
    <xf numFmtId="0" fontId="29" fillId="24" borderId="10" xfId="0" applyFont="1" applyFill="1" applyBorder="1" applyAlignment="1">
      <alignment horizontal="center"/>
    </xf>
    <xf numFmtId="49" fontId="29" fillId="0" borderId="10" xfId="0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3" fillId="0" borderId="0" xfId="0" applyFont="1" applyFill="1" applyAlignment="1">
      <alignment vertical="center" wrapText="1"/>
    </xf>
    <xf numFmtId="3" fontId="31" fillId="0" borderId="10" xfId="0" applyNumberFormat="1" applyFont="1" applyFill="1" applyBorder="1" applyAlignment="1">
      <alignment horizontal="center"/>
    </xf>
    <xf numFmtId="3" fontId="31" fillId="24" borderId="10" xfId="0" applyNumberFormat="1" applyFont="1" applyFill="1" applyBorder="1" applyAlignment="1">
      <alignment horizontal="center"/>
    </xf>
    <xf numFmtId="0" fontId="31" fillId="24" borderId="0" xfId="0" applyFont="1" applyFill="1" applyAlignment="1">
      <alignment/>
    </xf>
    <xf numFmtId="0" fontId="31" fillId="0" borderId="0" xfId="0" applyFont="1" applyAlignment="1">
      <alignment/>
    </xf>
    <xf numFmtId="0" fontId="76" fillId="24" borderId="0" xfId="0" applyFont="1" applyFill="1" applyAlignment="1">
      <alignment/>
    </xf>
    <xf numFmtId="0" fontId="76" fillId="0" borderId="0" xfId="0" applyFont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47" fillId="0" borderId="0" xfId="0" applyFont="1" applyAlignment="1">
      <alignment vertical="center" wrapText="1"/>
    </xf>
    <xf numFmtId="3" fontId="1" fillId="0" borderId="0" xfId="0" applyNumberFormat="1" applyFont="1" applyAlignment="1">
      <alignment/>
    </xf>
    <xf numFmtId="185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185" fontId="31" fillId="0" borderId="10" xfId="0" applyNumberFormat="1" applyFont="1" applyFill="1" applyBorder="1" applyAlignment="1">
      <alignment horizontal="center" vertical="center"/>
    </xf>
    <xf numFmtId="185" fontId="31" fillId="24" borderId="10" xfId="0" applyNumberFormat="1" applyFont="1" applyFill="1" applyBorder="1" applyAlignment="1">
      <alignment horizontal="center" vertical="center"/>
    </xf>
    <xf numFmtId="185" fontId="31" fillId="0" borderId="10" xfId="0" applyNumberFormat="1" applyFont="1" applyFill="1" applyBorder="1" applyAlignment="1">
      <alignment horizontal="center"/>
    </xf>
    <xf numFmtId="185" fontId="31" fillId="24" borderId="10" xfId="0" applyNumberFormat="1" applyFont="1" applyFill="1" applyBorder="1" applyAlignment="1">
      <alignment horizontal="center"/>
    </xf>
    <xf numFmtId="0" fontId="23" fillId="0" borderId="0" xfId="0" applyFont="1" applyAlignment="1">
      <alignment horizontal="right"/>
    </xf>
    <xf numFmtId="0" fontId="48" fillId="0" borderId="10" xfId="0" applyFont="1" applyBorder="1" applyAlignment="1">
      <alignment horizontal="center" vertical="top"/>
    </xf>
    <xf numFmtId="0" fontId="48" fillId="0" borderId="0" xfId="0" applyFont="1" applyAlignment="1">
      <alignment/>
    </xf>
    <xf numFmtId="3" fontId="22" fillId="0" borderId="10" xfId="0" applyNumberFormat="1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center" vertical="top"/>
    </xf>
    <xf numFmtId="3" fontId="23" fillId="0" borderId="10" xfId="0" applyNumberFormat="1" applyFont="1" applyBorder="1" applyAlignment="1">
      <alignment horizontal="center" vertical="center"/>
    </xf>
    <xf numFmtId="0" fontId="32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30" fillId="0" borderId="0" xfId="0" applyFont="1" applyFill="1" applyAlignment="1">
      <alignment/>
    </xf>
    <xf numFmtId="185" fontId="22" fillId="0" borderId="10" xfId="0" applyNumberFormat="1" applyFont="1" applyBorder="1" applyAlignment="1">
      <alignment horizontal="center" vertical="center"/>
    </xf>
    <xf numFmtId="4" fontId="29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/>
    </xf>
    <xf numFmtId="2" fontId="29" fillId="0" borderId="10" xfId="69" applyNumberFormat="1" applyFont="1" applyFill="1" applyBorder="1" applyAlignment="1">
      <alignment horizontal="center" vertical="center"/>
    </xf>
    <xf numFmtId="176" fontId="31" fillId="24" borderId="10" xfId="0" applyNumberFormat="1" applyFont="1" applyFill="1" applyBorder="1" applyAlignment="1">
      <alignment vertical="center"/>
    </xf>
    <xf numFmtId="0" fontId="29" fillId="24" borderId="10" xfId="0" applyFont="1" applyFill="1" applyBorder="1" applyAlignment="1">
      <alignment vertical="center" wrapText="1"/>
    </xf>
    <xf numFmtId="176" fontId="31" fillId="24" borderId="10" xfId="0" applyNumberFormat="1" applyFont="1" applyFill="1" applyBorder="1" applyAlignment="1">
      <alignment vertical="center" wrapText="1"/>
    </xf>
    <xf numFmtId="0" fontId="32" fillId="24" borderId="0" xfId="0" applyFont="1" applyFill="1" applyBorder="1" applyAlignment="1">
      <alignment vertical="center" wrapText="1"/>
    </xf>
    <xf numFmtId="0" fontId="21" fillId="0" borderId="0" xfId="0" applyFont="1" applyFill="1" applyAlignment="1">
      <alignment/>
    </xf>
    <xf numFmtId="0" fontId="31" fillId="0" borderId="13" xfId="0" applyFont="1" applyFill="1" applyBorder="1" applyAlignment="1">
      <alignment horizontal="center" vertical="center" wrapText="1"/>
    </xf>
    <xf numFmtId="0" fontId="31" fillId="24" borderId="13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30" fillId="0" borderId="0" xfId="0" applyFont="1" applyAlignment="1">
      <alignment/>
    </xf>
    <xf numFmtId="0" fontId="1" fillId="0" borderId="0" xfId="0" applyFont="1" applyAlignment="1">
      <alignment/>
    </xf>
    <xf numFmtId="0" fontId="22" fillId="0" borderId="0" xfId="0" applyFont="1" applyAlignment="1">
      <alignment horizontal="right" vertical="top"/>
    </xf>
    <xf numFmtId="0" fontId="22" fillId="0" borderId="0" xfId="0" applyFont="1" applyFill="1" applyAlignment="1">
      <alignment horizontal="right" vertical="top"/>
    </xf>
    <xf numFmtId="0" fontId="30" fillId="0" borderId="0" xfId="0" applyFont="1" applyAlignment="1">
      <alignment horizontal="left"/>
    </xf>
    <xf numFmtId="0" fontId="30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21" fillId="0" borderId="0" xfId="0" applyFont="1" applyFill="1" applyAlignment="1">
      <alignment horizontal="left"/>
    </xf>
    <xf numFmtId="0" fontId="41" fillId="24" borderId="10" xfId="63" applyFont="1" applyFill="1" applyBorder="1" applyAlignment="1">
      <alignment horizontal="center" vertical="center" wrapText="1"/>
      <protection/>
    </xf>
    <xf numFmtId="0" fontId="41" fillId="24" borderId="10" xfId="0" applyFont="1" applyFill="1" applyBorder="1" applyAlignment="1">
      <alignment horizontal="center" vertical="center" wrapText="1"/>
    </xf>
    <xf numFmtId="0" fontId="69" fillId="24" borderId="10" xfId="63" applyFont="1" applyFill="1" applyBorder="1" applyAlignment="1">
      <alignment horizontal="center" vertical="center" wrapText="1"/>
      <protection/>
    </xf>
    <xf numFmtId="0" fontId="41" fillId="0" borderId="0" xfId="63" applyFont="1" applyAlignment="1">
      <alignment wrapText="1"/>
      <protection/>
    </xf>
    <xf numFmtId="0" fontId="69" fillId="0" borderId="0" xfId="63" applyFont="1" applyAlignment="1">
      <alignment horizontal="right"/>
      <protection/>
    </xf>
    <xf numFmtId="0" fontId="22" fillId="0" borderId="0" xfId="0" applyFont="1" applyFill="1" applyAlignment="1">
      <alignment horizontal="center" vertical="center"/>
    </xf>
    <xf numFmtId="49" fontId="22" fillId="0" borderId="0" xfId="0" applyNumberFormat="1" applyFont="1" applyBorder="1" applyAlignment="1">
      <alignment horizontal="center" vertical="top"/>
    </xf>
    <xf numFmtId="0" fontId="22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center" vertical="top"/>
    </xf>
    <xf numFmtId="4" fontId="22" fillId="0" borderId="0" xfId="0" applyNumberFormat="1" applyFont="1" applyBorder="1" applyAlignment="1">
      <alignment horizontal="center" vertical="top"/>
    </xf>
    <xf numFmtId="0" fontId="22" fillId="0" borderId="0" xfId="0" applyFont="1" applyFill="1" applyAlignment="1">
      <alignment vertical="center" wrapText="1"/>
    </xf>
    <xf numFmtId="1" fontId="23" fillId="0" borderId="0" xfId="0" applyNumberFormat="1" applyFont="1" applyFill="1" applyAlignment="1">
      <alignment/>
    </xf>
    <xf numFmtId="3" fontId="31" fillId="0" borderId="0" xfId="0" applyNumberFormat="1" applyFont="1" applyFill="1" applyBorder="1" applyAlignment="1">
      <alignment horizontal="center"/>
    </xf>
    <xf numFmtId="0" fontId="69" fillId="0" borderId="10" xfId="63" applyFont="1" applyFill="1" applyBorder="1" applyAlignment="1">
      <alignment horizontal="center" vertical="center" wrapText="1"/>
      <protection/>
    </xf>
    <xf numFmtId="0" fontId="70" fillId="24" borderId="10" xfId="0" applyFont="1" applyFill="1" applyBorder="1" applyAlignment="1">
      <alignment horizontal="center" vertical="center" wrapText="1"/>
    </xf>
    <xf numFmtId="0" fontId="41" fillId="24" borderId="10" xfId="63" applyFont="1" applyFill="1" applyBorder="1" applyAlignment="1">
      <alignment horizontal="center" vertical="center" wrapText="1"/>
      <protection/>
    </xf>
    <xf numFmtId="0" fontId="40" fillId="0" borderId="0" xfId="63" applyFont="1" applyAlignment="1">
      <alignment horizontal="center" vertical="center" wrapText="1"/>
      <protection/>
    </xf>
    <xf numFmtId="0" fontId="32" fillId="0" borderId="0" xfId="0" applyFont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wrapText="1"/>
    </xf>
    <xf numFmtId="49" fontId="31" fillId="24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left"/>
    </xf>
    <xf numFmtId="0" fontId="31" fillId="24" borderId="10" xfId="0" applyFont="1" applyFill="1" applyBorder="1" applyAlignment="1">
      <alignment horizontal="left" vertical="center"/>
    </xf>
    <xf numFmtId="0" fontId="31" fillId="24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185" fontId="31" fillId="0" borderId="11" xfId="0" applyNumberFormat="1" applyFont="1" applyFill="1" applyBorder="1" applyAlignment="1">
      <alignment horizontal="center" vertical="center"/>
    </xf>
    <xf numFmtId="185" fontId="31" fillId="0" borderId="14" xfId="0" applyNumberFormat="1" applyFont="1" applyFill="1" applyBorder="1" applyAlignment="1">
      <alignment horizontal="center" vertical="center"/>
    </xf>
    <xf numFmtId="3" fontId="29" fillId="24" borderId="11" xfId="0" applyNumberFormat="1" applyFont="1" applyFill="1" applyBorder="1" applyAlignment="1">
      <alignment horizontal="center" vertical="center"/>
    </xf>
    <xf numFmtId="3" fontId="29" fillId="24" borderId="14" xfId="0" applyNumberFormat="1" applyFont="1" applyFill="1" applyBorder="1" applyAlignment="1">
      <alignment horizontal="center" vertical="center"/>
    </xf>
    <xf numFmtId="185" fontId="29" fillId="24" borderId="11" xfId="0" applyNumberFormat="1" applyFont="1" applyFill="1" applyBorder="1" applyAlignment="1">
      <alignment horizontal="center" vertical="center"/>
    </xf>
    <xf numFmtId="185" fontId="29" fillId="24" borderId="14" xfId="0" applyNumberFormat="1" applyFont="1" applyFill="1" applyBorder="1" applyAlignment="1">
      <alignment horizontal="center" vertical="center"/>
    </xf>
    <xf numFmtId="185" fontId="31" fillId="0" borderId="10" xfId="0" applyNumberFormat="1" applyFont="1" applyFill="1" applyBorder="1" applyAlignment="1">
      <alignment horizontal="left" vertical="center"/>
    </xf>
    <xf numFmtId="0" fontId="31" fillId="24" borderId="18" xfId="0" applyFont="1" applyFill="1" applyBorder="1" applyAlignment="1">
      <alignment wrapText="1"/>
    </xf>
    <xf numFmtId="0" fontId="46" fillId="24" borderId="18" xfId="0" applyFont="1" applyFill="1" applyBorder="1" applyAlignment="1">
      <alignment wrapText="1"/>
    </xf>
    <xf numFmtId="0" fontId="21" fillId="0" borderId="0" xfId="0" applyFont="1" applyFill="1" applyAlignment="1">
      <alignment horizontal="center" vertical="center"/>
    </xf>
    <xf numFmtId="4" fontId="42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0" fontId="29" fillId="0" borderId="11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9" fillId="24" borderId="11" xfId="0" applyFont="1" applyFill="1" applyBorder="1" applyAlignment="1">
      <alignment horizontal="left" vertical="center" wrapText="1"/>
    </xf>
    <xf numFmtId="0" fontId="29" fillId="24" borderId="14" xfId="0" applyFont="1" applyFill="1" applyBorder="1" applyAlignment="1">
      <alignment horizontal="left" vertical="center" wrapText="1"/>
    </xf>
    <xf numFmtId="0" fontId="29" fillId="24" borderId="11" xfId="0" applyFont="1" applyFill="1" applyBorder="1" applyAlignment="1">
      <alignment horizontal="center" vertical="center" wrapText="1"/>
    </xf>
    <xf numFmtId="0" fontId="29" fillId="24" borderId="14" xfId="0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/>
    </xf>
    <xf numFmtId="49" fontId="29" fillId="0" borderId="14" xfId="0" applyNumberFormat="1" applyFont="1" applyFill="1" applyBorder="1" applyAlignment="1">
      <alignment horizontal="center" vertical="center"/>
    </xf>
    <xf numFmtId="4" fontId="24" fillId="24" borderId="10" xfId="0" applyNumberFormat="1" applyFont="1" applyFill="1" applyBorder="1" applyAlignment="1">
      <alignment horizontal="center" vertical="center" wrapText="1"/>
    </xf>
    <xf numFmtId="4" fontId="24" fillId="25" borderId="11" xfId="0" applyNumberFormat="1" applyFont="1" applyFill="1" applyBorder="1" applyAlignment="1">
      <alignment horizontal="center" vertical="center" wrapText="1"/>
    </xf>
    <xf numFmtId="4" fontId="24" fillId="25" borderId="13" xfId="0" applyNumberFormat="1" applyFont="1" applyFill="1" applyBorder="1" applyAlignment="1">
      <alignment horizontal="center" vertical="center" wrapText="1"/>
    </xf>
    <xf numFmtId="4" fontId="24" fillId="25" borderId="14" xfId="0" applyNumberFormat="1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4" fontId="24" fillId="24" borderId="19" xfId="0" applyNumberFormat="1" applyFont="1" applyFill="1" applyBorder="1" applyAlignment="1">
      <alignment horizontal="center" vertical="center" wrapText="1"/>
    </xf>
    <xf numFmtId="4" fontId="24" fillId="24" borderId="18" xfId="0" applyNumberFormat="1" applyFont="1" applyFill="1" applyBorder="1" applyAlignment="1">
      <alignment horizontal="center" vertical="center" wrapText="1"/>
    </xf>
    <xf numFmtId="4" fontId="24" fillId="24" borderId="20" xfId="0" applyNumberFormat="1" applyFont="1" applyFill="1" applyBorder="1" applyAlignment="1">
      <alignment horizontal="center" vertical="center" wrapText="1"/>
    </xf>
    <xf numFmtId="4" fontId="24" fillId="0" borderId="12" xfId="0" applyNumberFormat="1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26" borderId="10" xfId="0" applyNumberFormat="1" applyFont="1" applyFill="1" applyBorder="1" applyAlignment="1">
      <alignment horizontal="center" vertical="center" wrapText="1"/>
    </xf>
    <xf numFmtId="4" fontId="24" fillId="24" borderId="11" xfId="0" applyNumberFormat="1" applyFont="1" applyFill="1" applyBorder="1" applyAlignment="1">
      <alignment horizontal="center" vertical="center" wrapText="1"/>
    </xf>
    <xf numFmtId="4" fontId="24" fillId="24" borderId="14" xfId="0" applyNumberFormat="1" applyFont="1" applyFill="1" applyBorder="1" applyAlignment="1">
      <alignment horizontal="center" vertical="center" wrapText="1"/>
    </xf>
    <xf numFmtId="4" fontId="24" fillId="27" borderId="11" xfId="0" applyNumberFormat="1" applyFont="1" applyFill="1" applyBorder="1" applyAlignment="1">
      <alignment horizontal="center" vertical="center" wrapText="1"/>
    </xf>
    <xf numFmtId="4" fontId="24" fillId="27" borderId="14" xfId="0" applyNumberFormat="1" applyFont="1" applyFill="1" applyBorder="1" applyAlignment="1">
      <alignment horizontal="center" vertical="center" wrapText="1"/>
    </xf>
    <xf numFmtId="4" fontId="24" fillId="0" borderId="12" xfId="0" applyNumberFormat="1" applyFont="1" applyBorder="1" applyAlignment="1">
      <alignment vertical="center" textRotation="90" wrapText="1"/>
    </xf>
    <xf numFmtId="4" fontId="24" fillId="0" borderId="15" xfId="0" applyNumberFormat="1" applyFont="1" applyBorder="1" applyAlignment="1">
      <alignment vertical="center" textRotation="90" wrapText="1"/>
    </xf>
    <xf numFmtId="3" fontId="24" fillId="24" borderId="10" xfId="0" applyNumberFormat="1" applyFont="1" applyFill="1" applyBorder="1" applyAlignment="1">
      <alignment horizontal="center" vertical="center" wrapText="1"/>
    </xf>
    <xf numFmtId="4" fontId="24" fillId="24" borderId="10" xfId="0" applyNumberFormat="1" applyFont="1" applyFill="1" applyBorder="1" applyAlignment="1">
      <alignment horizontal="left" vertical="center" wrapText="1"/>
    </xf>
    <xf numFmtId="4" fontId="24" fillId="35" borderId="10" xfId="0" applyNumberFormat="1" applyFont="1" applyFill="1" applyBorder="1" applyAlignment="1">
      <alignment horizontal="left" vertical="center" wrapText="1"/>
    </xf>
    <xf numFmtId="1" fontId="24" fillId="35" borderId="12" xfId="0" applyNumberFormat="1" applyFont="1" applyFill="1" applyBorder="1" applyAlignment="1">
      <alignment horizontal="center" vertical="center" textRotation="90" wrapText="1"/>
    </xf>
    <xf numFmtId="1" fontId="24" fillId="0" borderId="12" xfId="0" applyNumberFormat="1" applyFont="1" applyBorder="1" applyAlignment="1">
      <alignment horizontal="center" vertical="center" textRotation="90" wrapText="1"/>
    </xf>
    <xf numFmtId="4" fontId="24" fillId="36" borderId="16" xfId="0" applyNumberFormat="1" applyFont="1" applyFill="1" applyBorder="1" applyAlignment="1">
      <alignment horizontal="center" vertical="center" wrapText="1"/>
    </xf>
    <xf numFmtId="4" fontId="24" fillId="36" borderId="0" xfId="0" applyNumberFormat="1" applyFont="1" applyFill="1" applyBorder="1" applyAlignment="1">
      <alignment horizontal="center" vertical="center" wrapText="1"/>
    </xf>
    <xf numFmtId="4" fontId="24" fillId="36" borderId="17" xfId="0" applyNumberFormat="1" applyFont="1" applyFill="1" applyBorder="1" applyAlignment="1">
      <alignment horizontal="center" vertical="center" wrapText="1"/>
    </xf>
    <xf numFmtId="1" fontId="24" fillId="0" borderId="15" xfId="0" applyNumberFormat="1" applyFont="1" applyBorder="1" applyAlignment="1">
      <alignment horizontal="center" vertical="center" textRotation="90" wrapText="1"/>
    </xf>
    <xf numFmtId="4" fontId="24" fillId="38" borderId="10" xfId="0" applyNumberFormat="1" applyFont="1" applyFill="1" applyBorder="1" applyAlignment="1">
      <alignment horizontal="center" vertical="center" wrapText="1"/>
    </xf>
    <xf numFmtId="0" fontId="32" fillId="40" borderId="11" xfId="68" applyNumberFormat="1" applyFont="1" applyFill="1" applyBorder="1" applyAlignment="1">
      <alignment horizontal="center" vertical="center" wrapText="1"/>
    </xf>
    <xf numFmtId="0" fontId="32" fillId="40" borderId="13" xfId="68" applyNumberFormat="1" applyFont="1" applyFill="1" applyBorder="1" applyAlignment="1">
      <alignment horizontal="center" vertical="center" wrapText="1"/>
    </xf>
    <xf numFmtId="0" fontId="32" fillId="40" borderId="14" xfId="68" applyNumberFormat="1" applyFont="1" applyFill="1" applyBorder="1" applyAlignment="1">
      <alignment horizontal="center" vertical="center" wrapText="1"/>
    </xf>
    <xf numFmtId="4" fontId="24" fillId="24" borderId="16" xfId="0" applyNumberFormat="1" applyFont="1" applyFill="1" applyBorder="1" applyAlignment="1">
      <alignment horizontal="center" vertical="center" wrapText="1"/>
    </xf>
    <xf numFmtId="4" fontId="24" fillId="24" borderId="17" xfId="0" applyNumberFormat="1" applyFont="1" applyFill="1" applyBorder="1" applyAlignment="1">
      <alignment horizontal="center" vertical="center" wrapText="1"/>
    </xf>
    <xf numFmtId="4" fontId="24" fillId="24" borderId="21" xfId="0" applyNumberFormat="1" applyFont="1" applyFill="1" applyBorder="1" applyAlignment="1">
      <alignment horizontal="center" vertical="center" wrapText="1"/>
    </xf>
    <xf numFmtId="4" fontId="24" fillId="24" borderId="22" xfId="0" applyNumberFormat="1" applyFont="1" applyFill="1" applyBorder="1" applyAlignment="1">
      <alignment horizontal="center" vertical="center" wrapText="1"/>
    </xf>
    <xf numFmtId="0" fontId="24" fillId="24" borderId="21" xfId="0" applyFont="1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center" vertical="center" wrapText="1"/>
    </xf>
    <xf numFmtId="0" fontId="24" fillId="24" borderId="22" xfId="0" applyFont="1" applyFill="1" applyBorder="1" applyAlignment="1">
      <alignment horizontal="center" vertical="center" wrapText="1"/>
    </xf>
    <xf numFmtId="0" fontId="24" fillId="24" borderId="17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top"/>
    </xf>
    <xf numFmtId="0" fontId="34" fillId="0" borderId="24" xfId="0" applyFont="1" applyFill="1" applyBorder="1" applyAlignment="1">
      <alignment horizontal="center" vertical="top"/>
    </xf>
    <xf numFmtId="0" fontId="34" fillId="0" borderId="25" xfId="0" applyFont="1" applyFill="1" applyBorder="1" applyAlignment="1">
      <alignment horizontal="center" vertical="top"/>
    </xf>
    <xf numFmtId="0" fontId="34" fillId="0" borderId="26" xfId="0" applyFont="1" applyFill="1" applyBorder="1" applyAlignment="1">
      <alignment horizontal="center" vertical="top"/>
    </xf>
    <xf numFmtId="49" fontId="34" fillId="0" borderId="27" xfId="0" applyNumberFormat="1" applyFont="1" applyFill="1" applyBorder="1" applyAlignment="1">
      <alignment horizontal="center" vertical="center"/>
    </xf>
    <xf numFmtId="49" fontId="34" fillId="0" borderId="28" xfId="0" applyNumberFormat="1" applyFont="1" applyFill="1" applyBorder="1" applyAlignment="1">
      <alignment horizontal="center" vertical="center"/>
    </xf>
    <xf numFmtId="49" fontId="34" fillId="0" borderId="29" xfId="0" applyNumberFormat="1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top"/>
    </xf>
    <xf numFmtId="0" fontId="34" fillId="0" borderId="30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 horizontal="center" vertical="center"/>
    </xf>
    <xf numFmtId="0" fontId="34" fillId="0" borderId="32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/>
    </xf>
    <xf numFmtId="2" fontId="21" fillId="0" borderId="33" xfId="0" applyNumberFormat="1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2" fontId="21" fillId="0" borderId="34" xfId="0" applyNumberFormat="1" applyFont="1" applyFill="1" applyBorder="1" applyAlignment="1">
      <alignment horizontal="center"/>
    </xf>
    <xf numFmtId="177" fontId="21" fillId="0" borderId="33" xfId="0" applyNumberFormat="1" applyFont="1" applyFill="1" applyBorder="1" applyAlignment="1">
      <alignment horizontal="center"/>
    </xf>
    <xf numFmtId="177" fontId="21" fillId="0" borderId="11" xfId="0" applyNumberFormat="1" applyFont="1" applyFill="1" applyBorder="1" applyAlignment="1">
      <alignment horizontal="center"/>
    </xf>
    <xf numFmtId="0" fontId="0" fillId="0" borderId="33" xfId="0" applyFill="1" applyBorder="1" applyAlignment="1">
      <alignment/>
    </xf>
    <xf numFmtId="0" fontId="0" fillId="0" borderId="35" xfId="0" applyFill="1" applyBorder="1" applyAlignment="1">
      <alignment/>
    </xf>
    <xf numFmtId="0" fontId="21" fillId="0" borderId="35" xfId="0" applyFont="1" applyFill="1" applyBorder="1" applyAlignment="1">
      <alignment horizontal="center"/>
    </xf>
    <xf numFmtId="177" fontId="21" fillId="0" borderId="34" xfId="0" applyNumberFormat="1" applyFont="1" applyFill="1" applyBorder="1" applyAlignment="1">
      <alignment horizontal="center"/>
    </xf>
    <xf numFmtId="177" fontId="0" fillId="0" borderId="33" xfId="0" applyNumberFormat="1" applyFill="1" applyBorder="1" applyAlignment="1">
      <alignment/>
    </xf>
    <xf numFmtId="2" fontId="21" fillId="0" borderId="10" xfId="0" applyNumberFormat="1" applyFont="1" applyFill="1" applyBorder="1" applyAlignment="1">
      <alignment horizontal="center"/>
    </xf>
    <xf numFmtId="2" fontId="21" fillId="0" borderId="36" xfId="0" applyNumberFormat="1" applyFont="1" applyFill="1" applyBorder="1" applyAlignment="1">
      <alignment horizontal="center"/>
    </xf>
    <xf numFmtId="49" fontId="21" fillId="0" borderId="37" xfId="0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35" fillId="0" borderId="37" xfId="0" applyFont="1" applyFill="1" applyBorder="1" applyAlignment="1">
      <alignment horizontal="left" vertical="center" wrapText="1"/>
    </xf>
    <xf numFmtId="0" fontId="37" fillId="0" borderId="18" xfId="0" applyFont="1" applyFill="1" applyBorder="1" applyAlignment="1">
      <alignment horizontal="left" wrapText="1"/>
    </xf>
    <xf numFmtId="0" fontId="21" fillId="0" borderId="34" xfId="0" applyFont="1" applyFill="1" applyBorder="1" applyAlignment="1">
      <alignment horizontal="center"/>
    </xf>
    <xf numFmtId="177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36" xfId="0" applyFont="1" applyFill="1" applyBorder="1" applyAlignment="1">
      <alignment horizontal="center"/>
    </xf>
    <xf numFmtId="2" fontId="21" fillId="0" borderId="39" xfId="0" applyNumberFormat="1" applyFont="1" applyFill="1" applyBorder="1" applyAlignment="1">
      <alignment horizontal="center"/>
    </xf>
    <xf numFmtId="177" fontId="21" fillId="0" borderId="39" xfId="0" applyNumberFormat="1" applyFont="1" applyFill="1" applyBorder="1" applyAlignment="1">
      <alignment horizontal="center"/>
    </xf>
    <xf numFmtId="177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36" xfId="0" applyFill="1" applyBorder="1" applyAlignment="1">
      <alignment/>
    </xf>
    <xf numFmtId="176" fontId="21" fillId="0" borderId="10" xfId="0" applyNumberFormat="1" applyFont="1" applyFill="1" applyBorder="1" applyAlignment="1">
      <alignment horizontal="center"/>
    </xf>
    <xf numFmtId="176" fontId="21" fillId="0" borderId="36" xfId="0" applyNumberFormat="1" applyFont="1" applyFill="1" applyBorder="1" applyAlignment="1">
      <alignment horizontal="center"/>
    </xf>
    <xf numFmtId="0" fontId="21" fillId="0" borderId="39" xfId="0" applyFont="1" applyFill="1" applyBorder="1" applyAlignment="1">
      <alignment horizontal="center"/>
    </xf>
    <xf numFmtId="49" fontId="21" fillId="0" borderId="37" xfId="0" applyNumberFormat="1" applyFont="1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0" borderId="38" xfId="0" applyFill="1" applyBorder="1" applyAlignment="1">
      <alignment horizontal="center" wrapText="1"/>
    </xf>
    <xf numFmtId="2" fontId="21" fillId="0" borderId="19" xfId="0" applyNumberFormat="1" applyFont="1" applyFill="1" applyBorder="1" applyAlignment="1">
      <alignment horizontal="center"/>
    </xf>
    <xf numFmtId="2" fontId="21" fillId="0" borderId="20" xfId="0" applyNumberFormat="1" applyFont="1" applyFill="1" applyBorder="1" applyAlignment="1">
      <alignment horizontal="center"/>
    </xf>
    <xf numFmtId="0" fontId="35" fillId="0" borderId="37" xfId="0" applyFont="1" applyFill="1" applyBorder="1" applyAlignment="1">
      <alignment horizontal="left" wrapText="1"/>
    </xf>
    <xf numFmtId="0" fontId="36" fillId="0" borderId="18" xfId="0" applyFont="1" applyFill="1" applyBorder="1" applyAlignment="1">
      <alignment horizontal="left" wrapText="1"/>
    </xf>
    <xf numFmtId="0" fontId="0" fillId="0" borderId="20" xfId="0" applyFill="1" applyBorder="1" applyAlignment="1">
      <alignment horizontal="center"/>
    </xf>
    <xf numFmtId="0" fontId="35" fillId="0" borderId="18" xfId="0" applyFont="1" applyFill="1" applyBorder="1" applyAlignment="1">
      <alignment horizontal="left" wrapText="1"/>
    </xf>
    <xf numFmtId="0" fontId="35" fillId="0" borderId="37" xfId="0" applyFont="1" applyFill="1" applyBorder="1" applyAlignment="1">
      <alignment wrapText="1"/>
    </xf>
    <xf numFmtId="0" fontId="36" fillId="0" borderId="18" xfId="0" applyFont="1" applyFill="1" applyBorder="1" applyAlignment="1">
      <alignment wrapText="1"/>
    </xf>
    <xf numFmtId="2" fontId="21" fillId="0" borderId="14" xfId="0" applyNumberFormat="1" applyFont="1" applyFill="1" applyBorder="1" applyAlignment="1">
      <alignment horizontal="center"/>
    </xf>
    <xf numFmtId="2" fontId="21" fillId="0" borderId="22" xfId="0" applyNumberFormat="1" applyFont="1" applyFill="1" applyBorder="1" applyAlignment="1">
      <alignment horizontal="center"/>
    </xf>
    <xf numFmtId="2" fontId="21" fillId="0" borderId="17" xfId="0" applyNumberFormat="1" applyFont="1" applyFill="1" applyBorder="1" applyAlignment="1">
      <alignment horizontal="center"/>
    </xf>
    <xf numFmtId="2" fontId="21" fillId="0" borderId="15" xfId="0" applyNumberFormat="1" applyFont="1" applyFill="1" applyBorder="1" applyAlignment="1">
      <alignment horizontal="center"/>
    </xf>
    <xf numFmtId="0" fontId="34" fillId="0" borderId="40" xfId="0" applyFont="1" applyFill="1" applyBorder="1" applyAlignment="1">
      <alignment horizontal="center" vertical="top"/>
    </xf>
    <xf numFmtId="177" fontId="21" fillId="0" borderId="14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41" xfId="0" applyFill="1" applyBorder="1" applyAlignment="1">
      <alignment/>
    </xf>
    <xf numFmtId="177" fontId="21" fillId="0" borderId="42" xfId="0" applyNumberFormat="1" applyFont="1" applyFill="1" applyBorder="1" applyAlignment="1">
      <alignment horizontal="center"/>
    </xf>
    <xf numFmtId="2" fontId="21" fillId="0" borderId="42" xfId="0" applyNumberFormat="1" applyFont="1" applyFill="1" applyBorder="1" applyAlignment="1">
      <alignment horizontal="center"/>
    </xf>
    <xf numFmtId="49" fontId="34" fillId="0" borderId="43" xfId="0" applyNumberFormat="1" applyFont="1" applyFill="1" applyBorder="1" applyAlignment="1">
      <alignment horizontal="center" vertical="center"/>
    </xf>
    <xf numFmtId="0" fontId="34" fillId="0" borderId="44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45" xfId="0" applyFont="1" applyFill="1" applyBorder="1" applyAlignment="1">
      <alignment horizontal="center" vertical="center" wrapText="1"/>
    </xf>
    <xf numFmtId="0" fontId="34" fillId="0" borderId="46" xfId="0" applyFont="1" applyFill="1" applyBorder="1" applyAlignment="1">
      <alignment horizontal="center" vertical="center" wrapText="1"/>
    </xf>
    <xf numFmtId="0" fontId="34" fillId="0" borderId="47" xfId="0" applyFont="1" applyFill="1" applyBorder="1" applyAlignment="1">
      <alignment horizontal="center" vertical="center" wrapText="1"/>
    </xf>
    <xf numFmtId="0" fontId="34" fillId="0" borderId="48" xfId="0" applyFont="1" applyFill="1" applyBorder="1" applyAlignment="1">
      <alignment horizontal="center" vertical="center" wrapText="1"/>
    </xf>
    <xf numFmtId="49" fontId="34" fillId="0" borderId="49" xfId="0" applyNumberFormat="1" applyFont="1" applyFill="1" applyBorder="1" applyAlignment="1">
      <alignment horizontal="center" vertical="center" wrapText="1"/>
    </xf>
    <xf numFmtId="49" fontId="34" fillId="0" borderId="28" xfId="0" applyNumberFormat="1" applyFont="1" applyFill="1" applyBorder="1" applyAlignment="1">
      <alignment horizontal="center" vertical="center" wrapText="1"/>
    </xf>
    <xf numFmtId="49" fontId="34" fillId="0" borderId="43" xfId="0" applyNumberFormat="1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/>
    </xf>
    <xf numFmtId="0" fontId="34" fillId="0" borderId="50" xfId="0" applyFont="1" applyFill="1" applyBorder="1" applyAlignment="1">
      <alignment horizontal="center" vertical="center"/>
    </xf>
    <xf numFmtId="49" fontId="34" fillId="0" borderId="49" xfId="0" applyNumberFormat="1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 wrapText="1"/>
    </xf>
    <xf numFmtId="0" fontId="34" fillId="0" borderId="51" xfId="0" applyFont="1" applyFill="1" applyBorder="1" applyAlignment="1">
      <alignment horizontal="center" vertical="center"/>
    </xf>
    <xf numFmtId="0" fontId="34" fillId="0" borderId="52" xfId="0" applyFont="1" applyFill="1" applyBorder="1" applyAlignment="1">
      <alignment horizontal="center" vertical="center"/>
    </xf>
    <xf numFmtId="0" fontId="34" fillId="0" borderId="53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top"/>
    </xf>
    <xf numFmtId="0" fontId="34" fillId="0" borderId="26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0" fontId="34" fillId="0" borderId="26" xfId="0" applyFont="1" applyFill="1" applyBorder="1" applyAlignment="1">
      <alignment horizontal="center" vertical="top" wrapText="1"/>
    </xf>
    <xf numFmtId="0" fontId="34" fillId="0" borderId="24" xfId="0" applyFont="1" applyFill="1" applyBorder="1" applyAlignment="1">
      <alignment horizontal="center" vertical="top" wrapText="1"/>
    </xf>
    <xf numFmtId="0" fontId="34" fillId="0" borderId="40" xfId="0" applyFont="1" applyFill="1" applyBorder="1" applyAlignment="1">
      <alignment horizontal="center" vertical="top" wrapText="1"/>
    </xf>
    <xf numFmtId="0" fontId="0" fillId="0" borderId="24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18" xfId="0" applyFill="1" applyBorder="1" applyAlignment="1">
      <alignment wrapText="1"/>
    </xf>
    <xf numFmtId="0" fontId="0" fillId="0" borderId="20" xfId="0" applyFill="1" applyBorder="1" applyAlignment="1">
      <alignment wrapText="1"/>
    </xf>
    <xf numFmtId="49" fontId="21" fillId="0" borderId="18" xfId="0" applyNumberFormat="1" applyFont="1" applyFill="1" applyBorder="1" applyAlignment="1">
      <alignment horizontal="center"/>
    </xf>
    <xf numFmtId="49" fontId="21" fillId="0" borderId="38" xfId="0" applyNumberFormat="1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41" xfId="0" applyFont="1" applyFill="1" applyBorder="1" applyAlignment="1">
      <alignment horizontal="center"/>
    </xf>
    <xf numFmtId="177" fontId="0" fillId="0" borderId="14" xfId="0" applyNumberFormat="1" applyFill="1" applyBorder="1" applyAlignment="1">
      <alignment/>
    </xf>
    <xf numFmtId="49" fontId="21" fillId="0" borderId="54" xfId="0" applyNumberFormat="1" applyFont="1" applyFill="1" applyBorder="1" applyAlignment="1">
      <alignment horizontal="center"/>
    </xf>
    <xf numFmtId="49" fontId="21" fillId="0" borderId="17" xfId="0" applyNumberFormat="1" applyFont="1" applyFill="1" applyBorder="1" applyAlignment="1">
      <alignment horizontal="center"/>
    </xf>
    <xf numFmtId="49" fontId="21" fillId="0" borderId="50" xfId="0" applyNumberFormat="1" applyFont="1" applyFill="1" applyBorder="1" applyAlignment="1">
      <alignment horizontal="center"/>
    </xf>
    <xf numFmtId="0" fontId="35" fillId="0" borderId="54" xfId="0" applyFont="1" applyFill="1" applyBorder="1" applyAlignment="1">
      <alignment horizontal="left" wrapText="1"/>
    </xf>
    <xf numFmtId="0" fontId="36" fillId="0" borderId="17" xfId="0" applyFont="1" applyFill="1" applyBorder="1" applyAlignment="1">
      <alignment/>
    </xf>
    <xf numFmtId="0" fontId="21" fillId="0" borderId="42" xfId="0" applyFont="1" applyFill="1" applyBorder="1" applyAlignment="1">
      <alignment horizontal="center"/>
    </xf>
    <xf numFmtId="0" fontId="34" fillId="0" borderId="55" xfId="0" applyFont="1" applyFill="1" applyBorder="1" applyAlignment="1">
      <alignment horizontal="center" vertical="center" wrapText="1"/>
    </xf>
    <xf numFmtId="0" fontId="34" fillId="0" borderId="51" xfId="0" applyFont="1" applyFill="1" applyBorder="1" applyAlignment="1">
      <alignment horizontal="center" vertical="center" wrapText="1"/>
    </xf>
    <xf numFmtId="0" fontId="34" fillId="0" borderId="52" xfId="0" applyFont="1" applyFill="1" applyBorder="1" applyAlignment="1">
      <alignment horizontal="center" vertical="center" wrapText="1"/>
    </xf>
    <xf numFmtId="0" fontId="34" fillId="0" borderId="53" xfId="0" applyFont="1" applyFill="1" applyBorder="1" applyAlignment="1">
      <alignment horizontal="center" vertical="center" wrapText="1"/>
    </xf>
    <xf numFmtId="0" fontId="34" fillId="0" borderId="44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21" fillId="18" borderId="44" xfId="0" applyFont="1" applyFill="1" applyBorder="1" applyAlignment="1">
      <alignment horizontal="center"/>
    </xf>
    <xf numFmtId="0" fontId="21" fillId="18" borderId="0" xfId="0" applyFont="1" applyFill="1" applyAlignment="1">
      <alignment horizontal="center"/>
    </xf>
    <xf numFmtId="0" fontId="29" fillId="0" borderId="19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49" fontId="29" fillId="0" borderId="19" xfId="0" applyNumberFormat="1" applyFont="1" applyBorder="1" applyAlignment="1">
      <alignment horizontal="center" vertical="center"/>
    </xf>
    <xf numFmtId="49" fontId="29" fillId="0" borderId="18" xfId="0" applyNumberFormat="1" applyFont="1" applyBorder="1" applyAlignment="1">
      <alignment horizontal="center" vertical="center"/>
    </xf>
    <xf numFmtId="49" fontId="29" fillId="0" borderId="20" xfId="0" applyNumberFormat="1" applyFont="1" applyBorder="1" applyAlignment="1">
      <alignment horizontal="center" vertical="center"/>
    </xf>
    <xf numFmtId="0" fontId="29" fillId="0" borderId="19" xfId="0" applyFont="1" applyBorder="1" applyAlignment="1">
      <alignment horizontal="left" vertical="center" wrapText="1"/>
    </xf>
    <xf numFmtId="0" fontId="29" fillId="0" borderId="18" xfId="0" applyFont="1" applyBorder="1" applyAlignment="1">
      <alignment horizontal="left" vertical="center" wrapText="1"/>
    </xf>
    <xf numFmtId="0" fontId="29" fillId="0" borderId="20" xfId="0" applyFont="1" applyBorder="1" applyAlignment="1">
      <alignment horizontal="left" vertical="center" wrapText="1"/>
    </xf>
    <xf numFmtId="49" fontId="31" fillId="0" borderId="10" xfId="0" applyNumberFormat="1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top"/>
    </xf>
    <xf numFmtId="0" fontId="29" fillId="0" borderId="18" xfId="0" applyFont="1" applyBorder="1" applyAlignment="1">
      <alignment horizontal="center" vertical="top"/>
    </xf>
    <xf numFmtId="0" fontId="29" fillId="0" borderId="20" xfId="0" applyFont="1" applyBorder="1" applyAlignment="1">
      <alignment horizontal="center" vertical="top"/>
    </xf>
    <xf numFmtId="4" fontId="29" fillId="0" borderId="19" xfId="0" applyNumberFormat="1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 vertical="center"/>
    </xf>
    <xf numFmtId="49" fontId="29" fillId="0" borderId="16" xfId="0" applyNumberFormat="1" applyFont="1" applyBorder="1" applyAlignment="1">
      <alignment horizontal="center" vertical="center"/>
    </xf>
    <xf numFmtId="49" fontId="29" fillId="0" borderId="56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49" fontId="29" fillId="0" borderId="17" xfId="0" applyNumberFormat="1" applyFont="1" applyBorder="1" applyAlignment="1">
      <alignment horizontal="center" vertical="center"/>
    </xf>
    <xf numFmtId="49" fontId="29" fillId="0" borderId="15" xfId="0" applyNumberFormat="1" applyFont="1" applyBorder="1" applyAlignment="1">
      <alignment horizontal="center" vertical="center"/>
    </xf>
    <xf numFmtId="0" fontId="29" fillId="0" borderId="21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0" fontId="29" fillId="0" borderId="56" xfId="0" applyFont="1" applyBorder="1" applyAlignment="1">
      <alignment horizontal="left" vertical="center" wrapText="1"/>
    </xf>
    <xf numFmtId="0" fontId="29" fillId="0" borderId="22" xfId="0" applyFont="1" applyBorder="1" applyAlignment="1">
      <alignment horizontal="left" vertical="center" wrapText="1"/>
    </xf>
    <xf numFmtId="0" fontId="29" fillId="0" borderId="17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left" vertical="center" wrapText="1"/>
    </xf>
    <xf numFmtId="0" fontId="29" fillId="24" borderId="19" xfId="0" applyFont="1" applyFill="1" applyBorder="1" applyAlignment="1">
      <alignment horizontal="center" vertical="center" wrapText="1"/>
    </xf>
    <xf numFmtId="0" fontId="29" fillId="24" borderId="18" xfId="0" applyFont="1" applyFill="1" applyBorder="1" applyAlignment="1">
      <alignment horizontal="center" vertical="center" wrapText="1"/>
    </xf>
    <xf numFmtId="4" fontId="29" fillId="0" borderId="18" xfId="0" applyNumberFormat="1" applyFont="1" applyFill="1" applyBorder="1" applyAlignment="1">
      <alignment horizontal="center" vertical="center"/>
    </xf>
    <xf numFmtId="4" fontId="29" fillId="0" borderId="20" xfId="0" applyNumberFormat="1" applyFont="1" applyFill="1" applyBorder="1" applyAlignment="1">
      <alignment horizontal="center" vertical="center"/>
    </xf>
    <xf numFmtId="2" fontId="29" fillId="0" borderId="19" xfId="0" applyNumberFormat="1" applyFont="1" applyFill="1" applyBorder="1" applyAlignment="1">
      <alignment horizontal="center" vertical="center"/>
    </xf>
    <xf numFmtId="2" fontId="29" fillId="0" borderId="18" xfId="0" applyNumberFormat="1" applyFont="1" applyFill="1" applyBorder="1" applyAlignment="1">
      <alignment horizontal="center" vertical="center"/>
    </xf>
    <xf numFmtId="2" fontId="29" fillId="0" borderId="20" xfId="0" applyNumberFormat="1" applyFont="1" applyFill="1" applyBorder="1" applyAlignment="1">
      <alignment horizontal="center" vertical="center"/>
    </xf>
    <xf numFmtId="2" fontId="29" fillId="0" borderId="19" xfId="69" applyNumberFormat="1" applyFont="1" applyFill="1" applyBorder="1" applyAlignment="1">
      <alignment horizontal="center" vertical="center"/>
    </xf>
    <xf numFmtId="2" fontId="29" fillId="0" borderId="18" xfId="69" applyNumberFormat="1" applyFont="1" applyFill="1" applyBorder="1" applyAlignment="1">
      <alignment horizontal="center" vertical="center"/>
    </xf>
    <xf numFmtId="2" fontId="29" fillId="0" borderId="20" xfId="69" applyNumberFormat="1" applyFont="1" applyFill="1" applyBorder="1" applyAlignment="1">
      <alignment horizontal="center" vertical="center"/>
    </xf>
    <xf numFmtId="49" fontId="29" fillId="24" borderId="21" xfId="0" applyNumberFormat="1" applyFont="1" applyFill="1" applyBorder="1" applyAlignment="1">
      <alignment horizontal="center" vertical="center"/>
    </xf>
    <xf numFmtId="49" fontId="29" fillId="24" borderId="16" xfId="0" applyNumberFormat="1" applyFont="1" applyFill="1" applyBorder="1" applyAlignment="1">
      <alignment horizontal="center" vertical="center"/>
    </xf>
    <xf numFmtId="49" fontId="29" fillId="24" borderId="56" xfId="0" applyNumberFormat="1" applyFont="1" applyFill="1" applyBorder="1" applyAlignment="1">
      <alignment horizontal="center" vertical="center"/>
    </xf>
    <xf numFmtId="49" fontId="29" fillId="24" borderId="22" xfId="0" applyNumberFormat="1" applyFont="1" applyFill="1" applyBorder="1" applyAlignment="1">
      <alignment horizontal="center" vertical="center"/>
    </xf>
    <xf numFmtId="49" fontId="29" fillId="24" borderId="17" xfId="0" applyNumberFormat="1" applyFont="1" applyFill="1" applyBorder="1" applyAlignment="1">
      <alignment horizontal="center" vertical="center"/>
    </xf>
    <xf numFmtId="49" fontId="29" fillId="24" borderId="15" xfId="0" applyNumberFormat="1" applyFont="1" applyFill="1" applyBorder="1" applyAlignment="1">
      <alignment horizontal="center" vertical="center"/>
    </xf>
    <xf numFmtId="0" fontId="29" fillId="24" borderId="21" xfId="0" applyFont="1" applyFill="1" applyBorder="1" applyAlignment="1">
      <alignment horizontal="left" vertical="center" wrapText="1"/>
    </xf>
    <xf numFmtId="0" fontId="29" fillId="24" borderId="16" xfId="0" applyFont="1" applyFill="1" applyBorder="1" applyAlignment="1">
      <alignment horizontal="left" vertical="center" wrapText="1"/>
    </xf>
    <xf numFmtId="0" fontId="29" fillId="24" borderId="56" xfId="0" applyFont="1" applyFill="1" applyBorder="1" applyAlignment="1">
      <alignment horizontal="left" vertical="center" wrapText="1"/>
    </xf>
    <xf numFmtId="0" fontId="29" fillId="24" borderId="22" xfId="0" applyFont="1" applyFill="1" applyBorder="1" applyAlignment="1">
      <alignment horizontal="left" vertical="center" wrapText="1"/>
    </xf>
    <xf numFmtId="0" fontId="29" fillId="24" borderId="17" xfId="0" applyFont="1" applyFill="1" applyBorder="1" applyAlignment="1">
      <alignment horizontal="left" vertical="center" wrapText="1"/>
    </xf>
    <xf numFmtId="0" fontId="29" fillId="24" borderId="15" xfId="0" applyFont="1" applyFill="1" applyBorder="1" applyAlignment="1">
      <alignment horizontal="left" vertical="center" wrapText="1"/>
    </xf>
    <xf numFmtId="0" fontId="29" fillId="24" borderId="19" xfId="0" applyFont="1" applyFill="1" applyBorder="1" applyAlignment="1">
      <alignment horizontal="center" vertical="center"/>
    </xf>
    <xf numFmtId="0" fontId="29" fillId="24" borderId="18" xfId="0" applyFont="1" applyFill="1" applyBorder="1" applyAlignment="1">
      <alignment horizontal="center" vertical="center"/>
    </xf>
    <xf numFmtId="0" fontId="31" fillId="0" borderId="21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56" xfId="0" applyFont="1" applyBorder="1" applyAlignment="1">
      <alignment horizontal="center" vertical="center" wrapText="1"/>
    </xf>
    <xf numFmtId="0" fontId="31" fillId="0" borderId="57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56" xfId="0" applyFont="1" applyBorder="1" applyAlignment="1">
      <alignment horizontal="center" vertical="center"/>
    </xf>
    <xf numFmtId="0" fontId="31" fillId="0" borderId="57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right" vertical="center" wrapText="1"/>
    </xf>
    <xf numFmtId="0" fontId="24" fillId="0" borderId="0" xfId="0" applyFont="1" applyAlignment="1">
      <alignment horizontal="center"/>
    </xf>
    <xf numFmtId="0" fontId="31" fillId="24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 wrapText="1"/>
    </xf>
    <xf numFmtId="0" fontId="32" fillId="24" borderId="0" xfId="0" applyFont="1" applyFill="1" applyBorder="1" applyAlignment="1">
      <alignment horizontal="center" vertical="center"/>
    </xf>
    <xf numFmtId="3" fontId="22" fillId="0" borderId="19" xfId="0" applyNumberFormat="1" applyFont="1" applyBorder="1" applyAlignment="1">
      <alignment horizontal="center" vertical="center"/>
    </xf>
    <xf numFmtId="3" fontId="22" fillId="0" borderId="18" xfId="0" applyNumberFormat="1" applyFont="1" applyBorder="1" applyAlignment="1">
      <alignment horizontal="center" vertical="center"/>
    </xf>
    <xf numFmtId="3" fontId="22" fillId="0" borderId="20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32" fillId="0" borderId="0" xfId="0" applyFont="1" applyAlignment="1">
      <alignment horizontal="center" wrapText="1"/>
    </xf>
    <xf numFmtId="0" fontId="23" fillId="0" borderId="19" xfId="0" applyFont="1" applyBorder="1" applyAlignment="1">
      <alignment horizontal="center" vertical="top"/>
    </xf>
    <xf numFmtId="0" fontId="23" fillId="0" borderId="18" xfId="0" applyFont="1" applyBorder="1" applyAlignment="1">
      <alignment horizontal="center" vertical="top"/>
    </xf>
    <xf numFmtId="0" fontId="23" fillId="0" borderId="20" xfId="0" applyFont="1" applyBorder="1" applyAlignment="1">
      <alignment horizontal="center" vertical="top"/>
    </xf>
    <xf numFmtId="185" fontId="22" fillId="0" borderId="19" xfId="0" applyNumberFormat="1" applyFont="1" applyBorder="1" applyAlignment="1">
      <alignment horizontal="center" vertical="center"/>
    </xf>
    <xf numFmtId="185" fontId="22" fillId="0" borderId="18" xfId="0" applyNumberFormat="1" applyFont="1" applyBorder="1" applyAlignment="1">
      <alignment horizontal="center" vertical="center"/>
    </xf>
    <xf numFmtId="185" fontId="22" fillId="0" borderId="20" xfId="0" applyNumberFormat="1" applyFont="1" applyBorder="1" applyAlignment="1">
      <alignment horizontal="center" vertical="center"/>
    </xf>
    <xf numFmtId="3" fontId="23" fillId="0" borderId="19" xfId="0" applyNumberFormat="1" applyFont="1" applyBorder="1" applyAlignment="1">
      <alignment horizontal="center" vertical="top"/>
    </xf>
    <xf numFmtId="3" fontId="23" fillId="0" borderId="18" xfId="0" applyNumberFormat="1" applyFont="1" applyBorder="1" applyAlignment="1">
      <alignment horizontal="center" vertical="top"/>
    </xf>
    <xf numFmtId="3" fontId="23" fillId="0" borderId="20" xfId="0" applyNumberFormat="1" applyFont="1" applyBorder="1" applyAlignment="1">
      <alignment horizontal="center" vertical="top"/>
    </xf>
    <xf numFmtId="3" fontId="23" fillId="0" borderId="19" xfId="0" applyNumberFormat="1" applyFont="1" applyBorder="1" applyAlignment="1">
      <alignment horizontal="center" vertical="center"/>
    </xf>
    <xf numFmtId="3" fontId="23" fillId="0" borderId="18" xfId="0" applyNumberFormat="1" applyFont="1" applyBorder="1" applyAlignment="1">
      <alignment horizontal="center" vertical="center"/>
    </xf>
    <xf numFmtId="3" fontId="23" fillId="0" borderId="2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top"/>
    </xf>
    <xf numFmtId="0" fontId="48" fillId="0" borderId="18" xfId="0" applyFont="1" applyBorder="1" applyAlignment="1">
      <alignment horizontal="center" vertical="top"/>
    </xf>
    <xf numFmtId="0" fontId="48" fillId="0" borderId="20" xfId="0" applyFont="1" applyBorder="1" applyAlignment="1">
      <alignment horizontal="center" vertical="top"/>
    </xf>
    <xf numFmtId="0" fontId="22" fillId="0" borderId="19" xfId="0" applyFont="1" applyBorder="1" applyAlignment="1">
      <alignment horizontal="center" vertical="top"/>
    </xf>
    <xf numFmtId="0" fontId="22" fillId="0" borderId="18" xfId="0" applyFont="1" applyBorder="1" applyAlignment="1">
      <alignment horizontal="center" vertical="top"/>
    </xf>
    <xf numFmtId="0" fontId="22" fillId="0" borderId="20" xfId="0" applyFont="1" applyBorder="1" applyAlignment="1">
      <alignment horizontal="center" vertical="top"/>
    </xf>
    <xf numFmtId="0" fontId="22" fillId="0" borderId="2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left" vertical="top" wrapText="1"/>
    </xf>
    <xf numFmtId="0" fontId="22" fillId="0" borderId="18" xfId="0" applyFont="1" applyBorder="1" applyAlignment="1">
      <alignment horizontal="left" vertical="top" wrapText="1"/>
    </xf>
    <xf numFmtId="0" fontId="22" fillId="0" borderId="20" xfId="0" applyFont="1" applyBorder="1" applyAlignment="1">
      <alignment horizontal="left" vertical="top" wrapText="1"/>
    </xf>
    <xf numFmtId="49" fontId="23" fillId="0" borderId="10" xfId="0" applyNumberFormat="1" applyFont="1" applyBorder="1" applyAlignment="1">
      <alignment horizontal="center" vertical="center"/>
    </xf>
    <xf numFmtId="0" fontId="23" fillId="0" borderId="19" xfId="0" applyFont="1" applyBorder="1" applyAlignment="1">
      <alignment horizontal="left" vertical="top" wrapText="1"/>
    </xf>
    <xf numFmtId="0" fontId="23" fillId="0" borderId="18" xfId="0" applyFont="1" applyBorder="1" applyAlignment="1">
      <alignment horizontal="left" vertical="top" wrapText="1"/>
    </xf>
    <xf numFmtId="0" fontId="23" fillId="0" borderId="20" xfId="0" applyFont="1" applyBorder="1" applyAlignment="1">
      <alignment horizontal="left" vertical="top" wrapText="1"/>
    </xf>
    <xf numFmtId="185" fontId="22" fillId="0" borderId="19" xfId="0" applyNumberFormat="1" applyFont="1" applyBorder="1" applyAlignment="1">
      <alignment horizontal="center" vertical="top"/>
    </xf>
    <xf numFmtId="185" fontId="22" fillId="0" borderId="18" xfId="0" applyNumberFormat="1" applyFont="1" applyBorder="1" applyAlignment="1">
      <alignment horizontal="center" vertical="top"/>
    </xf>
    <xf numFmtId="185" fontId="22" fillId="0" borderId="20" xfId="0" applyNumberFormat="1" applyFont="1" applyBorder="1" applyAlignment="1">
      <alignment horizontal="center" vertical="top"/>
    </xf>
    <xf numFmtId="185" fontId="23" fillId="0" borderId="19" xfId="0" applyNumberFormat="1" applyFont="1" applyBorder="1" applyAlignment="1">
      <alignment horizontal="center" vertical="center"/>
    </xf>
    <xf numFmtId="185" fontId="23" fillId="0" borderId="18" xfId="0" applyNumberFormat="1" applyFont="1" applyBorder="1" applyAlignment="1">
      <alignment horizontal="center" vertical="center"/>
    </xf>
    <xf numFmtId="185" fontId="23" fillId="0" borderId="20" xfId="0" applyNumberFormat="1" applyFont="1" applyBorder="1" applyAlignment="1">
      <alignment horizontal="center" vertical="center"/>
    </xf>
    <xf numFmtId="3" fontId="22" fillId="0" borderId="19" xfId="0" applyNumberFormat="1" applyFont="1" applyBorder="1" applyAlignment="1">
      <alignment horizontal="center" vertical="top"/>
    </xf>
    <xf numFmtId="3" fontId="22" fillId="0" borderId="18" xfId="0" applyNumberFormat="1" applyFont="1" applyBorder="1" applyAlignment="1">
      <alignment horizontal="center" vertical="top"/>
    </xf>
    <xf numFmtId="3" fontId="22" fillId="0" borderId="20" xfId="0" applyNumberFormat="1" applyFont="1" applyBorder="1" applyAlignment="1">
      <alignment horizontal="center" vertical="top"/>
    </xf>
    <xf numFmtId="4" fontId="22" fillId="0" borderId="0" xfId="0" applyNumberFormat="1" applyFont="1" applyBorder="1" applyAlignment="1">
      <alignment horizontal="center" vertical="top"/>
    </xf>
    <xf numFmtId="49" fontId="22" fillId="0" borderId="19" xfId="0" applyNumberFormat="1" applyFont="1" applyBorder="1" applyAlignment="1">
      <alignment horizontal="center" vertical="top"/>
    </xf>
    <xf numFmtId="49" fontId="22" fillId="0" borderId="18" xfId="0" applyNumberFormat="1" applyFont="1" applyBorder="1" applyAlignment="1">
      <alignment horizontal="center" vertical="top"/>
    </xf>
    <xf numFmtId="49" fontId="22" fillId="0" borderId="20" xfId="0" applyNumberFormat="1" applyFont="1" applyBorder="1" applyAlignment="1">
      <alignment horizontal="center" vertical="top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3 2 3" xfId="57"/>
    <cellStyle name="Обычный 3 3" xfId="58"/>
    <cellStyle name="Обычный 4" xfId="59"/>
    <cellStyle name="Обычный 5" xfId="60"/>
    <cellStyle name="Обычный 5 2" xfId="61"/>
    <cellStyle name="Обычный 5 2 2" xfId="62"/>
    <cellStyle name="Обычный 6" xfId="63"/>
    <cellStyle name="Обычный_Показатели 2015г" xfId="64"/>
    <cellStyle name="Плохой" xfId="65"/>
    <cellStyle name="Пояснение" xfId="66"/>
    <cellStyle name="Примечание" xfId="67"/>
    <cellStyle name="Percent" xfId="68"/>
    <cellStyle name="Процентный 2" xfId="69"/>
    <cellStyle name="Связанная ячейка" xfId="70"/>
    <cellStyle name="Текст предупреждения" xfId="71"/>
    <cellStyle name="Comma" xfId="72"/>
    <cellStyle name="Comma [0]" xfId="73"/>
    <cellStyle name="Финансовый 2 2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23"/>
  <sheetViews>
    <sheetView view="pageBreakPreview" zoomScaleSheetLayoutView="100" zoomScalePageLayoutView="0" workbookViewId="0" topLeftCell="A16">
      <selection activeCell="B6" sqref="B6"/>
    </sheetView>
  </sheetViews>
  <sheetFormatPr defaultColWidth="9.00390625" defaultRowHeight="12.75"/>
  <cols>
    <col min="1" max="1" width="27.125" style="147" customWidth="1"/>
    <col min="2" max="2" width="70.75390625" style="147" customWidth="1"/>
    <col min="3" max="16384" width="9.125" style="147" customWidth="1"/>
  </cols>
  <sheetData>
    <row r="1" spans="1:2" ht="63.75">
      <c r="A1" s="145"/>
      <c r="B1" s="146" t="s">
        <v>568</v>
      </c>
    </row>
    <row r="2" spans="1:2" ht="36" customHeight="1">
      <c r="A2" s="340" t="s">
        <v>617</v>
      </c>
      <c r="B2" s="340"/>
    </row>
    <row r="3" spans="1:2" ht="43.5" customHeight="1">
      <c r="A3" s="340" t="s">
        <v>606</v>
      </c>
      <c r="B3" s="340"/>
    </row>
    <row r="4" ht="12.75">
      <c r="A4" s="148"/>
    </row>
    <row r="5" spans="1:2" ht="66" customHeight="1">
      <c r="A5" s="149" t="s">
        <v>463</v>
      </c>
      <c r="B5" s="150" t="s">
        <v>569</v>
      </c>
    </row>
    <row r="6" spans="1:2" ht="26.25" customHeight="1">
      <c r="A6" s="149" t="s">
        <v>464</v>
      </c>
      <c r="B6" s="338" t="s">
        <v>619</v>
      </c>
    </row>
    <row r="7" spans="1:2" ht="26.25" customHeight="1">
      <c r="A7" s="149" t="s">
        <v>465</v>
      </c>
      <c r="B7" s="339" t="s">
        <v>613</v>
      </c>
    </row>
    <row r="8" spans="1:2" ht="39" customHeight="1">
      <c r="A8" s="149" t="s">
        <v>466</v>
      </c>
      <c r="B8" s="339" t="s">
        <v>620</v>
      </c>
    </row>
    <row r="9" spans="1:2" ht="39" customHeight="1">
      <c r="A9" s="149" t="s">
        <v>467</v>
      </c>
      <c r="B9" s="325" t="s">
        <v>607</v>
      </c>
    </row>
    <row r="10" spans="1:2" ht="69.75" customHeight="1">
      <c r="A10" s="149" t="s">
        <v>468</v>
      </c>
      <c r="B10" s="325" t="s">
        <v>608</v>
      </c>
    </row>
    <row r="11" spans="1:2" ht="42" customHeight="1">
      <c r="A11" s="149" t="s">
        <v>469</v>
      </c>
      <c r="B11" s="324" t="s">
        <v>614</v>
      </c>
    </row>
    <row r="12" spans="1:2" ht="28.5" customHeight="1">
      <c r="A12" s="149" t="s">
        <v>470</v>
      </c>
      <c r="B12" s="326" t="s">
        <v>615</v>
      </c>
    </row>
    <row r="13" spans="1:2" ht="28.5" customHeight="1">
      <c r="A13" s="149" t="s">
        <v>471</v>
      </c>
      <c r="B13" s="326"/>
    </row>
    <row r="14" spans="1:2" ht="38.25">
      <c r="A14" s="149" t="s">
        <v>472</v>
      </c>
      <c r="B14" s="326"/>
    </row>
    <row r="15" spans="1:2" ht="26.25" customHeight="1">
      <c r="A15" s="149" t="s">
        <v>473</v>
      </c>
      <c r="B15" s="337" t="s">
        <v>616</v>
      </c>
    </row>
    <row r="16" spans="1:2" ht="38.25">
      <c r="A16" s="149" t="s">
        <v>474</v>
      </c>
      <c r="B16" s="326"/>
    </row>
    <row r="17" spans="1:2" ht="38.25">
      <c r="A17" s="149" t="s">
        <v>475</v>
      </c>
      <c r="B17" s="326"/>
    </row>
    <row r="18" spans="1:2" ht="25.5">
      <c r="A18" s="149" t="s">
        <v>476</v>
      </c>
      <c r="B18" s="326"/>
    </row>
    <row r="19" spans="1:2" ht="43.5" customHeight="1">
      <c r="A19" s="149" t="s">
        <v>477</v>
      </c>
      <c r="B19" s="326"/>
    </row>
    <row r="20" spans="1:2" ht="15.75" customHeight="1">
      <c r="A20" s="151"/>
      <c r="B20" s="152"/>
    </row>
    <row r="21" spans="1:2" ht="12.75">
      <c r="A21" s="148"/>
      <c r="B21" s="153"/>
    </row>
    <row r="22" spans="1:2" ht="12.75">
      <c r="A22" s="327" t="s">
        <v>570</v>
      </c>
      <c r="B22" s="328" t="s">
        <v>618</v>
      </c>
    </row>
    <row r="23" ht="12.75">
      <c r="A23" s="153" t="s">
        <v>1</v>
      </c>
    </row>
  </sheetData>
  <sheetProtection/>
  <mergeCells count="2">
    <mergeCell ref="A2:B2"/>
    <mergeCell ref="A3:B3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DZ86"/>
  <sheetViews>
    <sheetView view="pageBreakPreview" zoomScaleSheetLayoutView="100" zoomScalePageLayoutView="0" workbookViewId="0" topLeftCell="A31">
      <selection activeCell="R49" sqref="R49"/>
    </sheetView>
  </sheetViews>
  <sheetFormatPr defaultColWidth="9.00390625" defaultRowHeight="12.75"/>
  <cols>
    <col min="1" max="1" width="5.00390625" style="132" customWidth="1"/>
    <col min="2" max="2" width="22.375" style="1" customWidth="1"/>
    <col min="3" max="3" width="24.375" style="1" customWidth="1"/>
    <col min="4" max="4" width="19.25390625" style="284" customWidth="1"/>
    <col min="5" max="5" width="13.00390625" style="211" customWidth="1"/>
    <col min="6" max="6" width="6.00390625" style="1" customWidth="1"/>
    <col min="7" max="7" width="12.875" style="1" customWidth="1"/>
    <col min="8" max="8" width="12.75390625" style="1" customWidth="1"/>
    <col min="9" max="9" width="10.625" style="132" customWidth="1"/>
    <col min="10" max="10" width="10.75390625" style="132" customWidth="1"/>
    <col min="11" max="11" width="9.375" style="132" customWidth="1"/>
    <col min="12" max="12" width="10.625" style="1" customWidth="1"/>
    <col min="13" max="13" width="8.625" style="1" customWidth="1"/>
    <col min="14" max="14" width="8.00390625" style="1" customWidth="1"/>
    <col min="15" max="16" width="8.875" style="1" customWidth="1"/>
    <col min="17" max="17" width="10.75390625" style="1" customWidth="1"/>
    <col min="18" max="18" width="8.75390625" style="1" customWidth="1"/>
    <col min="19" max="19" width="32.75390625" style="132" customWidth="1"/>
    <col min="20" max="20" width="9.125" style="212" customWidth="1"/>
    <col min="21" max="45" width="9.125" style="213" customWidth="1"/>
    <col min="46" max="16384" width="9.125" style="1" customWidth="1"/>
  </cols>
  <sheetData>
    <row r="1" spans="4:18" ht="12.75">
      <c r="D1" s="1"/>
      <c r="R1" s="161" t="s">
        <v>579</v>
      </c>
    </row>
    <row r="2" spans="1:45" s="4" customFormat="1" ht="12">
      <c r="A2" s="129"/>
      <c r="B2" s="3"/>
      <c r="C2" s="3"/>
      <c r="D2" s="208"/>
      <c r="E2" s="214"/>
      <c r="F2" s="3"/>
      <c r="G2" s="3"/>
      <c r="H2" s="3"/>
      <c r="I2" s="129"/>
      <c r="J2" s="129"/>
      <c r="K2" s="129"/>
      <c r="L2" s="3"/>
      <c r="M2" s="3"/>
      <c r="R2" s="293" t="s">
        <v>595</v>
      </c>
      <c r="S2" s="130"/>
      <c r="T2" s="215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</row>
    <row r="3" spans="1:45" s="94" customFormat="1" ht="14.25">
      <c r="A3" s="341" t="s">
        <v>580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130"/>
      <c r="T3" s="215"/>
      <c r="U3" s="216"/>
      <c r="V3" s="216"/>
      <c r="W3" s="216"/>
      <c r="X3" s="216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</row>
    <row r="4" spans="1:24" s="301" customFormat="1" ht="14.25">
      <c r="A4" s="299"/>
      <c r="B4" s="342" t="s">
        <v>606</v>
      </c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130"/>
      <c r="T4" s="300"/>
      <c r="U4" s="130"/>
      <c r="V4" s="130"/>
      <c r="W4" s="130"/>
      <c r="X4" s="130"/>
    </row>
    <row r="5" spans="1:45" s="2" customFormat="1" ht="12">
      <c r="A5" s="343" t="s">
        <v>3</v>
      </c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130"/>
      <c r="T5" s="215"/>
      <c r="U5" s="216"/>
      <c r="V5" s="216"/>
      <c r="W5" s="216"/>
      <c r="X5" s="216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8"/>
    </row>
    <row r="6" spans="1:45" s="94" customFormat="1" ht="14.25">
      <c r="A6" s="344" t="s">
        <v>609</v>
      </c>
      <c r="B6" s="344"/>
      <c r="C6" s="344"/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  <c r="Q6" s="344"/>
      <c r="R6" s="344"/>
      <c r="S6" s="130"/>
      <c r="T6" s="215"/>
      <c r="U6" s="216"/>
      <c r="V6" s="216"/>
      <c r="W6" s="216"/>
      <c r="X6" s="216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</row>
    <row r="7" spans="1:45" s="4" customFormat="1" ht="12">
      <c r="A7" s="130"/>
      <c r="D7" s="219"/>
      <c r="E7" s="220"/>
      <c r="I7" s="130"/>
      <c r="J7" s="130"/>
      <c r="K7" s="130"/>
      <c r="M7" s="221"/>
      <c r="N7" s="221"/>
      <c r="O7" s="221"/>
      <c r="S7" s="130"/>
      <c r="T7" s="215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</row>
    <row r="8" spans="1:45" s="226" customFormat="1" ht="12">
      <c r="A8" s="345" t="s">
        <v>0</v>
      </c>
      <c r="B8" s="346" t="s">
        <v>481</v>
      </c>
      <c r="C8" s="346" t="s">
        <v>482</v>
      </c>
      <c r="D8" s="346" t="s">
        <v>483</v>
      </c>
      <c r="E8" s="347" t="s">
        <v>484</v>
      </c>
      <c r="F8" s="347"/>
      <c r="G8" s="347"/>
      <c r="H8" s="347"/>
      <c r="I8" s="345" t="s">
        <v>485</v>
      </c>
      <c r="J8" s="345" t="s">
        <v>486</v>
      </c>
      <c r="K8" s="347" t="s">
        <v>581</v>
      </c>
      <c r="L8" s="347"/>
      <c r="M8" s="347"/>
      <c r="N8" s="347"/>
      <c r="O8" s="347"/>
      <c r="P8" s="347"/>
      <c r="Q8" s="347"/>
      <c r="R8" s="347"/>
      <c r="S8" s="222"/>
      <c r="T8" s="223"/>
      <c r="U8" s="224"/>
      <c r="V8" s="224"/>
      <c r="W8" s="224"/>
      <c r="X8" s="224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5"/>
      <c r="AO8" s="225"/>
      <c r="AP8" s="225"/>
      <c r="AQ8" s="225"/>
      <c r="AR8" s="225"/>
      <c r="AS8" s="225"/>
    </row>
    <row r="9" spans="1:45" s="226" customFormat="1" ht="12">
      <c r="A9" s="345"/>
      <c r="B9" s="346"/>
      <c r="C9" s="346"/>
      <c r="D9" s="346"/>
      <c r="E9" s="209" t="s">
        <v>487</v>
      </c>
      <c r="F9" s="346" t="s">
        <v>488</v>
      </c>
      <c r="G9" s="347" t="s">
        <v>489</v>
      </c>
      <c r="H9" s="347"/>
      <c r="I9" s="345"/>
      <c r="J9" s="345"/>
      <c r="K9" s="345" t="s">
        <v>427</v>
      </c>
      <c r="L9" s="346" t="s">
        <v>582</v>
      </c>
      <c r="M9" s="346" t="s">
        <v>583</v>
      </c>
      <c r="N9" s="346"/>
      <c r="O9" s="346"/>
      <c r="P9" s="346"/>
      <c r="Q9" s="346" t="s">
        <v>584</v>
      </c>
      <c r="R9" s="346" t="s">
        <v>585</v>
      </c>
      <c r="S9" s="222"/>
      <c r="T9" s="223"/>
      <c r="U9" s="224"/>
      <c r="V9" s="224"/>
      <c r="W9" s="224"/>
      <c r="X9" s="224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5"/>
      <c r="AJ9" s="225"/>
      <c r="AK9" s="225"/>
      <c r="AL9" s="225"/>
      <c r="AM9" s="225"/>
      <c r="AN9" s="225"/>
      <c r="AO9" s="225"/>
      <c r="AP9" s="225"/>
      <c r="AQ9" s="225"/>
      <c r="AR9" s="225"/>
      <c r="AS9" s="225"/>
    </row>
    <row r="10" spans="1:45" s="226" customFormat="1" ht="12">
      <c r="A10" s="345"/>
      <c r="B10" s="346"/>
      <c r="C10" s="346"/>
      <c r="D10" s="346"/>
      <c r="E10" s="209" t="s">
        <v>490</v>
      </c>
      <c r="F10" s="346"/>
      <c r="G10" s="346" t="s">
        <v>586</v>
      </c>
      <c r="H10" s="346" t="s">
        <v>587</v>
      </c>
      <c r="I10" s="345"/>
      <c r="J10" s="345"/>
      <c r="K10" s="345"/>
      <c r="L10" s="346"/>
      <c r="M10" s="348" t="s">
        <v>419</v>
      </c>
      <c r="N10" s="348" t="s">
        <v>420</v>
      </c>
      <c r="O10" s="348" t="s">
        <v>421</v>
      </c>
      <c r="P10" s="349" t="s">
        <v>612</v>
      </c>
      <c r="Q10" s="346"/>
      <c r="R10" s="346"/>
      <c r="S10" s="222"/>
      <c r="T10" s="223"/>
      <c r="U10" s="224"/>
      <c r="V10" s="224"/>
      <c r="W10" s="224"/>
      <c r="X10" s="224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</row>
    <row r="11" spans="1:45" s="226" customFormat="1" ht="12">
      <c r="A11" s="345"/>
      <c r="B11" s="346"/>
      <c r="C11" s="346"/>
      <c r="D11" s="346"/>
      <c r="E11" s="209" t="s">
        <v>491</v>
      </c>
      <c r="F11" s="346"/>
      <c r="G11" s="346"/>
      <c r="H11" s="346"/>
      <c r="I11" s="345"/>
      <c r="J11" s="345"/>
      <c r="K11" s="345"/>
      <c r="L11" s="346"/>
      <c r="M11" s="348"/>
      <c r="N11" s="348"/>
      <c r="O11" s="348"/>
      <c r="P11" s="349"/>
      <c r="Q11" s="346"/>
      <c r="R11" s="346"/>
      <c r="S11" s="222"/>
      <c r="T11" s="223"/>
      <c r="U11" s="224"/>
      <c r="V11" s="224"/>
      <c r="W11" s="224"/>
      <c r="X11" s="224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  <c r="AO11" s="225"/>
      <c r="AP11" s="225"/>
      <c r="AQ11" s="225"/>
      <c r="AR11" s="225"/>
      <c r="AS11" s="225"/>
    </row>
    <row r="12" spans="1:45" s="226" customFormat="1" ht="12">
      <c r="A12" s="345"/>
      <c r="B12" s="346"/>
      <c r="C12" s="346"/>
      <c r="D12" s="346"/>
      <c r="E12" s="209" t="s">
        <v>492</v>
      </c>
      <c r="F12" s="346"/>
      <c r="G12" s="346"/>
      <c r="H12" s="346"/>
      <c r="I12" s="345"/>
      <c r="J12" s="345"/>
      <c r="K12" s="345"/>
      <c r="L12" s="346"/>
      <c r="M12" s="348"/>
      <c r="N12" s="348"/>
      <c r="O12" s="348"/>
      <c r="P12" s="349"/>
      <c r="Q12" s="346"/>
      <c r="R12" s="346"/>
      <c r="S12" s="222"/>
      <c r="T12" s="223"/>
      <c r="U12" s="224"/>
      <c r="V12" s="224"/>
      <c r="W12" s="224"/>
      <c r="X12" s="224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</row>
    <row r="13" spans="1:45" s="226" customFormat="1" ht="12">
      <c r="A13" s="345"/>
      <c r="B13" s="346"/>
      <c r="C13" s="346"/>
      <c r="D13" s="346"/>
      <c r="E13" s="209" t="s">
        <v>493</v>
      </c>
      <c r="F13" s="346"/>
      <c r="G13" s="346"/>
      <c r="H13" s="346"/>
      <c r="I13" s="345"/>
      <c r="J13" s="345"/>
      <c r="K13" s="345"/>
      <c r="L13" s="346"/>
      <c r="M13" s="348"/>
      <c r="N13" s="348"/>
      <c r="O13" s="348"/>
      <c r="P13" s="349"/>
      <c r="Q13" s="346"/>
      <c r="R13" s="346"/>
      <c r="S13" s="222"/>
      <c r="T13" s="223"/>
      <c r="U13" s="224"/>
      <c r="V13" s="224"/>
      <c r="W13" s="224"/>
      <c r="X13" s="224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</row>
    <row r="14" spans="1:45" s="231" customFormat="1" ht="12">
      <c r="A14" s="227">
        <v>1</v>
      </c>
      <c r="B14" s="228">
        <v>2</v>
      </c>
      <c r="C14" s="228">
        <v>3</v>
      </c>
      <c r="D14" s="228">
        <v>4</v>
      </c>
      <c r="E14" s="229">
        <v>5</v>
      </c>
      <c r="F14" s="228">
        <v>6</v>
      </c>
      <c r="G14" s="228">
        <v>7</v>
      </c>
      <c r="H14" s="228">
        <v>8</v>
      </c>
      <c r="I14" s="227">
        <v>9</v>
      </c>
      <c r="J14" s="227">
        <v>10</v>
      </c>
      <c r="K14" s="227">
        <v>11</v>
      </c>
      <c r="L14" s="228">
        <v>12</v>
      </c>
      <c r="M14" s="228">
        <v>13</v>
      </c>
      <c r="N14" s="228">
        <v>14</v>
      </c>
      <c r="O14" s="228">
        <v>15</v>
      </c>
      <c r="P14" s="228">
        <v>16</v>
      </c>
      <c r="Q14" s="228">
        <v>17</v>
      </c>
      <c r="R14" s="228">
        <v>18</v>
      </c>
      <c r="S14" s="130"/>
      <c r="T14" s="215"/>
      <c r="U14" s="216"/>
      <c r="V14" s="216"/>
      <c r="W14" s="216"/>
      <c r="X14" s="216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0"/>
      <c r="AN14" s="230"/>
      <c r="AO14" s="230"/>
      <c r="AP14" s="230"/>
      <c r="AQ14" s="230"/>
      <c r="AR14" s="230"/>
      <c r="AS14" s="230"/>
    </row>
    <row r="15" spans="1:45" s="233" customFormat="1" ht="12">
      <c r="A15" s="350" t="s">
        <v>494</v>
      </c>
      <c r="B15" s="350"/>
      <c r="C15" s="350"/>
      <c r="D15" s="350"/>
      <c r="E15" s="350"/>
      <c r="F15" s="350"/>
      <c r="G15" s="350"/>
      <c r="H15" s="350"/>
      <c r="I15" s="350"/>
      <c r="J15" s="350"/>
      <c r="K15" s="350"/>
      <c r="L15" s="350"/>
      <c r="M15" s="350"/>
      <c r="N15" s="350"/>
      <c r="O15" s="350"/>
      <c r="P15" s="350"/>
      <c r="Q15" s="350"/>
      <c r="R15" s="350"/>
      <c r="S15" s="130"/>
      <c r="T15" s="215"/>
      <c r="U15" s="216"/>
      <c r="V15" s="216"/>
      <c r="W15" s="216"/>
      <c r="X15" s="216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  <c r="AS15" s="232"/>
    </row>
    <row r="16" spans="1:45" s="234" customFormat="1" ht="12">
      <c r="A16" s="350" t="s">
        <v>495</v>
      </c>
      <c r="B16" s="350"/>
      <c r="C16" s="350"/>
      <c r="D16" s="350"/>
      <c r="E16" s="350"/>
      <c r="F16" s="350"/>
      <c r="G16" s="350"/>
      <c r="H16" s="350"/>
      <c r="I16" s="350"/>
      <c r="J16" s="350"/>
      <c r="K16" s="350"/>
      <c r="L16" s="350"/>
      <c r="M16" s="350"/>
      <c r="N16" s="350"/>
      <c r="O16" s="350"/>
      <c r="P16" s="350"/>
      <c r="Q16" s="350"/>
      <c r="R16" s="350"/>
      <c r="S16" s="130"/>
      <c r="T16" s="215"/>
      <c r="U16" s="216"/>
      <c r="V16" s="216"/>
      <c r="W16" s="216"/>
      <c r="X16" s="216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0"/>
      <c r="AO16" s="230"/>
      <c r="AP16" s="230"/>
      <c r="AQ16" s="230"/>
      <c r="AR16" s="230"/>
      <c r="AS16" s="230"/>
    </row>
    <row r="17" spans="1:45" s="245" customFormat="1" ht="12">
      <c r="A17" s="235"/>
      <c r="B17" s="236"/>
      <c r="C17" s="236"/>
      <c r="D17" s="237"/>
      <c r="E17" s="237"/>
      <c r="F17" s="237"/>
      <c r="G17" s="229"/>
      <c r="H17" s="237"/>
      <c r="I17" s="238"/>
      <c r="J17" s="238"/>
      <c r="K17" s="239"/>
      <c r="L17" s="240"/>
      <c r="M17" s="240"/>
      <c r="N17" s="240"/>
      <c r="O17" s="240"/>
      <c r="P17" s="240"/>
      <c r="Q17" s="240"/>
      <c r="R17" s="240"/>
      <c r="S17" s="241"/>
      <c r="T17" s="242"/>
      <c r="U17" s="243"/>
      <c r="V17" s="243"/>
      <c r="W17" s="243"/>
      <c r="X17" s="243"/>
      <c r="Y17" s="244"/>
      <c r="Z17" s="244"/>
      <c r="AA17" s="244"/>
      <c r="AB17" s="244"/>
      <c r="AC17" s="244"/>
      <c r="AD17" s="244"/>
      <c r="AE17" s="244"/>
      <c r="AF17" s="244"/>
      <c r="AG17" s="244"/>
      <c r="AH17" s="244"/>
      <c r="AI17" s="244"/>
      <c r="AJ17" s="244"/>
      <c r="AK17" s="244"/>
      <c r="AL17" s="244"/>
      <c r="AM17" s="244"/>
      <c r="AN17" s="244"/>
      <c r="AO17" s="244"/>
      <c r="AP17" s="244"/>
      <c r="AQ17" s="244"/>
      <c r="AR17" s="244"/>
      <c r="AS17" s="244"/>
    </row>
    <row r="18" spans="1:45" s="155" customFormat="1" ht="12">
      <c r="A18" s="351" t="s">
        <v>496</v>
      </c>
      <c r="B18" s="351"/>
      <c r="C18" s="351"/>
      <c r="D18" s="351"/>
      <c r="E18" s="351"/>
      <c r="F18" s="351"/>
      <c r="G18" s="351"/>
      <c r="H18" s="351"/>
      <c r="I18" s="351"/>
      <c r="J18" s="351"/>
      <c r="K18" s="351"/>
      <c r="L18" s="351"/>
      <c r="M18" s="351"/>
      <c r="N18" s="351"/>
      <c r="O18" s="351"/>
      <c r="P18" s="351"/>
      <c r="Q18" s="351"/>
      <c r="R18" s="351"/>
      <c r="S18" s="241"/>
      <c r="T18" s="242"/>
      <c r="U18" s="246"/>
      <c r="V18" s="246"/>
      <c r="W18" s="246"/>
      <c r="X18" s="246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7"/>
      <c r="AO18" s="247"/>
      <c r="AP18" s="247"/>
      <c r="AQ18" s="247"/>
      <c r="AR18" s="247"/>
      <c r="AS18" s="247"/>
    </row>
    <row r="19" spans="1:45" s="245" customFormat="1" ht="12">
      <c r="A19" s="248"/>
      <c r="B19" s="236"/>
      <c r="C19" s="236"/>
      <c r="D19" s="237"/>
      <c r="E19" s="237"/>
      <c r="F19" s="229"/>
      <c r="G19" s="229"/>
      <c r="H19" s="229"/>
      <c r="I19" s="238"/>
      <c r="J19" s="238"/>
      <c r="K19" s="239"/>
      <c r="L19" s="240"/>
      <c r="M19" s="240"/>
      <c r="N19" s="240"/>
      <c r="O19" s="240"/>
      <c r="P19" s="240"/>
      <c r="Q19" s="240"/>
      <c r="R19" s="240"/>
      <c r="S19" s="241"/>
      <c r="T19" s="242"/>
      <c r="U19" s="243"/>
      <c r="V19" s="243"/>
      <c r="W19" s="243"/>
      <c r="X19" s="243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4"/>
      <c r="AM19" s="244"/>
      <c r="AN19" s="244"/>
      <c r="AO19" s="244"/>
      <c r="AP19" s="244"/>
      <c r="AQ19" s="244"/>
      <c r="AR19" s="244"/>
      <c r="AS19" s="244"/>
    </row>
    <row r="20" spans="1:45" s="250" customFormat="1" ht="12">
      <c r="A20" s="351" t="s">
        <v>497</v>
      </c>
      <c r="B20" s="351"/>
      <c r="C20" s="351"/>
      <c r="D20" s="351"/>
      <c r="E20" s="351"/>
      <c r="F20" s="351"/>
      <c r="G20" s="351"/>
      <c r="H20" s="351"/>
      <c r="I20" s="351"/>
      <c r="J20" s="351"/>
      <c r="K20" s="351"/>
      <c r="L20" s="351"/>
      <c r="M20" s="351"/>
      <c r="N20" s="351"/>
      <c r="O20" s="351"/>
      <c r="P20" s="351"/>
      <c r="Q20" s="351"/>
      <c r="R20" s="351"/>
      <c r="S20" s="241"/>
      <c r="T20" s="242"/>
      <c r="U20" s="243"/>
      <c r="V20" s="243"/>
      <c r="W20" s="243"/>
      <c r="X20" s="243"/>
      <c r="Y20" s="249"/>
      <c r="Z20" s="249"/>
      <c r="AA20" s="249"/>
      <c r="AB20" s="249"/>
      <c r="AC20" s="249"/>
      <c r="AD20" s="249"/>
      <c r="AE20" s="249"/>
      <c r="AF20" s="249"/>
      <c r="AG20" s="249"/>
      <c r="AH20" s="249"/>
      <c r="AI20" s="249"/>
      <c r="AJ20" s="249"/>
      <c r="AK20" s="249"/>
      <c r="AL20" s="249"/>
      <c r="AM20" s="249"/>
      <c r="AN20" s="249"/>
      <c r="AO20" s="249"/>
      <c r="AP20" s="249"/>
      <c r="AQ20" s="249"/>
      <c r="AR20" s="249"/>
      <c r="AS20" s="249"/>
    </row>
    <row r="21" spans="1:45" s="245" customFormat="1" ht="12">
      <c r="A21" s="248"/>
      <c r="B21" s="236"/>
      <c r="C21" s="236"/>
      <c r="D21" s="237"/>
      <c r="E21" s="237"/>
      <c r="F21" s="237"/>
      <c r="G21" s="229"/>
      <c r="H21" s="229"/>
      <c r="I21" s="238"/>
      <c r="J21" s="238"/>
      <c r="K21" s="239"/>
      <c r="L21" s="240"/>
      <c r="M21" s="240"/>
      <c r="N21" s="240"/>
      <c r="O21" s="240"/>
      <c r="P21" s="240"/>
      <c r="Q21" s="240"/>
      <c r="R21" s="240"/>
      <c r="S21" s="241"/>
      <c r="T21" s="242"/>
      <c r="U21" s="243"/>
      <c r="V21" s="243"/>
      <c r="W21" s="243"/>
      <c r="X21" s="243"/>
      <c r="Y21" s="244"/>
      <c r="Z21" s="244"/>
      <c r="AA21" s="244"/>
      <c r="AB21" s="244"/>
      <c r="AC21" s="244"/>
      <c r="AD21" s="244"/>
      <c r="AE21" s="244"/>
      <c r="AF21" s="244"/>
      <c r="AG21" s="244"/>
      <c r="AH21" s="244"/>
      <c r="AI21" s="244"/>
      <c r="AJ21" s="244"/>
      <c r="AK21" s="244"/>
      <c r="AL21" s="244"/>
      <c r="AM21" s="244"/>
      <c r="AN21" s="244"/>
      <c r="AO21" s="244"/>
      <c r="AP21" s="244"/>
      <c r="AQ21" s="244"/>
      <c r="AR21" s="244"/>
      <c r="AS21" s="244"/>
    </row>
    <row r="22" spans="1:45" s="155" customFormat="1" ht="12">
      <c r="A22" s="351" t="s">
        <v>498</v>
      </c>
      <c r="B22" s="351"/>
      <c r="C22" s="351"/>
      <c r="D22" s="351"/>
      <c r="E22" s="351"/>
      <c r="F22" s="351"/>
      <c r="G22" s="351"/>
      <c r="H22" s="351"/>
      <c r="I22" s="351"/>
      <c r="J22" s="351"/>
      <c r="K22" s="351"/>
      <c r="L22" s="351"/>
      <c r="M22" s="351"/>
      <c r="N22" s="351"/>
      <c r="O22" s="351"/>
      <c r="P22" s="351"/>
      <c r="Q22" s="351"/>
      <c r="R22" s="351"/>
      <c r="S22" s="241"/>
      <c r="T22" s="242"/>
      <c r="U22" s="246"/>
      <c r="V22" s="246"/>
      <c r="W22" s="246"/>
      <c r="X22" s="246"/>
      <c r="Y22" s="247"/>
      <c r="Z22" s="247"/>
      <c r="AA22" s="247"/>
      <c r="AB22" s="247"/>
      <c r="AC22" s="247"/>
      <c r="AD22" s="247"/>
      <c r="AE22" s="247"/>
      <c r="AF22" s="247"/>
      <c r="AG22" s="247"/>
      <c r="AH22" s="247"/>
      <c r="AI22" s="247"/>
      <c r="AJ22" s="247"/>
      <c r="AK22" s="247"/>
      <c r="AL22" s="247"/>
      <c r="AM22" s="247"/>
      <c r="AN22" s="247"/>
      <c r="AO22" s="247"/>
      <c r="AP22" s="247"/>
      <c r="AQ22" s="247"/>
      <c r="AR22" s="247"/>
      <c r="AS22" s="247"/>
    </row>
    <row r="23" spans="1:45" s="245" customFormat="1" ht="12">
      <c r="A23" s="248"/>
      <c r="B23" s="236"/>
      <c r="C23" s="236"/>
      <c r="D23" s="237"/>
      <c r="E23" s="237"/>
      <c r="F23" s="237"/>
      <c r="G23" s="229"/>
      <c r="H23" s="237"/>
      <c r="I23" s="238"/>
      <c r="J23" s="238"/>
      <c r="K23" s="239"/>
      <c r="L23" s="240"/>
      <c r="M23" s="240"/>
      <c r="N23" s="240"/>
      <c r="O23" s="240"/>
      <c r="P23" s="240"/>
      <c r="Q23" s="240"/>
      <c r="R23" s="240"/>
      <c r="S23" s="241"/>
      <c r="T23" s="242"/>
      <c r="U23" s="243"/>
      <c r="V23" s="243"/>
      <c r="W23" s="243"/>
      <c r="X23" s="243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  <c r="AK23" s="244"/>
      <c r="AL23" s="244"/>
      <c r="AM23" s="244"/>
      <c r="AN23" s="244"/>
      <c r="AO23" s="244"/>
      <c r="AP23" s="244"/>
      <c r="AQ23" s="244"/>
      <c r="AR23" s="244"/>
      <c r="AS23" s="244"/>
    </row>
    <row r="24" spans="1:45" s="254" customFormat="1" ht="12">
      <c r="A24" s="351" t="s">
        <v>588</v>
      </c>
      <c r="B24" s="351"/>
      <c r="C24" s="351"/>
      <c r="D24" s="351"/>
      <c r="E24" s="351"/>
      <c r="F24" s="351"/>
      <c r="G24" s="351"/>
      <c r="H24" s="351"/>
      <c r="I24" s="351"/>
      <c r="J24" s="351"/>
      <c r="K24" s="251">
        <f aca="true" t="shared" si="0" ref="K24:Q24">SUM(K17:K17,K19:K19,K21:K21,K23)</f>
        <v>0</v>
      </c>
      <c r="L24" s="252">
        <f t="shared" si="0"/>
        <v>0</v>
      </c>
      <c r="M24" s="252">
        <f t="shared" si="0"/>
        <v>0</v>
      </c>
      <c r="N24" s="252">
        <f t="shared" si="0"/>
        <v>0</v>
      </c>
      <c r="O24" s="252">
        <f t="shared" si="0"/>
        <v>0</v>
      </c>
      <c r="P24" s="252">
        <v>0</v>
      </c>
      <c r="Q24" s="252">
        <f t="shared" si="0"/>
        <v>0</v>
      </c>
      <c r="R24" s="252">
        <f>R19+R21+R23+R17</f>
        <v>0</v>
      </c>
      <c r="S24" s="241"/>
      <c r="T24" s="242"/>
      <c r="U24" s="246"/>
      <c r="V24" s="246"/>
      <c r="W24" s="246"/>
      <c r="X24" s="246"/>
      <c r="Y24" s="253"/>
      <c r="Z24" s="253"/>
      <c r="AA24" s="253"/>
      <c r="AB24" s="253"/>
      <c r="AC24" s="253"/>
      <c r="AD24" s="253"/>
      <c r="AE24" s="253"/>
      <c r="AF24" s="253"/>
      <c r="AG24" s="253"/>
      <c r="AH24" s="253"/>
      <c r="AI24" s="253"/>
      <c r="AJ24" s="253"/>
      <c r="AK24" s="253"/>
      <c r="AL24" s="253"/>
      <c r="AM24" s="253"/>
      <c r="AN24" s="253"/>
      <c r="AO24" s="253"/>
      <c r="AP24" s="253"/>
      <c r="AQ24" s="253"/>
      <c r="AR24" s="253"/>
      <c r="AS24" s="253"/>
    </row>
    <row r="25" spans="1:45" s="254" customFormat="1" ht="12">
      <c r="A25" s="255" t="s">
        <v>499</v>
      </c>
      <c r="B25" s="256"/>
      <c r="C25" s="256"/>
      <c r="D25" s="256"/>
      <c r="E25" s="256"/>
      <c r="F25" s="256"/>
      <c r="G25" s="256"/>
      <c r="H25" s="256"/>
      <c r="I25" s="257"/>
      <c r="J25" s="257"/>
      <c r="K25" s="257"/>
      <c r="L25" s="256"/>
      <c r="M25" s="256"/>
      <c r="N25" s="256"/>
      <c r="O25" s="256"/>
      <c r="P25" s="256"/>
      <c r="Q25" s="256"/>
      <c r="R25" s="258"/>
      <c r="S25" s="241"/>
      <c r="T25" s="242"/>
      <c r="U25" s="246"/>
      <c r="V25" s="246"/>
      <c r="W25" s="246"/>
      <c r="X25" s="246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253"/>
      <c r="AL25" s="253"/>
      <c r="AM25" s="253"/>
      <c r="AN25" s="253"/>
      <c r="AO25" s="253"/>
      <c r="AP25" s="253"/>
      <c r="AQ25" s="253"/>
      <c r="AR25" s="253"/>
      <c r="AS25" s="253"/>
    </row>
    <row r="26" spans="1:45" s="263" customFormat="1" ht="12">
      <c r="A26" s="259" t="s">
        <v>589</v>
      </c>
      <c r="B26" s="236"/>
      <c r="C26" s="236"/>
      <c r="D26" s="237"/>
      <c r="E26" s="237"/>
      <c r="F26" s="229"/>
      <c r="G26" s="260"/>
      <c r="H26" s="261"/>
      <c r="I26" s="238"/>
      <c r="J26" s="238"/>
      <c r="K26" s="239"/>
      <c r="L26" s="240"/>
      <c r="M26" s="240"/>
      <c r="N26" s="240"/>
      <c r="O26" s="240"/>
      <c r="P26" s="240"/>
      <c r="Q26" s="240">
        <f>K26-L26-M26-N26-O26-P26</f>
        <v>0</v>
      </c>
      <c r="R26" s="240"/>
      <c r="S26" s="241"/>
      <c r="T26" s="242"/>
      <c r="U26" s="246"/>
      <c r="V26" s="246"/>
      <c r="W26" s="246"/>
      <c r="X26" s="246"/>
      <c r="Y26" s="262"/>
      <c r="Z26" s="262"/>
      <c r="AA26" s="262"/>
      <c r="AB26" s="262"/>
      <c r="AC26" s="262"/>
      <c r="AD26" s="262"/>
      <c r="AE26" s="262"/>
      <c r="AF26" s="262"/>
      <c r="AG26" s="262"/>
      <c r="AH26" s="262"/>
      <c r="AI26" s="262"/>
      <c r="AJ26" s="262"/>
      <c r="AK26" s="262"/>
      <c r="AL26" s="262"/>
      <c r="AM26" s="262"/>
      <c r="AN26" s="262"/>
      <c r="AO26" s="262"/>
      <c r="AP26" s="262"/>
      <c r="AQ26" s="262"/>
      <c r="AR26" s="262"/>
      <c r="AS26" s="262"/>
    </row>
    <row r="27" spans="1:45" s="254" customFormat="1" ht="12">
      <c r="A27" s="351" t="s">
        <v>501</v>
      </c>
      <c r="B27" s="351"/>
      <c r="C27" s="351"/>
      <c r="D27" s="351"/>
      <c r="E27" s="351"/>
      <c r="F27" s="351"/>
      <c r="G27" s="351"/>
      <c r="H27" s="351"/>
      <c r="I27" s="351"/>
      <c r="J27" s="351"/>
      <c r="K27" s="251">
        <f>SUM(K26:K26)</f>
        <v>0</v>
      </c>
      <c r="L27" s="252">
        <f>SUM(L26:L26)</f>
        <v>0</v>
      </c>
      <c r="M27" s="252">
        <f>SUM(M26:M26)</f>
        <v>0</v>
      </c>
      <c r="N27" s="252">
        <f>SUM(N26:N26)</f>
        <v>0</v>
      </c>
      <c r="O27" s="252">
        <f>SUM(O26:O26)</f>
        <v>0</v>
      </c>
      <c r="P27" s="252">
        <v>0</v>
      </c>
      <c r="Q27" s="252">
        <f>SUM(Q26:Q26)</f>
        <v>0</v>
      </c>
      <c r="R27" s="252">
        <f>SUM(R26:R26)</f>
        <v>0</v>
      </c>
      <c r="S27" s="241"/>
      <c r="T27" s="242"/>
      <c r="U27" s="246"/>
      <c r="V27" s="246"/>
      <c r="W27" s="246"/>
      <c r="X27" s="246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</row>
    <row r="28" spans="1:45" s="254" customFormat="1" ht="12">
      <c r="A28" s="352" t="s">
        <v>502</v>
      </c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241"/>
      <c r="T28" s="242"/>
      <c r="U28" s="246"/>
      <c r="V28" s="246"/>
      <c r="W28" s="246"/>
      <c r="X28" s="246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</row>
    <row r="29" spans="1:45" s="154" customFormat="1" ht="12">
      <c r="A29" s="351" t="s">
        <v>503</v>
      </c>
      <c r="B29" s="351"/>
      <c r="C29" s="351"/>
      <c r="D29" s="351"/>
      <c r="E29" s="351"/>
      <c r="F29" s="351"/>
      <c r="G29" s="351"/>
      <c r="H29" s="351"/>
      <c r="I29" s="351"/>
      <c r="J29" s="351"/>
      <c r="K29" s="351"/>
      <c r="L29" s="351"/>
      <c r="M29" s="351"/>
      <c r="N29" s="351"/>
      <c r="O29" s="351"/>
      <c r="P29" s="351"/>
      <c r="Q29" s="351"/>
      <c r="R29" s="351"/>
      <c r="S29" s="241"/>
      <c r="T29" s="242"/>
      <c r="U29" s="246"/>
      <c r="V29" s="246"/>
      <c r="W29" s="246"/>
      <c r="X29" s="246"/>
      <c r="Y29" s="262"/>
      <c r="Z29" s="262"/>
      <c r="AA29" s="262"/>
      <c r="AB29" s="262"/>
      <c r="AC29" s="262"/>
      <c r="AD29" s="262"/>
      <c r="AE29" s="262"/>
      <c r="AF29" s="262"/>
      <c r="AG29" s="262"/>
      <c r="AH29" s="262"/>
      <c r="AI29" s="262"/>
      <c r="AJ29" s="262"/>
      <c r="AK29" s="262"/>
      <c r="AL29" s="262"/>
      <c r="AM29" s="262"/>
      <c r="AN29" s="262"/>
      <c r="AO29" s="262"/>
      <c r="AP29" s="262"/>
      <c r="AQ29" s="262"/>
      <c r="AR29" s="262"/>
      <c r="AS29" s="262"/>
    </row>
    <row r="30" spans="1:45" s="265" customFormat="1" ht="12">
      <c r="A30" s="259" t="s">
        <v>590</v>
      </c>
      <c r="B30" s="236"/>
      <c r="C30" s="266"/>
      <c r="D30" s="237"/>
      <c r="E30" s="237"/>
      <c r="F30" s="237"/>
      <c r="G30" s="237"/>
      <c r="H30" s="237"/>
      <c r="I30" s="238"/>
      <c r="J30" s="238"/>
      <c r="K30" s="239"/>
      <c r="L30" s="240"/>
      <c r="M30" s="240"/>
      <c r="N30" s="240"/>
      <c r="O30" s="240"/>
      <c r="P30" s="240"/>
      <c r="Q30" s="240">
        <f>K30-L30-M30-N30-O30-P30</f>
        <v>0</v>
      </c>
      <c r="R30" s="240"/>
      <c r="S30" s="241"/>
      <c r="T30" s="242"/>
      <c r="U30" s="243"/>
      <c r="V30" s="243"/>
      <c r="W30" s="243"/>
      <c r="X30" s="243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244"/>
      <c r="AJ30" s="244"/>
      <c r="AK30" s="244"/>
      <c r="AL30" s="244"/>
      <c r="AM30" s="244"/>
      <c r="AN30" s="244"/>
      <c r="AO30" s="244"/>
      <c r="AP30" s="244"/>
      <c r="AQ30" s="244"/>
      <c r="AR30" s="244"/>
      <c r="AS30" s="244"/>
    </row>
    <row r="31" spans="1:45" s="263" customFormat="1" ht="12">
      <c r="A31" s="351" t="s">
        <v>504</v>
      </c>
      <c r="B31" s="351"/>
      <c r="C31" s="351"/>
      <c r="D31" s="351"/>
      <c r="E31" s="351"/>
      <c r="F31" s="351"/>
      <c r="G31" s="351"/>
      <c r="H31" s="351"/>
      <c r="I31" s="351"/>
      <c r="J31" s="351"/>
      <c r="K31" s="351"/>
      <c r="L31" s="351"/>
      <c r="M31" s="351"/>
      <c r="N31" s="351"/>
      <c r="O31" s="351"/>
      <c r="P31" s="351"/>
      <c r="Q31" s="351"/>
      <c r="R31" s="351"/>
      <c r="S31" s="241"/>
      <c r="T31" s="242"/>
      <c r="U31" s="246"/>
      <c r="V31" s="246"/>
      <c r="W31" s="246"/>
      <c r="X31" s="246"/>
      <c r="Y31" s="262"/>
      <c r="Z31" s="262"/>
      <c r="AA31" s="262"/>
      <c r="AB31" s="262"/>
      <c r="AC31" s="262"/>
      <c r="AD31" s="262"/>
      <c r="AE31" s="262"/>
      <c r="AF31" s="262"/>
      <c r="AG31" s="262"/>
      <c r="AH31" s="262"/>
      <c r="AI31" s="262"/>
      <c r="AJ31" s="262"/>
      <c r="AK31" s="262"/>
      <c r="AL31" s="262"/>
      <c r="AM31" s="262"/>
      <c r="AN31" s="262"/>
      <c r="AO31" s="262"/>
      <c r="AP31" s="262"/>
      <c r="AQ31" s="262"/>
      <c r="AR31" s="262"/>
      <c r="AS31" s="262"/>
    </row>
    <row r="32" spans="1:45" s="265" customFormat="1" ht="12">
      <c r="A32" s="368" t="s">
        <v>591</v>
      </c>
      <c r="B32" s="370"/>
      <c r="C32" s="372"/>
      <c r="D32" s="372"/>
      <c r="E32" s="237"/>
      <c r="F32" s="237"/>
      <c r="G32" s="229"/>
      <c r="H32" s="229"/>
      <c r="I32" s="374"/>
      <c r="J32" s="374"/>
      <c r="K32" s="354"/>
      <c r="L32" s="356"/>
      <c r="M32" s="356"/>
      <c r="N32" s="358"/>
      <c r="O32" s="356"/>
      <c r="P32" s="356"/>
      <c r="Q32" s="356"/>
      <c r="R32" s="356"/>
      <c r="S32" s="241"/>
      <c r="T32" s="242"/>
      <c r="U32" s="243"/>
      <c r="V32" s="243"/>
      <c r="W32" s="243"/>
      <c r="X32" s="243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4"/>
      <c r="AJ32" s="244"/>
      <c r="AK32" s="244"/>
      <c r="AL32" s="244"/>
      <c r="AM32" s="244"/>
      <c r="AN32" s="244"/>
      <c r="AO32" s="244"/>
      <c r="AP32" s="244"/>
      <c r="AQ32" s="244"/>
      <c r="AR32" s="244"/>
      <c r="AS32" s="244"/>
    </row>
    <row r="33" spans="1:45" s="265" customFormat="1" ht="12">
      <c r="A33" s="369"/>
      <c r="B33" s="371"/>
      <c r="C33" s="373"/>
      <c r="D33" s="373"/>
      <c r="E33" s="237"/>
      <c r="F33" s="237"/>
      <c r="G33" s="229"/>
      <c r="H33" s="229"/>
      <c r="I33" s="375"/>
      <c r="J33" s="375"/>
      <c r="K33" s="355"/>
      <c r="L33" s="357"/>
      <c r="M33" s="357"/>
      <c r="N33" s="359"/>
      <c r="O33" s="357"/>
      <c r="P33" s="357"/>
      <c r="Q33" s="357"/>
      <c r="R33" s="357"/>
      <c r="S33" s="241"/>
      <c r="T33" s="242"/>
      <c r="U33" s="243"/>
      <c r="V33" s="243"/>
      <c r="W33" s="243"/>
      <c r="X33" s="243"/>
      <c r="Y33" s="244"/>
      <c r="Z33" s="244"/>
      <c r="AA33" s="244"/>
      <c r="AB33" s="244"/>
      <c r="AC33" s="244"/>
      <c r="AD33" s="244"/>
      <c r="AE33" s="244"/>
      <c r="AF33" s="244"/>
      <c r="AG33" s="244"/>
      <c r="AH33" s="244"/>
      <c r="AI33" s="244"/>
      <c r="AJ33" s="244"/>
      <c r="AK33" s="244"/>
      <c r="AL33" s="244"/>
      <c r="AM33" s="244"/>
      <c r="AN33" s="244"/>
      <c r="AO33" s="244"/>
      <c r="AP33" s="244"/>
      <c r="AQ33" s="244"/>
      <c r="AR33" s="244"/>
      <c r="AS33" s="244"/>
    </row>
    <row r="34" spans="1:45" s="158" customFormat="1" ht="12">
      <c r="A34" s="351" t="s">
        <v>505</v>
      </c>
      <c r="B34" s="351"/>
      <c r="C34" s="351"/>
      <c r="D34" s="351"/>
      <c r="E34" s="351"/>
      <c r="F34" s="351"/>
      <c r="G34" s="351"/>
      <c r="H34" s="351"/>
      <c r="I34" s="351"/>
      <c r="J34" s="351"/>
      <c r="K34" s="289">
        <f>SUM(K32:K32,K30:K30)</f>
        <v>0</v>
      </c>
      <c r="L34" s="252">
        <f>SUM(L32:L32,L30:L30)</f>
        <v>0</v>
      </c>
      <c r="M34" s="252">
        <f>SUM(M32:M32,M30:M30)</f>
        <v>0</v>
      </c>
      <c r="N34" s="290">
        <f>SUM(N32:N32,N30:N30)</f>
        <v>0</v>
      </c>
      <c r="O34" s="252">
        <f>SUM(O32:O32,O30:O30)</f>
        <v>0</v>
      </c>
      <c r="P34" s="252"/>
      <c r="Q34" s="252">
        <f>SUM(Q32:Q32,Q30:Q30)</f>
        <v>0</v>
      </c>
      <c r="R34" s="252">
        <f>SUM(R32:R32,R30:R30)</f>
        <v>0</v>
      </c>
      <c r="S34" s="241"/>
      <c r="T34" s="242"/>
      <c r="U34" s="246"/>
      <c r="V34" s="246"/>
      <c r="W34" s="246"/>
      <c r="X34" s="246"/>
      <c r="Y34" s="253"/>
      <c r="Z34" s="253"/>
      <c r="AA34" s="253"/>
      <c r="AB34" s="253"/>
      <c r="AC34" s="253"/>
      <c r="AD34" s="253"/>
      <c r="AE34" s="253"/>
      <c r="AF34" s="253"/>
      <c r="AG34" s="253"/>
      <c r="AH34" s="253"/>
      <c r="AI34" s="253"/>
      <c r="AJ34" s="253"/>
      <c r="AK34" s="253"/>
      <c r="AL34" s="253"/>
      <c r="AM34" s="253"/>
      <c r="AN34" s="253"/>
      <c r="AO34" s="253"/>
      <c r="AP34" s="253"/>
      <c r="AQ34" s="253"/>
      <c r="AR34" s="253"/>
      <c r="AS34" s="253"/>
    </row>
    <row r="35" spans="1:45" s="267" customFormat="1" ht="20.25" customHeight="1">
      <c r="A35" s="352" t="s">
        <v>506</v>
      </c>
      <c r="B35" s="352"/>
      <c r="C35" s="352"/>
      <c r="D35" s="352"/>
      <c r="E35" s="352"/>
      <c r="F35" s="352"/>
      <c r="G35" s="352"/>
      <c r="H35" s="352"/>
      <c r="I35" s="352"/>
      <c r="J35" s="352"/>
      <c r="K35" s="352"/>
      <c r="L35" s="352"/>
      <c r="M35" s="352"/>
      <c r="N35" s="352"/>
      <c r="O35" s="352"/>
      <c r="P35" s="352"/>
      <c r="Q35" s="352"/>
      <c r="R35" s="352"/>
      <c r="S35" s="241"/>
      <c r="T35" s="242"/>
      <c r="U35" s="246"/>
      <c r="V35" s="246"/>
      <c r="W35" s="246"/>
      <c r="X35" s="246"/>
      <c r="Y35" s="253"/>
      <c r="Z35" s="253"/>
      <c r="AA35" s="253"/>
      <c r="AB35" s="253"/>
      <c r="AC35" s="253"/>
      <c r="AD35" s="253"/>
      <c r="AE35" s="253"/>
      <c r="AF35" s="253"/>
      <c r="AG35" s="253"/>
      <c r="AH35" s="253"/>
      <c r="AI35" s="253"/>
      <c r="AJ35" s="253"/>
      <c r="AK35" s="253"/>
      <c r="AL35" s="253"/>
      <c r="AM35" s="253"/>
      <c r="AN35" s="253"/>
      <c r="AO35" s="253"/>
      <c r="AP35" s="253"/>
      <c r="AQ35" s="253"/>
      <c r="AR35" s="253"/>
      <c r="AS35" s="253"/>
    </row>
    <row r="36" spans="1:45" s="265" customFormat="1" ht="56.25">
      <c r="A36" s="374" t="s">
        <v>600</v>
      </c>
      <c r="B36" s="370" t="s">
        <v>598</v>
      </c>
      <c r="C36" s="372" t="s">
        <v>592</v>
      </c>
      <c r="D36" s="372" t="s">
        <v>599</v>
      </c>
      <c r="E36" s="237" t="s">
        <v>500</v>
      </c>
      <c r="F36" s="237" t="s">
        <v>74</v>
      </c>
      <c r="G36" s="229">
        <v>2.74</v>
      </c>
      <c r="H36" s="229">
        <v>2.74</v>
      </c>
      <c r="I36" s="374" t="s">
        <v>419</v>
      </c>
      <c r="J36" s="374" t="s">
        <v>420</v>
      </c>
      <c r="K36" s="354">
        <f>2779.8</f>
        <v>2779.8</v>
      </c>
      <c r="L36" s="356">
        <v>0</v>
      </c>
      <c r="M36" s="356">
        <v>0</v>
      </c>
      <c r="N36" s="358">
        <v>2779.8</v>
      </c>
      <c r="O36" s="356">
        <v>0</v>
      </c>
      <c r="P36" s="356">
        <v>0</v>
      </c>
      <c r="Q36" s="356">
        <f>K36-L36-M36-N36-O36-P36</f>
        <v>0</v>
      </c>
      <c r="R36" s="356"/>
      <c r="S36" s="241"/>
      <c r="T36" s="242"/>
      <c r="U36" s="243"/>
      <c r="V36" s="243"/>
      <c r="W36" s="243"/>
      <c r="X36" s="243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  <c r="AJ36" s="244"/>
      <c r="AK36" s="244"/>
      <c r="AL36" s="244"/>
      <c r="AM36" s="244"/>
      <c r="AN36" s="244"/>
      <c r="AO36" s="244"/>
      <c r="AP36" s="244"/>
      <c r="AQ36" s="244"/>
      <c r="AR36" s="244"/>
      <c r="AS36" s="244"/>
    </row>
    <row r="37" spans="1:45" s="265" customFormat="1" ht="123.75">
      <c r="A37" s="375"/>
      <c r="B37" s="371"/>
      <c r="C37" s="373"/>
      <c r="D37" s="373"/>
      <c r="E37" s="237" t="s">
        <v>575</v>
      </c>
      <c r="F37" s="237" t="s">
        <v>567</v>
      </c>
      <c r="G37" s="229">
        <v>174.49</v>
      </c>
      <c r="H37" s="229">
        <v>174.49</v>
      </c>
      <c r="I37" s="375"/>
      <c r="J37" s="375"/>
      <c r="K37" s="355"/>
      <c r="L37" s="357"/>
      <c r="M37" s="357"/>
      <c r="N37" s="359"/>
      <c r="O37" s="357"/>
      <c r="P37" s="357"/>
      <c r="Q37" s="357"/>
      <c r="R37" s="357"/>
      <c r="S37" s="241"/>
      <c r="T37" s="242"/>
      <c r="U37" s="243"/>
      <c r="V37" s="243"/>
      <c r="W37" s="243"/>
      <c r="X37" s="243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  <c r="AJ37" s="244"/>
      <c r="AK37" s="244"/>
      <c r="AL37" s="244"/>
      <c r="AM37" s="244"/>
      <c r="AN37" s="244"/>
      <c r="AO37" s="244"/>
      <c r="AP37" s="244"/>
      <c r="AQ37" s="244"/>
      <c r="AR37" s="244"/>
      <c r="AS37" s="244"/>
    </row>
    <row r="38" spans="1:45" s="254" customFormat="1" ht="12">
      <c r="A38" s="353" t="s">
        <v>507</v>
      </c>
      <c r="B38" s="353"/>
      <c r="C38" s="353"/>
      <c r="D38" s="353"/>
      <c r="E38" s="353"/>
      <c r="F38" s="353"/>
      <c r="G38" s="353"/>
      <c r="H38" s="353"/>
      <c r="I38" s="353"/>
      <c r="J38" s="353"/>
      <c r="K38" s="289">
        <f>SUM(K36)</f>
        <v>2779.8</v>
      </c>
      <c r="L38" s="251">
        <f aca="true" t="shared" si="1" ref="L38:R38">SUM(L36)</f>
        <v>0</v>
      </c>
      <c r="M38" s="251">
        <f t="shared" si="1"/>
        <v>0</v>
      </c>
      <c r="N38" s="289">
        <f t="shared" si="1"/>
        <v>2779.8</v>
      </c>
      <c r="O38" s="251">
        <f t="shared" si="1"/>
        <v>0</v>
      </c>
      <c r="P38" s="251">
        <f t="shared" si="1"/>
        <v>0</v>
      </c>
      <c r="Q38" s="251">
        <f t="shared" si="1"/>
        <v>0</v>
      </c>
      <c r="R38" s="251">
        <f t="shared" si="1"/>
        <v>0</v>
      </c>
      <c r="S38" s="241"/>
      <c r="T38" s="242"/>
      <c r="U38" s="246"/>
      <c r="V38" s="246"/>
      <c r="W38" s="246"/>
      <c r="X38" s="246"/>
      <c r="Y38" s="253"/>
      <c r="Z38" s="253"/>
      <c r="AA38" s="253"/>
      <c r="AB38" s="253"/>
      <c r="AC38" s="253"/>
      <c r="AD38" s="253"/>
      <c r="AE38" s="253"/>
      <c r="AF38" s="253"/>
      <c r="AG38" s="253"/>
      <c r="AH38" s="253"/>
      <c r="AI38" s="253"/>
      <c r="AJ38" s="253"/>
      <c r="AK38" s="253"/>
      <c r="AL38" s="253"/>
      <c r="AM38" s="253"/>
      <c r="AN38" s="253"/>
      <c r="AO38" s="253"/>
      <c r="AP38" s="253"/>
      <c r="AQ38" s="253"/>
      <c r="AR38" s="253"/>
      <c r="AS38" s="253"/>
    </row>
    <row r="39" spans="1:45" s="254" customFormat="1" ht="12">
      <c r="A39" s="360">
        <f>SUM(K36)</f>
        <v>2779.8</v>
      </c>
      <c r="B39" s="353"/>
      <c r="C39" s="353"/>
      <c r="D39" s="353"/>
      <c r="E39" s="353"/>
      <c r="F39" s="353"/>
      <c r="G39" s="353"/>
      <c r="H39" s="353"/>
      <c r="I39" s="353"/>
      <c r="J39" s="353"/>
      <c r="K39" s="353"/>
      <c r="L39" s="353"/>
      <c r="M39" s="353"/>
      <c r="N39" s="353"/>
      <c r="O39" s="353"/>
      <c r="P39" s="353"/>
      <c r="Q39" s="353"/>
      <c r="R39" s="353"/>
      <c r="S39" s="241"/>
      <c r="T39" s="242"/>
      <c r="U39" s="246"/>
      <c r="V39" s="246"/>
      <c r="W39" s="246"/>
      <c r="X39" s="246"/>
      <c r="Y39" s="253"/>
      <c r="Z39" s="253"/>
      <c r="AA39" s="253"/>
      <c r="AB39" s="253"/>
      <c r="AC39" s="253"/>
      <c r="AD39" s="253"/>
      <c r="AE39" s="253"/>
      <c r="AF39" s="253"/>
      <c r="AG39" s="253"/>
      <c r="AH39" s="253"/>
      <c r="AI39" s="253"/>
      <c r="AJ39" s="253"/>
      <c r="AK39" s="253"/>
      <c r="AL39" s="253"/>
      <c r="AM39" s="253"/>
      <c r="AN39" s="253"/>
      <c r="AO39" s="253"/>
      <c r="AP39" s="253"/>
      <c r="AQ39" s="253"/>
      <c r="AR39" s="253"/>
      <c r="AS39" s="253"/>
    </row>
    <row r="40" spans="1:45" s="154" customFormat="1" ht="12">
      <c r="A40" s="353" t="s">
        <v>508</v>
      </c>
      <c r="B40" s="353"/>
      <c r="C40" s="353"/>
      <c r="D40" s="353"/>
      <c r="E40" s="353"/>
      <c r="F40" s="353"/>
      <c r="G40" s="353"/>
      <c r="H40" s="353"/>
      <c r="I40" s="353"/>
      <c r="J40" s="353"/>
      <c r="K40" s="353"/>
      <c r="L40" s="353"/>
      <c r="M40" s="353"/>
      <c r="N40" s="353"/>
      <c r="O40" s="353"/>
      <c r="P40" s="353"/>
      <c r="Q40" s="353"/>
      <c r="R40" s="353"/>
      <c r="S40" s="241"/>
      <c r="T40" s="242"/>
      <c r="U40" s="246"/>
      <c r="V40" s="246"/>
      <c r="W40" s="246"/>
      <c r="X40" s="246"/>
      <c r="Y40" s="262"/>
      <c r="Z40" s="262"/>
      <c r="AA40" s="262"/>
      <c r="AB40" s="262"/>
      <c r="AC40" s="262"/>
      <c r="AD40" s="262"/>
      <c r="AE40" s="262"/>
      <c r="AF40" s="262"/>
      <c r="AG40" s="262"/>
      <c r="AH40" s="262"/>
      <c r="AI40" s="262"/>
      <c r="AJ40" s="262"/>
      <c r="AK40" s="262"/>
      <c r="AL40" s="262"/>
      <c r="AM40" s="262"/>
      <c r="AN40" s="262"/>
      <c r="AO40" s="262"/>
      <c r="AP40" s="262"/>
      <c r="AQ40" s="262"/>
      <c r="AR40" s="262"/>
      <c r="AS40" s="262"/>
    </row>
    <row r="41" spans="1:45" s="154" customFormat="1" ht="12">
      <c r="A41" s="268" t="s">
        <v>509</v>
      </c>
      <c r="B41" s="269"/>
      <c r="C41" s="270"/>
      <c r="D41" s="269"/>
      <c r="E41" s="270"/>
      <c r="F41" s="271"/>
      <c r="G41" s="271"/>
      <c r="H41" s="271"/>
      <c r="I41" s="272"/>
      <c r="J41" s="272"/>
      <c r="K41" s="273"/>
      <c r="L41" s="271"/>
      <c r="M41" s="271"/>
      <c r="N41" s="271"/>
      <c r="O41" s="271"/>
      <c r="P41" s="271"/>
      <c r="Q41" s="200"/>
      <c r="R41" s="200"/>
      <c r="S41" s="241"/>
      <c r="T41" s="242"/>
      <c r="U41" s="246"/>
      <c r="V41" s="246"/>
      <c r="W41" s="246"/>
      <c r="X41" s="246"/>
      <c r="Y41" s="262"/>
      <c r="Z41" s="262"/>
      <c r="AA41" s="262"/>
      <c r="AB41" s="262"/>
      <c r="AC41" s="262"/>
      <c r="AD41" s="262"/>
      <c r="AE41" s="262"/>
      <c r="AF41" s="262"/>
      <c r="AG41" s="262"/>
      <c r="AH41" s="262"/>
      <c r="AI41" s="262"/>
      <c r="AJ41" s="262"/>
      <c r="AK41" s="262"/>
      <c r="AL41" s="262"/>
      <c r="AM41" s="262"/>
      <c r="AN41" s="262"/>
      <c r="AO41" s="262"/>
      <c r="AP41" s="262"/>
      <c r="AQ41" s="262"/>
      <c r="AR41" s="262"/>
      <c r="AS41" s="262"/>
    </row>
    <row r="42" spans="1:45" s="154" customFormat="1" ht="12">
      <c r="A42" s="351" t="s">
        <v>510</v>
      </c>
      <c r="B42" s="351"/>
      <c r="C42" s="351"/>
      <c r="D42" s="351"/>
      <c r="E42" s="351"/>
      <c r="F42" s="351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  <c r="S42" s="241"/>
      <c r="T42" s="242"/>
      <c r="U42" s="246"/>
      <c r="V42" s="246"/>
      <c r="W42" s="246"/>
      <c r="X42" s="246"/>
      <c r="Y42" s="262"/>
      <c r="Z42" s="262"/>
      <c r="AA42" s="262"/>
      <c r="AB42" s="262"/>
      <c r="AC42" s="262"/>
      <c r="AD42" s="262"/>
      <c r="AE42" s="262"/>
      <c r="AF42" s="262"/>
      <c r="AG42" s="262"/>
      <c r="AH42" s="262"/>
      <c r="AI42" s="262"/>
      <c r="AJ42" s="262"/>
      <c r="AK42" s="262"/>
      <c r="AL42" s="262"/>
      <c r="AM42" s="262"/>
      <c r="AN42" s="262"/>
      <c r="AO42" s="262"/>
      <c r="AP42" s="262"/>
      <c r="AQ42" s="262"/>
      <c r="AR42" s="262"/>
      <c r="AS42" s="262"/>
    </row>
    <row r="43" spans="1:45" s="245" customFormat="1" ht="12">
      <c r="A43" s="248" t="s">
        <v>593</v>
      </c>
      <c r="B43" s="264"/>
      <c r="C43" s="264"/>
      <c r="D43" s="181"/>
      <c r="E43" s="181"/>
      <c r="F43" s="260"/>
      <c r="G43" s="260"/>
      <c r="H43" s="260"/>
      <c r="I43" s="238"/>
      <c r="J43" s="238"/>
      <c r="K43" s="239"/>
      <c r="L43" s="239"/>
      <c r="M43" s="239"/>
      <c r="N43" s="239"/>
      <c r="O43" s="239"/>
      <c r="P43" s="239"/>
      <c r="Q43" s="240">
        <f>K43-L43-M43-N43-O43-P43</f>
        <v>0</v>
      </c>
      <c r="R43" s="239"/>
      <c r="S43" s="274"/>
      <c r="T43" s="242"/>
      <c r="U43" s="243"/>
      <c r="V43" s="243"/>
      <c r="W43" s="243"/>
      <c r="X43" s="243"/>
      <c r="Y43" s="244"/>
      <c r="Z43" s="244"/>
      <c r="AA43" s="244"/>
      <c r="AB43" s="244"/>
      <c r="AC43" s="244"/>
      <c r="AD43" s="244"/>
      <c r="AE43" s="244"/>
      <c r="AF43" s="244"/>
      <c r="AG43" s="244"/>
      <c r="AH43" s="244"/>
      <c r="AI43" s="244"/>
      <c r="AJ43" s="244"/>
      <c r="AK43" s="244"/>
      <c r="AL43" s="244"/>
      <c r="AM43" s="244"/>
      <c r="AN43" s="244"/>
      <c r="AO43" s="244"/>
      <c r="AP43" s="244"/>
      <c r="AQ43" s="244"/>
      <c r="AR43" s="244"/>
      <c r="AS43" s="244"/>
    </row>
    <row r="44" spans="1:45" s="278" customFormat="1" ht="12">
      <c r="A44" s="350" t="s">
        <v>511</v>
      </c>
      <c r="B44" s="350"/>
      <c r="C44" s="350"/>
      <c r="D44" s="350"/>
      <c r="E44" s="350"/>
      <c r="F44" s="350"/>
      <c r="G44" s="350"/>
      <c r="H44" s="350"/>
      <c r="I44" s="350"/>
      <c r="J44" s="350"/>
      <c r="K44" s="275">
        <f>SUM(K43:K43)</f>
        <v>0</v>
      </c>
      <c r="L44" s="276">
        <f>SUM(L43:L43)</f>
        <v>0</v>
      </c>
      <c r="M44" s="276">
        <f>SUM(M43:M43)</f>
        <v>0</v>
      </c>
      <c r="N44" s="276">
        <f>SUM(N43:N43)</f>
        <v>0</v>
      </c>
      <c r="O44" s="276">
        <f>SUM(O43:O43)</f>
        <v>0</v>
      </c>
      <c r="P44" s="276">
        <v>0</v>
      </c>
      <c r="Q44" s="276">
        <f>SUM(Q43:Q43)</f>
        <v>0</v>
      </c>
      <c r="R44" s="276">
        <f>SUM(R43:R43)</f>
        <v>0</v>
      </c>
      <c r="S44" s="130"/>
      <c r="T44" s="215"/>
      <c r="U44" s="216"/>
      <c r="V44" s="216"/>
      <c r="W44" s="216"/>
      <c r="X44" s="216"/>
      <c r="Y44" s="277"/>
      <c r="Z44" s="277"/>
      <c r="AA44" s="277"/>
      <c r="AB44" s="277"/>
      <c r="AC44" s="277"/>
      <c r="AD44" s="277"/>
      <c r="AE44" s="277"/>
      <c r="AF44" s="277"/>
      <c r="AG44" s="277"/>
      <c r="AH44" s="277"/>
      <c r="AI44" s="277"/>
      <c r="AJ44" s="277"/>
      <c r="AK44" s="277"/>
      <c r="AL44" s="277"/>
      <c r="AM44" s="277"/>
      <c r="AN44" s="277"/>
      <c r="AO44" s="277"/>
      <c r="AP44" s="277"/>
      <c r="AQ44" s="277"/>
      <c r="AR44" s="277"/>
      <c r="AS44" s="277"/>
    </row>
    <row r="45" spans="1:45" s="278" customFormat="1" ht="12">
      <c r="A45" s="350" t="s">
        <v>594</v>
      </c>
      <c r="B45" s="350"/>
      <c r="C45" s="350"/>
      <c r="D45" s="350"/>
      <c r="E45" s="350"/>
      <c r="F45" s="350"/>
      <c r="G45" s="350"/>
      <c r="H45" s="350"/>
      <c r="I45" s="350"/>
      <c r="J45" s="350"/>
      <c r="K45" s="291">
        <f>K24+K27+K34+K38+K44</f>
        <v>2779.8</v>
      </c>
      <c r="L45" s="276">
        <f>L24+L27+L34+L38+L44</f>
        <v>0</v>
      </c>
      <c r="M45" s="276">
        <f>M24+M27+M34+M38+M44</f>
        <v>0</v>
      </c>
      <c r="N45" s="292">
        <f>N24+N27+N34+N38+N44</f>
        <v>2779.8</v>
      </c>
      <c r="O45" s="276">
        <f>O24+O27+O34+O38+O44</f>
        <v>0</v>
      </c>
      <c r="P45" s="276">
        <v>0</v>
      </c>
      <c r="Q45" s="276">
        <f>SUM(Q24,Q27,Q34,Q38,Q44)</f>
        <v>0</v>
      </c>
      <c r="R45" s="276">
        <f>R24+R27+R34+R38+R44</f>
        <v>0</v>
      </c>
      <c r="S45" s="130"/>
      <c r="T45" s="215"/>
      <c r="U45" s="216"/>
      <c r="V45" s="216"/>
      <c r="W45" s="216"/>
      <c r="X45" s="216"/>
      <c r="Y45" s="277"/>
      <c r="Z45" s="277"/>
      <c r="AA45" s="277"/>
      <c r="AB45" s="277"/>
      <c r="AC45" s="277"/>
      <c r="AD45" s="277"/>
      <c r="AE45" s="277"/>
      <c r="AF45" s="277"/>
      <c r="AG45" s="277"/>
      <c r="AH45" s="277"/>
      <c r="AI45" s="277"/>
      <c r="AJ45" s="277"/>
      <c r="AK45" s="277"/>
      <c r="AL45" s="277"/>
      <c r="AM45" s="277"/>
      <c r="AN45" s="277"/>
      <c r="AO45" s="277"/>
      <c r="AP45" s="277"/>
      <c r="AQ45" s="277"/>
      <c r="AR45" s="277"/>
      <c r="AS45" s="277"/>
    </row>
    <row r="46" spans="1:45" s="280" customFormat="1" ht="12">
      <c r="A46" s="361"/>
      <c r="B46" s="362"/>
      <c r="C46" s="362"/>
      <c r="D46" s="362"/>
      <c r="E46" s="362"/>
      <c r="F46" s="362"/>
      <c r="G46" s="362"/>
      <c r="H46" s="362"/>
      <c r="I46" s="362"/>
      <c r="J46" s="362"/>
      <c r="K46" s="362"/>
      <c r="L46" s="362"/>
      <c r="M46" s="362"/>
      <c r="N46" s="362"/>
      <c r="O46" s="362"/>
      <c r="P46" s="362"/>
      <c r="Q46" s="362"/>
      <c r="R46" s="362"/>
      <c r="S46" s="130"/>
      <c r="T46" s="215"/>
      <c r="U46" s="216"/>
      <c r="V46" s="216"/>
      <c r="W46" s="216"/>
      <c r="X46" s="216"/>
      <c r="Y46" s="279"/>
      <c r="Z46" s="279"/>
      <c r="AA46" s="279"/>
      <c r="AB46" s="279"/>
      <c r="AC46" s="279"/>
      <c r="AD46" s="279"/>
      <c r="AE46" s="279"/>
      <c r="AF46" s="279"/>
      <c r="AG46" s="279"/>
      <c r="AH46" s="279"/>
      <c r="AI46" s="279"/>
      <c r="AJ46" s="279"/>
      <c r="AK46" s="279"/>
      <c r="AL46" s="279"/>
      <c r="AM46" s="279"/>
      <c r="AN46" s="279"/>
      <c r="AO46" s="279"/>
      <c r="AP46" s="279"/>
      <c r="AQ46" s="279"/>
      <c r="AR46" s="279"/>
      <c r="AS46" s="279"/>
    </row>
    <row r="47" spans="1:45" s="4" customFormat="1" ht="12">
      <c r="A47" s="130"/>
      <c r="B47" s="129"/>
      <c r="C47" s="130"/>
      <c r="D47" s="281"/>
      <c r="E47" s="282"/>
      <c r="F47" s="130"/>
      <c r="G47" s="130"/>
      <c r="H47" s="130"/>
      <c r="I47" s="130"/>
      <c r="J47" s="130"/>
      <c r="K47" s="130"/>
      <c r="S47" s="130"/>
      <c r="T47" s="215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  <c r="AS47" s="216"/>
    </row>
    <row r="48" spans="2:130" ht="12.75">
      <c r="B48" s="132"/>
      <c r="C48" s="241"/>
      <c r="D48" s="241"/>
      <c r="E48" s="241"/>
      <c r="F48" s="241"/>
      <c r="G48" s="241"/>
      <c r="H48" s="241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241"/>
      <c r="V48" s="241"/>
      <c r="W48" s="241"/>
      <c r="X48" s="241"/>
      <c r="Y48" s="241"/>
      <c r="Z48" s="241"/>
      <c r="AA48" s="241"/>
      <c r="AB48" s="241"/>
      <c r="AC48" s="241"/>
      <c r="AD48" s="241"/>
      <c r="AE48" s="241"/>
      <c r="AF48" s="241"/>
      <c r="AG48" s="241"/>
      <c r="AH48" s="241"/>
      <c r="AI48" s="241"/>
      <c r="AJ48" s="241"/>
      <c r="AK48" s="241"/>
      <c r="AL48" s="241"/>
      <c r="AM48" s="241"/>
      <c r="AN48" s="241"/>
      <c r="AO48" s="241"/>
      <c r="AP48" s="241"/>
      <c r="AQ48" s="241"/>
      <c r="AR48" s="363"/>
      <c r="AS48" s="363"/>
      <c r="AT48" s="363"/>
      <c r="AU48" s="363"/>
      <c r="AV48" s="363"/>
      <c r="AW48" s="363"/>
      <c r="AX48" s="363"/>
      <c r="AY48" s="363"/>
      <c r="AZ48" s="363"/>
      <c r="BA48" s="363"/>
      <c r="BB48" s="363"/>
      <c r="BC48" s="363"/>
      <c r="BD48" s="363"/>
      <c r="BE48" s="363"/>
      <c r="BF48" s="363"/>
      <c r="BG48" s="363"/>
      <c r="BH48" s="363"/>
      <c r="BI48" s="363"/>
      <c r="BJ48" s="363"/>
      <c r="BK48" s="363"/>
      <c r="BL48" s="363"/>
      <c r="BM48" s="363"/>
      <c r="BN48" s="363"/>
      <c r="BO48" s="363"/>
      <c r="BP48" s="363"/>
      <c r="BQ48" s="363"/>
      <c r="BR48" s="363"/>
      <c r="BS48" s="363"/>
      <c r="BT48" s="363"/>
      <c r="BU48" s="363"/>
      <c r="BV48" s="363"/>
      <c r="BW48" s="363"/>
      <c r="BX48" s="363"/>
      <c r="BY48" s="363"/>
      <c r="BZ48" s="363"/>
      <c r="CA48" s="363"/>
      <c r="CB48" s="363"/>
      <c r="CC48" s="363"/>
      <c r="CD48" s="363"/>
      <c r="CE48" s="363"/>
      <c r="CF48" s="363"/>
      <c r="CG48" s="363"/>
      <c r="CH48" s="363"/>
      <c r="CI48" s="363"/>
      <c r="CJ48" s="241"/>
      <c r="CK48" s="241"/>
      <c r="CL48" s="241"/>
      <c r="CM48" s="241"/>
      <c r="CN48" s="241"/>
      <c r="CO48" s="241"/>
      <c r="CP48" s="241"/>
      <c r="CQ48" s="241"/>
      <c r="CR48" s="241"/>
      <c r="CS48" s="241"/>
      <c r="CT48" s="241"/>
      <c r="CU48" s="241"/>
      <c r="CV48" s="241"/>
      <c r="CW48" s="241"/>
      <c r="CX48" s="241"/>
      <c r="CY48" s="283"/>
      <c r="CZ48" s="283"/>
      <c r="DA48" s="283"/>
      <c r="DB48" s="364"/>
      <c r="DC48" s="365"/>
      <c r="DD48" s="365"/>
      <c r="DE48" s="365"/>
      <c r="DF48" s="365"/>
      <c r="DG48" s="365"/>
      <c r="DH48" s="365"/>
      <c r="DI48" s="365"/>
      <c r="DJ48" s="365"/>
      <c r="DK48" s="366"/>
      <c r="DL48" s="366"/>
      <c r="DM48" s="366"/>
      <c r="DN48" s="366"/>
      <c r="DO48" s="366"/>
      <c r="DP48" s="366"/>
      <c r="DQ48" s="366"/>
      <c r="DR48" s="366"/>
      <c r="DS48" s="364"/>
      <c r="DT48" s="364"/>
      <c r="DU48" s="364"/>
      <c r="DV48" s="364"/>
      <c r="DW48" s="364"/>
      <c r="DX48" s="364"/>
      <c r="DY48" s="364"/>
      <c r="DZ48" s="364"/>
    </row>
    <row r="49" spans="2:22" s="130" customFormat="1" ht="12">
      <c r="B49" s="129"/>
      <c r="D49" s="281"/>
      <c r="E49" s="282"/>
      <c r="I49" s="129" t="s">
        <v>611</v>
      </c>
      <c r="K49" s="335"/>
      <c r="N49" s="336"/>
      <c r="O49" s="336"/>
      <c r="P49" s="336" t="s">
        <v>618</v>
      </c>
      <c r="Q49" s="336"/>
      <c r="U49" s="329"/>
      <c r="V49" s="300"/>
    </row>
    <row r="50" spans="3:130" s="132" customFormat="1" ht="12.75">
      <c r="C50" s="241"/>
      <c r="D50" s="241"/>
      <c r="E50" s="241"/>
      <c r="F50" s="241"/>
      <c r="G50" s="241"/>
      <c r="H50" s="241"/>
      <c r="J50" s="241"/>
      <c r="K50" s="241" t="s">
        <v>597</v>
      </c>
      <c r="L50" s="241"/>
      <c r="M50" s="241"/>
      <c r="N50" s="241"/>
      <c r="O50" s="241"/>
      <c r="P50" s="241"/>
      <c r="Q50" s="241"/>
      <c r="R50" s="241"/>
      <c r="S50" s="241"/>
      <c r="T50" s="241"/>
      <c r="U50" s="329"/>
      <c r="V50" s="241"/>
      <c r="W50" s="241"/>
      <c r="X50" s="241"/>
      <c r="Y50" s="241"/>
      <c r="Z50" s="241"/>
      <c r="AA50" s="241"/>
      <c r="AB50" s="241"/>
      <c r="AC50" s="241"/>
      <c r="AD50" s="241"/>
      <c r="AE50" s="241"/>
      <c r="AF50" s="241"/>
      <c r="AG50" s="241"/>
      <c r="AH50" s="241"/>
      <c r="AI50" s="241"/>
      <c r="AJ50" s="241"/>
      <c r="AK50" s="241"/>
      <c r="AL50" s="241"/>
      <c r="AM50" s="241"/>
      <c r="AN50" s="241"/>
      <c r="AO50" s="241"/>
      <c r="AP50" s="241"/>
      <c r="AQ50" s="241"/>
      <c r="AR50" s="363"/>
      <c r="AS50" s="363"/>
      <c r="AT50" s="363"/>
      <c r="AU50" s="363"/>
      <c r="AV50" s="363"/>
      <c r="AW50" s="363"/>
      <c r="AX50" s="363"/>
      <c r="AY50" s="363"/>
      <c r="AZ50" s="363"/>
      <c r="BA50" s="363"/>
      <c r="BB50" s="363"/>
      <c r="BC50" s="363"/>
      <c r="BD50" s="363"/>
      <c r="BE50" s="363"/>
      <c r="BF50" s="363"/>
      <c r="BG50" s="363"/>
      <c r="BH50" s="363"/>
      <c r="BI50" s="363"/>
      <c r="BJ50" s="363"/>
      <c r="BK50" s="363"/>
      <c r="BL50" s="363"/>
      <c r="BM50" s="363"/>
      <c r="BN50" s="363"/>
      <c r="BO50" s="363"/>
      <c r="BP50" s="363"/>
      <c r="BQ50" s="363"/>
      <c r="BR50" s="363"/>
      <c r="BS50" s="363"/>
      <c r="BT50" s="363"/>
      <c r="BU50" s="363"/>
      <c r="BV50" s="363"/>
      <c r="BW50" s="363"/>
      <c r="BX50" s="363"/>
      <c r="BY50" s="363"/>
      <c r="BZ50" s="363"/>
      <c r="CA50" s="363"/>
      <c r="CB50" s="363"/>
      <c r="CC50" s="363"/>
      <c r="CD50" s="363"/>
      <c r="CE50" s="363"/>
      <c r="CF50" s="363"/>
      <c r="CG50" s="363"/>
      <c r="CH50" s="363"/>
      <c r="CI50" s="363"/>
      <c r="CJ50" s="241"/>
      <c r="CK50" s="241"/>
      <c r="CL50" s="241"/>
      <c r="CM50" s="241"/>
      <c r="CN50" s="241"/>
      <c r="CO50" s="241"/>
      <c r="CP50" s="241"/>
      <c r="CQ50" s="241"/>
      <c r="CR50" s="241"/>
      <c r="CS50" s="241"/>
      <c r="CT50" s="241"/>
      <c r="CU50" s="241"/>
      <c r="CV50" s="241"/>
      <c r="CW50" s="241"/>
      <c r="CX50" s="241"/>
      <c r="CY50" s="283"/>
      <c r="CZ50" s="283"/>
      <c r="DA50" s="283"/>
      <c r="DB50" s="364"/>
      <c r="DC50" s="365"/>
      <c r="DD50" s="365"/>
      <c r="DE50" s="365"/>
      <c r="DF50" s="365"/>
      <c r="DG50" s="365"/>
      <c r="DH50" s="365"/>
      <c r="DI50" s="365"/>
      <c r="DJ50" s="365"/>
      <c r="DK50" s="366"/>
      <c r="DL50" s="366"/>
      <c r="DM50" s="366"/>
      <c r="DN50" s="366"/>
      <c r="DO50" s="366"/>
      <c r="DP50" s="366"/>
      <c r="DQ50" s="366"/>
      <c r="DR50" s="366"/>
      <c r="DS50" s="364"/>
      <c r="DT50" s="364"/>
      <c r="DU50" s="364"/>
      <c r="DV50" s="364"/>
      <c r="DW50" s="364"/>
      <c r="DX50" s="364"/>
      <c r="DY50" s="364"/>
      <c r="DZ50" s="364"/>
    </row>
    <row r="53" spans="5:7" ht="12.75">
      <c r="E53" s="343"/>
      <c r="F53" s="343"/>
      <c r="G53" s="285"/>
    </row>
    <row r="54" spans="5:7" ht="12.75">
      <c r="E54" s="343"/>
      <c r="F54" s="343"/>
      <c r="G54" s="285"/>
    </row>
    <row r="55" spans="5:15" ht="12.75">
      <c r="E55" s="343"/>
      <c r="F55" s="343"/>
      <c r="G55" s="285"/>
      <c r="N55" s="286"/>
      <c r="O55" s="286"/>
    </row>
    <row r="56" spans="5:7" ht="12.75">
      <c r="E56" s="343"/>
      <c r="F56" s="343"/>
      <c r="G56" s="285"/>
    </row>
    <row r="57" spans="5:7" ht="12.75">
      <c r="E57" s="343"/>
      <c r="F57" s="343"/>
      <c r="G57" s="285"/>
    </row>
    <row r="58" spans="5:15" ht="12.75">
      <c r="E58" s="343"/>
      <c r="F58" s="343"/>
      <c r="G58" s="285"/>
      <c r="N58" s="286"/>
      <c r="O58" s="286"/>
    </row>
    <row r="59" spans="5:7" ht="12.75">
      <c r="E59" s="343"/>
      <c r="F59" s="343"/>
      <c r="G59" s="285"/>
    </row>
    <row r="60" spans="5:7" ht="12.75">
      <c r="E60" s="343"/>
      <c r="F60" s="343"/>
      <c r="G60" s="285"/>
    </row>
    <row r="61" spans="5:7" ht="12.75">
      <c r="E61" s="343"/>
      <c r="F61" s="343"/>
      <c r="G61" s="285"/>
    </row>
    <row r="62" spans="5:7" ht="12.75">
      <c r="E62" s="343"/>
      <c r="F62" s="343"/>
      <c r="G62" s="285"/>
    </row>
    <row r="63" spans="5:7" ht="12.75">
      <c r="E63" s="343"/>
      <c r="F63" s="343"/>
      <c r="G63" s="285"/>
    </row>
    <row r="64" spans="5:7" ht="12.75">
      <c r="E64" s="343"/>
      <c r="F64" s="343"/>
      <c r="G64" s="285"/>
    </row>
    <row r="65" spans="5:7" ht="12.75">
      <c r="E65" s="343"/>
      <c r="F65" s="343"/>
      <c r="G65" s="285"/>
    </row>
    <row r="66" spans="5:7" ht="12.75">
      <c r="E66" s="343"/>
      <c r="F66" s="343"/>
      <c r="G66" s="285"/>
    </row>
    <row r="67" spans="5:7" ht="12.75">
      <c r="E67" s="343"/>
      <c r="F67" s="343"/>
      <c r="G67" s="285"/>
    </row>
    <row r="68" spans="5:7" ht="12.75">
      <c r="E68" s="343"/>
      <c r="F68" s="343"/>
      <c r="G68" s="285"/>
    </row>
    <row r="69" spans="5:7" ht="12.75">
      <c r="E69" s="343"/>
      <c r="F69" s="343"/>
      <c r="G69" s="285"/>
    </row>
    <row r="70" spans="5:7" ht="12.75">
      <c r="E70" s="343"/>
      <c r="F70" s="343"/>
      <c r="G70" s="285"/>
    </row>
    <row r="71" spans="5:7" ht="12.75">
      <c r="E71" s="343"/>
      <c r="F71" s="343"/>
      <c r="G71" s="285"/>
    </row>
    <row r="72" spans="5:7" ht="12.75">
      <c r="E72" s="343"/>
      <c r="F72" s="343"/>
      <c r="G72" s="285"/>
    </row>
    <row r="73" spans="5:7" ht="12.75">
      <c r="E73" s="343"/>
      <c r="F73" s="367"/>
      <c r="G73" s="285"/>
    </row>
    <row r="74" spans="5:7" ht="12.75">
      <c r="E74" s="343"/>
      <c r="F74" s="367"/>
      <c r="G74" s="285"/>
    </row>
    <row r="75" spans="5:7" ht="12.75">
      <c r="E75" s="343"/>
      <c r="F75" s="367"/>
      <c r="G75" s="285"/>
    </row>
    <row r="76" spans="5:7" ht="12.75">
      <c r="E76" s="343"/>
      <c r="F76" s="367"/>
      <c r="G76" s="285"/>
    </row>
    <row r="77" spans="5:7" ht="12.75">
      <c r="E77" s="343"/>
      <c r="F77" s="343"/>
      <c r="G77" s="285"/>
    </row>
    <row r="78" spans="2:130" s="132" customFormat="1" ht="12.75">
      <c r="B78" s="1"/>
      <c r="C78" s="1"/>
      <c r="D78" s="284"/>
      <c r="E78" s="343"/>
      <c r="F78" s="343"/>
      <c r="G78" s="285"/>
      <c r="H78" s="1"/>
      <c r="L78" s="1"/>
      <c r="M78" s="1"/>
      <c r="N78" s="1"/>
      <c r="O78" s="1"/>
      <c r="P78" s="1"/>
      <c r="Q78" s="1"/>
      <c r="R78" s="1"/>
      <c r="T78" s="212"/>
      <c r="U78" s="213"/>
      <c r="V78" s="213"/>
      <c r="W78" s="213"/>
      <c r="X78" s="213"/>
      <c r="Y78" s="213"/>
      <c r="Z78" s="213"/>
      <c r="AA78" s="213"/>
      <c r="AB78" s="213"/>
      <c r="AC78" s="213"/>
      <c r="AD78" s="213"/>
      <c r="AE78" s="213"/>
      <c r="AF78" s="213"/>
      <c r="AG78" s="213"/>
      <c r="AH78" s="213"/>
      <c r="AI78" s="213"/>
      <c r="AJ78" s="213"/>
      <c r="AK78" s="213"/>
      <c r="AL78" s="213"/>
      <c r="AM78" s="213"/>
      <c r="AN78" s="213"/>
      <c r="AO78" s="213"/>
      <c r="AP78" s="213"/>
      <c r="AQ78" s="213"/>
      <c r="AR78" s="213"/>
      <c r="AS78" s="213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</row>
    <row r="79" spans="2:130" s="132" customFormat="1" ht="12.75">
      <c r="B79" s="1"/>
      <c r="C79" s="1"/>
      <c r="D79" s="284"/>
      <c r="E79" s="343"/>
      <c r="F79" s="343"/>
      <c r="G79" s="285"/>
      <c r="H79" s="1"/>
      <c r="L79" s="1"/>
      <c r="M79" s="1"/>
      <c r="N79" s="1"/>
      <c r="O79" s="1"/>
      <c r="P79" s="1"/>
      <c r="Q79" s="1"/>
      <c r="R79" s="1"/>
      <c r="T79" s="212"/>
      <c r="U79" s="213"/>
      <c r="V79" s="213"/>
      <c r="W79" s="213"/>
      <c r="X79" s="213"/>
      <c r="Y79" s="213"/>
      <c r="Z79" s="213"/>
      <c r="AA79" s="213"/>
      <c r="AB79" s="213"/>
      <c r="AC79" s="213"/>
      <c r="AD79" s="213"/>
      <c r="AE79" s="213"/>
      <c r="AF79" s="213"/>
      <c r="AG79" s="213"/>
      <c r="AH79" s="213"/>
      <c r="AI79" s="213"/>
      <c r="AJ79" s="213"/>
      <c r="AK79" s="213"/>
      <c r="AL79" s="213"/>
      <c r="AM79" s="213"/>
      <c r="AN79" s="213"/>
      <c r="AO79" s="213"/>
      <c r="AP79" s="213"/>
      <c r="AQ79" s="213"/>
      <c r="AR79" s="213"/>
      <c r="AS79" s="213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</row>
    <row r="80" spans="2:130" s="132" customFormat="1" ht="12.75">
      <c r="B80" s="1"/>
      <c r="C80" s="1"/>
      <c r="D80" s="284"/>
      <c r="E80" s="343"/>
      <c r="F80" s="343"/>
      <c r="G80" s="285"/>
      <c r="H80" s="1"/>
      <c r="L80" s="1"/>
      <c r="M80" s="1"/>
      <c r="N80" s="1"/>
      <c r="O80" s="1"/>
      <c r="P80" s="1"/>
      <c r="Q80" s="1"/>
      <c r="R80" s="1"/>
      <c r="T80" s="212"/>
      <c r="U80" s="213"/>
      <c r="V80" s="213"/>
      <c r="W80" s="213"/>
      <c r="X80" s="213"/>
      <c r="Y80" s="213"/>
      <c r="Z80" s="213"/>
      <c r="AA80" s="213"/>
      <c r="AB80" s="213"/>
      <c r="AC80" s="213"/>
      <c r="AD80" s="213"/>
      <c r="AE80" s="213"/>
      <c r="AF80" s="213"/>
      <c r="AG80" s="213"/>
      <c r="AH80" s="213"/>
      <c r="AI80" s="213"/>
      <c r="AJ80" s="213"/>
      <c r="AK80" s="213"/>
      <c r="AL80" s="213"/>
      <c r="AM80" s="213"/>
      <c r="AN80" s="213"/>
      <c r="AO80" s="213"/>
      <c r="AP80" s="213"/>
      <c r="AQ80" s="213"/>
      <c r="AR80" s="213"/>
      <c r="AS80" s="213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</row>
    <row r="81" spans="2:130" s="132" customFormat="1" ht="12.75">
      <c r="B81" s="1"/>
      <c r="C81" s="1"/>
      <c r="D81" s="284"/>
      <c r="E81" s="210"/>
      <c r="F81" s="210"/>
      <c r="G81" s="285"/>
      <c r="H81" s="1"/>
      <c r="L81" s="1"/>
      <c r="M81" s="1"/>
      <c r="N81" s="1"/>
      <c r="O81" s="1"/>
      <c r="P81" s="1"/>
      <c r="Q81" s="1"/>
      <c r="R81" s="1"/>
      <c r="T81" s="212"/>
      <c r="U81" s="213"/>
      <c r="V81" s="213"/>
      <c r="W81" s="213"/>
      <c r="X81" s="213"/>
      <c r="Y81" s="213"/>
      <c r="Z81" s="213"/>
      <c r="AA81" s="213"/>
      <c r="AB81" s="213"/>
      <c r="AC81" s="213"/>
      <c r="AD81" s="213"/>
      <c r="AE81" s="213"/>
      <c r="AF81" s="213"/>
      <c r="AG81" s="213"/>
      <c r="AH81" s="213"/>
      <c r="AI81" s="213"/>
      <c r="AJ81" s="213"/>
      <c r="AK81" s="213"/>
      <c r="AL81" s="213"/>
      <c r="AM81" s="213"/>
      <c r="AN81" s="213"/>
      <c r="AO81" s="213"/>
      <c r="AP81" s="213"/>
      <c r="AQ81" s="213"/>
      <c r="AR81" s="213"/>
      <c r="AS81" s="213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</row>
    <row r="84" spans="2:130" s="132" customFormat="1" ht="12.75">
      <c r="B84" s="1"/>
      <c r="C84" s="1"/>
      <c r="D84" s="284"/>
      <c r="E84" s="211"/>
      <c r="F84" s="1"/>
      <c r="G84" s="287"/>
      <c r="H84" s="286"/>
      <c r="I84" s="288"/>
      <c r="L84" s="1"/>
      <c r="M84" s="1"/>
      <c r="N84" s="1"/>
      <c r="O84" s="1"/>
      <c r="P84" s="1"/>
      <c r="Q84" s="1"/>
      <c r="R84" s="1"/>
      <c r="T84" s="212"/>
      <c r="U84" s="213"/>
      <c r="V84" s="213"/>
      <c r="W84" s="213"/>
      <c r="X84" s="213"/>
      <c r="Y84" s="213"/>
      <c r="Z84" s="213"/>
      <c r="AA84" s="213"/>
      <c r="AB84" s="213"/>
      <c r="AC84" s="213"/>
      <c r="AD84" s="213"/>
      <c r="AE84" s="213"/>
      <c r="AF84" s="213"/>
      <c r="AG84" s="213"/>
      <c r="AH84" s="213"/>
      <c r="AI84" s="213"/>
      <c r="AJ84" s="213"/>
      <c r="AK84" s="213"/>
      <c r="AL84" s="213"/>
      <c r="AM84" s="213"/>
      <c r="AN84" s="213"/>
      <c r="AO84" s="213"/>
      <c r="AP84" s="213"/>
      <c r="AQ84" s="213"/>
      <c r="AR84" s="213"/>
      <c r="AS84" s="213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</row>
    <row r="85" spans="2:130" s="132" customFormat="1" ht="12.75">
      <c r="B85" s="1"/>
      <c r="C85" s="1"/>
      <c r="D85" s="284"/>
      <c r="E85" s="211"/>
      <c r="F85" s="1"/>
      <c r="G85" s="1"/>
      <c r="H85" s="286"/>
      <c r="L85" s="1"/>
      <c r="M85" s="1"/>
      <c r="N85" s="1"/>
      <c r="O85" s="1"/>
      <c r="P85" s="1"/>
      <c r="Q85" s="1"/>
      <c r="R85" s="1"/>
      <c r="T85" s="212"/>
      <c r="U85" s="213"/>
      <c r="V85" s="213"/>
      <c r="W85" s="213"/>
      <c r="X85" s="213"/>
      <c r="Y85" s="213"/>
      <c r="Z85" s="213"/>
      <c r="AA85" s="213"/>
      <c r="AB85" s="213"/>
      <c r="AC85" s="213"/>
      <c r="AD85" s="213"/>
      <c r="AE85" s="213"/>
      <c r="AF85" s="213"/>
      <c r="AG85" s="213"/>
      <c r="AH85" s="213"/>
      <c r="AI85" s="213"/>
      <c r="AJ85" s="213"/>
      <c r="AK85" s="213"/>
      <c r="AL85" s="213"/>
      <c r="AM85" s="213"/>
      <c r="AN85" s="213"/>
      <c r="AO85" s="213"/>
      <c r="AP85" s="213"/>
      <c r="AQ85" s="213"/>
      <c r="AR85" s="213"/>
      <c r="AS85" s="213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</row>
    <row r="86" spans="2:130" s="132" customFormat="1" ht="12.75">
      <c r="B86" s="1"/>
      <c r="C86" s="1"/>
      <c r="D86" s="284"/>
      <c r="E86" s="211"/>
      <c r="F86" s="1"/>
      <c r="G86" s="1"/>
      <c r="H86" s="286"/>
      <c r="L86" s="1"/>
      <c r="M86" s="1"/>
      <c r="N86" s="1"/>
      <c r="O86" s="1"/>
      <c r="P86" s="1"/>
      <c r="Q86" s="1"/>
      <c r="R86" s="1"/>
      <c r="T86" s="212"/>
      <c r="U86" s="213"/>
      <c r="V86" s="213"/>
      <c r="W86" s="213"/>
      <c r="X86" s="213"/>
      <c r="Y86" s="213"/>
      <c r="Z86" s="213"/>
      <c r="AA86" s="213"/>
      <c r="AB86" s="213"/>
      <c r="AC86" s="213"/>
      <c r="AD86" s="213"/>
      <c r="AE86" s="213"/>
      <c r="AF86" s="213"/>
      <c r="AG86" s="213"/>
      <c r="AH86" s="213"/>
      <c r="AI86" s="213"/>
      <c r="AJ86" s="213"/>
      <c r="AK86" s="213"/>
      <c r="AL86" s="213"/>
      <c r="AM86" s="213"/>
      <c r="AN86" s="213"/>
      <c r="AO86" s="213"/>
      <c r="AP86" s="213"/>
      <c r="AQ86" s="213"/>
      <c r="AR86" s="213"/>
      <c r="AS86" s="213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</row>
  </sheetData>
  <sheetProtection/>
  <mergeCells count="96">
    <mergeCell ref="Q36:Q37"/>
    <mergeCell ref="R36:R37"/>
    <mergeCell ref="K36:K37"/>
    <mergeCell ref="L36:L37"/>
    <mergeCell ref="M36:M37"/>
    <mergeCell ref="N36:N37"/>
    <mergeCell ref="O36:O37"/>
    <mergeCell ref="P36:P37"/>
    <mergeCell ref="A36:A37"/>
    <mergeCell ref="B36:B37"/>
    <mergeCell ref="C36:C37"/>
    <mergeCell ref="D36:D37"/>
    <mergeCell ref="I36:I37"/>
    <mergeCell ref="J36:J37"/>
    <mergeCell ref="O32:O33"/>
    <mergeCell ref="P32:P33"/>
    <mergeCell ref="Q32:Q33"/>
    <mergeCell ref="R32:R33"/>
    <mergeCell ref="E77:E80"/>
    <mergeCell ref="F77:F80"/>
    <mergeCell ref="E66:E68"/>
    <mergeCell ref="F66:F68"/>
    <mergeCell ref="E69:E72"/>
    <mergeCell ref="F69:F72"/>
    <mergeCell ref="A32:A33"/>
    <mergeCell ref="B32:B33"/>
    <mergeCell ref="C32:C33"/>
    <mergeCell ref="D32:D33"/>
    <mergeCell ref="I32:I33"/>
    <mergeCell ref="J32:J33"/>
    <mergeCell ref="E73:E76"/>
    <mergeCell ref="F73:F76"/>
    <mergeCell ref="E57:E59"/>
    <mergeCell ref="F57:F59"/>
    <mergeCell ref="E60:E62"/>
    <mergeCell ref="F60:F62"/>
    <mergeCell ref="E63:E65"/>
    <mergeCell ref="F63:F65"/>
    <mergeCell ref="AR48:CI48"/>
    <mergeCell ref="DB48:DJ48"/>
    <mergeCell ref="DK48:DR48"/>
    <mergeCell ref="DS48:DZ48"/>
    <mergeCell ref="E53:E56"/>
    <mergeCell ref="F53:F56"/>
    <mergeCell ref="AR50:CI50"/>
    <mergeCell ref="DB50:DJ50"/>
    <mergeCell ref="DK50:DR50"/>
    <mergeCell ref="DS50:DZ50"/>
    <mergeCell ref="A39:R39"/>
    <mergeCell ref="A40:R40"/>
    <mergeCell ref="A42:R42"/>
    <mergeCell ref="A44:J44"/>
    <mergeCell ref="A45:J45"/>
    <mergeCell ref="A46:R46"/>
    <mergeCell ref="A28:R28"/>
    <mergeCell ref="A29:R29"/>
    <mergeCell ref="A31:R31"/>
    <mergeCell ref="A34:J34"/>
    <mergeCell ref="A35:R35"/>
    <mergeCell ref="A38:J38"/>
    <mergeCell ref="K32:K33"/>
    <mergeCell ref="L32:L33"/>
    <mergeCell ref="M32:M33"/>
    <mergeCell ref="N32:N33"/>
    <mergeCell ref="A16:R16"/>
    <mergeCell ref="A18:R18"/>
    <mergeCell ref="A20:R20"/>
    <mergeCell ref="A22:R22"/>
    <mergeCell ref="A24:J24"/>
    <mergeCell ref="A27:J27"/>
    <mergeCell ref="A15:R15"/>
    <mergeCell ref="J8:J13"/>
    <mergeCell ref="K8:R8"/>
    <mergeCell ref="F9:F13"/>
    <mergeCell ref="G9:H9"/>
    <mergeCell ref="K9:K13"/>
    <mergeCell ref="L9:L13"/>
    <mergeCell ref="M9:P9"/>
    <mergeCell ref="Q9:Q13"/>
    <mergeCell ref="R9:R13"/>
    <mergeCell ref="G10:G13"/>
    <mergeCell ref="H10:H13"/>
    <mergeCell ref="M10:M13"/>
    <mergeCell ref="N10:N13"/>
    <mergeCell ref="O10:O13"/>
    <mergeCell ref="P10:P13"/>
    <mergeCell ref="A3:R3"/>
    <mergeCell ref="B4:R4"/>
    <mergeCell ref="A5:R5"/>
    <mergeCell ref="A6:R6"/>
    <mergeCell ref="A8:A13"/>
    <mergeCell ref="B8:B13"/>
    <mergeCell ref="C8:C13"/>
    <mergeCell ref="D8:D13"/>
    <mergeCell ref="E8:H8"/>
    <mergeCell ref="I8:I13"/>
  </mergeCells>
  <printOptions/>
  <pageMargins left="0.3937007874015748" right="0.31496062992125984" top="0" bottom="0" header="0.1968503937007874" footer="0.1968503937007874"/>
  <pageSetup fitToHeight="100" horizontalDpi="600" verticalDpi="600" orientation="landscape" paperSize="9" scale="61" r:id="rId1"/>
  <rowBreaks count="1" manualBreakCount="1">
    <brk id="34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S187"/>
  <sheetViews>
    <sheetView zoomScale="70" zoomScaleNormal="70" zoomScalePageLayoutView="0" workbookViewId="0" topLeftCell="A1">
      <pane xSplit="38" ySplit="11" topLeftCell="AM12" activePane="bottomRight" state="frozen"/>
      <selection pane="topLeft" activeCell="A1" sqref="A1"/>
      <selection pane="topRight" activeCell="AM1" sqref="AM1"/>
      <selection pane="bottomLeft" activeCell="A12" sqref="A12"/>
      <selection pane="bottomRight" activeCell="AX17" sqref="AX17"/>
    </sheetView>
  </sheetViews>
  <sheetFormatPr defaultColWidth="9.00390625" defaultRowHeight="12.75"/>
  <cols>
    <col min="1" max="2" width="6.625" style="57" customWidth="1"/>
    <col min="3" max="3" width="9.125" style="57" customWidth="1"/>
    <col min="4" max="4" width="0" style="83" hidden="1" customWidth="1"/>
    <col min="5" max="5" width="40.25390625" style="84" customWidth="1"/>
    <col min="6" max="6" width="19.625" style="84" customWidth="1"/>
    <col min="7" max="7" width="6.625" style="57" hidden="1" customWidth="1"/>
    <col min="8" max="8" width="14.00390625" style="85" hidden="1" customWidth="1"/>
    <col min="9" max="9" width="59.625" style="86" hidden="1" customWidth="1"/>
    <col min="10" max="10" width="15.875" style="57" hidden="1" customWidth="1"/>
    <col min="11" max="14" width="14.00390625" style="57" hidden="1" customWidth="1"/>
    <col min="15" max="15" width="14.25390625" style="57" hidden="1" customWidth="1"/>
    <col min="16" max="27" width="14.00390625" style="57" hidden="1" customWidth="1"/>
    <col min="28" max="28" width="15.625" style="57" hidden="1" customWidth="1"/>
    <col min="29" max="30" width="14.00390625" style="57" hidden="1" customWidth="1"/>
    <col min="31" max="31" width="17.875" style="57" hidden="1" customWidth="1"/>
    <col min="32" max="32" width="10.125" style="57" hidden="1" customWidth="1"/>
    <col min="33" max="33" width="10.375" style="57" hidden="1" customWidth="1"/>
    <col min="34" max="34" width="10.125" style="57" hidden="1" customWidth="1"/>
    <col min="35" max="35" width="9.25390625" style="57" hidden="1" customWidth="1"/>
    <col min="36" max="36" width="10.125" style="57" hidden="1" customWidth="1"/>
    <col min="37" max="37" width="9.25390625" style="57" hidden="1" customWidth="1"/>
    <col min="38" max="38" width="10.625" style="57" hidden="1" customWidth="1"/>
    <col min="39" max="39" width="14.25390625" style="57" customWidth="1"/>
    <col min="40" max="42" width="14.125" style="57" customWidth="1"/>
    <col min="43" max="44" width="11.00390625" style="57" customWidth="1"/>
    <col min="45" max="45" width="12.00390625" style="57" customWidth="1"/>
    <col min="46" max="49" width="12.625" style="57" customWidth="1"/>
    <col min="50" max="50" width="13.625" style="57" customWidth="1"/>
    <col min="51" max="51" width="13.00390625" style="57" customWidth="1"/>
    <col min="52" max="53" width="11.00390625" style="57" customWidth="1"/>
    <col min="54" max="54" width="14.00390625" style="57" customWidth="1"/>
    <col min="55" max="59" width="12.625" style="57" customWidth="1"/>
    <col min="60" max="60" width="14.125" style="57" customWidth="1"/>
    <col min="61" max="61" width="14.625" style="57" customWidth="1"/>
    <col min="62" max="62" width="13.25390625" style="57" customWidth="1"/>
    <col min="63" max="63" width="14.75390625" style="57" customWidth="1"/>
    <col min="64" max="84" width="12.75390625" style="57" customWidth="1"/>
    <col min="85" max="85" width="15.00390625" style="57" customWidth="1"/>
    <col min="86" max="86" width="13.00390625" style="57" customWidth="1"/>
    <col min="87" max="87" width="10.125" style="57" customWidth="1"/>
    <col min="88" max="88" width="10.125" style="87" customWidth="1"/>
    <col min="89" max="89" width="11.875" style="57" customWidth="1"/>
    <col min="90" max="90" width="10.625" style="57" customWidth="1"/>
    <col min="91" max="91" width="11.375" style="57" customWidth="1"/>
    <col min="92" max="93" width="9.125" style="57" customWidth="1"/>
    <col min="94" max="94" width="9.75390625" style="57" customWidth="1"/>
    <col min="95" max="95" width="11.375" style="57" customWidth="1"/>
    <col min="96" max="98" width="9.125" style="57" customWidth="1"/>
    <col min="99" max="99" width="11.375" style="57" customWidth="1"/>
    <col min="100" max="16384" width="9.125" style="57" customWidth="1"/>
  </cols>
  <sheetData>
    <row r="1" spans="4:123" s="5" customFormat="1" ht="15.75" customHeight="1">
      <c r="D1" s="376"/>
      <c r="E1" s="376"/>
      <c r="F1" s="376"/>
      <c r="G1" s="376"/>
      <c r="H1" s="376" t="s">
        <v>4</v>
      </c>
      <c r="I1" s="376" t="s">
        <v>5</v>
      </c>
      <c r="J1" s="376" t="s">
        <v>6</v>
      </c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6"/>
      <c r="AA1" s="376"/>
      <c r="AB1" s="376"/>
      <c r="AC1" s="376"/>
      <c r="AD1" s="376"/>
      <c r="AE1" s="376" t="s">
        <v>7</v>
      </c>
      <c r="AF1" s="376"/>
      <c r="AG1" s="376" t="s">
        <v>8</v>
      </c>
      <c r="AH1" s="376"/>
      <c r="AI1" s="376" t="s">
        <v>9</v>
      </c>
      <c r="AJ1" s="376"/>
      <c r="AK1" s="376" t="s">
        <v>10</v>
      </c>
      <c r="AL1" s="376"/>
      <c r="AM1" s="376" t="s">
        <v>11</v>
      </c>
      <c r="AN1" s="376"/>
      <c r="AO1" s="6"/>
      <c r="AP1" s="6"/>
      <c r="AQ1" s="376" t="s">
        <v>12</v>
      </c>
      <c r="AR1" s="376"/>
      <c r="AS1" s="376"/>
      <c r="AT1" s="376"/>
      <c r="AU1" s="377" t="s">
        <v>13</v>
      </c>
      <c r="AV1" s="377" t="s">
        <v>14</v>
      </c>
      <c r="AW1" s="7"/>
      <c r="AX1" s="376" t="s">
        <v>15</v>
      </c>
      <c r="AY1" s="376"/>
      <c r="AZ1" s="380" t="s">
        <v>16</v>
      </c>
      <c r="BA1" s="380"/>
      <c r="BB1" s="380"/>
      <c r="BC1" s="380"/>
      <c r="BD1" s="377" t="s">
        <v>13</v>
      </c>
      <c r="BE1" s="377" t="s">
        <v>14</v>
      </c>
      <c r="BF1" s="377" t="s">
        <v>17</v>
      </c>
      <c r="BG1" s="377" t="s">
        <v>18</v>
      </c>
      <c r="BH1" s="376" t="s">
        <v>19</v>
      </c>
      <c r="BI1" s="376" t="s">
        <v>20</v>
      </c>
      <c r="BJ1" s="381" t="s">
        <v>21</v>
      </c>
      <c r="BK1" s="382"/>
      <c r="BL1" s="382"/>
      <c r="BM1" s="382"/>
      <c r="BN1" s="382"/>
      <c r="BO1" s="382"/>
      <c r="BP1" s="382"/>
      <c r="BQ1" s="382"/>
      <c r="BR1" s="383"/>
      <c r="BS1" s="376" t="s">
        <v>22</v>
      </c>
      <c r="BT1" s="376"/>
      <c r="BU1" s="376" t="s">
        <v>23</v>
      </c>
      <c r="BV1" s="376"/>
      <c r="BW1" s="376"/>
      <c r="BX1" s="376"/>
      <c r="BY1" s="376" t="s">
        <v>24</v>
      </c>
      <c r="BZ1" s="376"/>
      <c r="CA1" s="376"/>
      <c r="CB1" s="376"/>
      <c r="CC1" s="376" t="s">
        <v>25</v>
      </c>
      <c r="CD1" s="376"/>
      <c r="CE1" s="376"/>
      <c r="CF1" s="376"/>
      <c r="CG1" s="376" t="s">
        <v>26</v>
      </c>
      <c r="CH1" s="376"/>
      <c r="CI1" s="376"/>
      <c r="CJ1" s="376"/>
      <c r="CK1" s="376"/>
      <c r="CL1" s="376"/>
      <c r="CM1" s="376"/>
      <c r="CN1" s="376"/>
      <c r="CO1" s="376"/>
      <c r="CP1" s="376"/>
      <c r="CQ1" s="376"/>
      <c r="CR1" s="376"/>
      <c r="CS1" s="376"/>
      <c r="CT1" s="376"/>
      <c r="CU1" s="376"/>
      <c r="CV1" s="376"/>
      <c r="CW1" s="376"/>
      <c r="CX1" s="376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</row>
    <row r="2" spans="1:123" s="5" customFormat="1" ht="15.75" customHeight="1">
      <c r="A2" s="384" t="s">
        <v>27</v>
      </c>
      <c r="B2" s="9"/>
      <c r="C2" s="384" t="s">
        <v>27</v>
      </c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6"/>
      <c r="X2" s="376"/>
      <c r="Y2" s="376"/>
      <c r="Z2" s="376"/>
      <c r="AA2" s="376"/>
      <c r="AB2" s="376"/>
      <c r="AC2" s="376"/>
      <c r="AD2" s="376"/>
      <c r="AE2" s="376"/>
      <c r="AF2" s="376"/>
      <c r="AG2" s="376"/>
      <c r="AH2" s="376"/>
      <c r="AI2" s="376"/>
      <c r="AJ2" s="376"/>
      <c r="AK2" s="376"/>
      <c r="AL2" s="376"/>
      <c r="AM2" s="376"/>
      <c r="AN2" s="376"/>
      <c r="AO2" s="6"/>
      <c r="AP2" s="6"/>
      <c r="AQ2" s="376"/>
      <c r="AR2" s="376"/>
      <c r="AS2" s="376"/>
      <c r="AT2" s="376"/>
      <c r="AU2" s="378"/>
      <c r="AV2" s="378"/>
      <c r="AW2" s="10"/>
      <c r="AX2" s="376"/>
      <c r="AY2" s="376"/>
      <c r="AZ2" s="380"/>
      <c r="BA2" s="380"/>
      <c r="BB2" s="380"/>
      <c r="BC2" s="380"/>
      <c r="BD2" s="378"/>
      <c r="BE2" s="378"/>
      <c r="BF2" s="378"/>
      <c r="BG2" s="378"/>
      <c r="BH2" s="376"/>
      <c r="BI2" s="376"/>
      <c r="BJ2" s="6"/>
      <c r="BK2" s="6"/>
      <c r="BL2" s="6"/>
      <c r="BM2" s="6"/>
      <c r="BN2" s="6"/>
      <c r="BO2" s="6"/>
      <c r="BP2" s="6"/>
      <c r="BQ2" s="6"/>
      <c r="BR2" s="6"/>
      <c r="BS2" s="376"/>
      <c r="BT2" s="376"/>
      <c r="BU2" s="376"/>
      <c r="BV2" s="376"/>
      <c r="BW2" s="376"/>
      <c r="BX2" s="376"/>
      <c r="BY2" s="376"/>
      <c r="BZ2" s="376"/>
      <c r="CA2" s="376"/>
      <c r="CB2" s="376"/>
      <c r="CC2" s="376"/>
      <c r="CD2" s="376"/>
      <c r="CE2" s="376"/>
      <c r="CF2" s="376"/>
      <c r="CG2" s="376" t="s">
        <v>28</v>
      </c>
      <c r="CH2" s="376"/>
      <c r="CI2" s="376"/>
      <c r="CJ2" s="376"/>
      <c r="CK2" s="376"/>
      <c r="CL2" s="376"/>
      <c r="CM2" s="376" t="s">
        <v>29</v>
      </c>
      <c r="CN2" s="376"/>
      <c r="CO2" s="376"/>
      <c r="CP2" s="376"/>
      <c r="CQ2" s="376" t="s">
        <v>30</v>
      </c>
      <c r="CR2" s="376"/>
      <c r="CS2" s="376"/>
      <c r="CT2" s="376"/>
      <c r="CU2" s="376" t="s">
        <v>31</v>
      </c>
      <c r="CV2" s="376"/>
      <c r="CW2" s="376"/>
      <c r="CX2" s="376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</row>
    <row r="3" spans="1:123" s="5" customFormat="1" ht="69.75" customHeight="1">
      <c r="A3" s="384"/>
      <c r="B3" s="9"/>
      <c r="C3" s="384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  <c r="V3" s="376"/>
      <c r="W3" s="376"/>
      <c r="X3" s="376"/>
      <c r="Y3" s="376"/>
      <c r="Z3" s="376"/>
      <c r="AA3" s="376"/>
      <c r="AB3" s="376"/>
      <c r="AC3" s="376"/>
      <c r="AD3" s="376"/>
      <c r="AE3" s="376"/>
      <c r="AF3" s="376"/>
      <c r="AG3" s="376"/>
      <c r="AH3" s="376"/>
      <c r="AI3" s="376"/>
      <c r="AJ3" s="376"/>
      <c r="AK3" s="376"/>
      <c r="AL3" s="376"/>
      <c r="AM3" s="376" t="s">
        <v>32</v>
      </c>
      <c r="AN3" s="376" t="s">
        <v>33</v>
      </c>
      <c r="AO3" s="6"/>
      <c r="AP3" s="6"/>
      <c r="AQ3" s="376" t="s">
        <v>34</v>
      </c>
      <c r="AR3" s="376" t="s">
        <v>35</v>
      </c>
      <c r="AS3" s="376" t="s">
        <v>36</v>
      </c>
      <c r="AT3" s="376" t="s">
        <v>33</v>
      </c>
      <c r="AU3" s="378"/>
      <c r="AV3" s="378"/>
      <c r="AW3" s="10"/>
      <c r="AX3" s="376" t="s">
        <v>36</v>
      </c>
      <c r="AY3" s="376" t="s">
        <v>33</v>
      </c>
      <c r="AZ3" s="376" t="s">
        <v>37</v>
      </c>
      <c r="BA3" s="376" t="s">
        <v>38</v>
      </c>
      <c r="BB3" s="376" t="s">
        <v>36</v>
      </c>
      <c r="BC3" s="376" t="s">
        <v>33</v>
      </c>
      <c r="BD3" s="378"/>
      <c r="BE3" s="378"/>
      <c r="BF3" s="378"/>
      <c r="BG3" s="378"/>
      <c r="BH3" s="385" t="s">
        <v>39</v>
      </c>
      <c r="BI3" s="376" t="s">
        <v>39</v>
      </c>
      <c r="BJ3" s="6" t="s">
        <v>36</v>
      </c>
      <c r="BK3" s="6" t="s">
        <v>33</v>
      </c>
      <c r="BL3" s="376" t="s">
        <v>36</v>
      </c>
      <c r="BM3" s="376" t="s">
        <v>33</v>
      </c>
      <c r="BN3" s="6" t="s">
        <v>40</v>
      </c>
      <c r="BO3" s="6" t="s">
        <v>41</v>
      </c>
      <c r="BP3" s="6"/>
      <c r="BQ3" s="6" t="s">
        <v>42</v>
      </c>
      <c r="BR3" s="6"/>
      <c r="BS3" s="376" t="s">
        <v>36</v>
      </c>
      <c r="BT3" s="376" t="s">
        <v>33</v>
      </c>
      <c r="BU3" s="376" t="s">
        <v>36</v>
      </c>
      <c r="BV3" s="376" t="s">
        <v>33</v>
      </c>
      <c r="BW3" s="386" t="s">
        <v>43</v>
      </c>
      <c r="BX3" s="386" t="s">
        <v>44</v>
      </c>
      <c r="BY3" s="376" t="s">
        <v>36</v>
      </c>
      <c r="BZ3" s="376" t="s">
        <v>33</v>
      </c>
      <c r="CA3" s="386" t="s">
        <v>43</v>
      </c>
      <c r="CB3" s="386" t="s">
        <v>45</v>
      </c>
      <c r="CC3" s="376" t="s">
        <v>36</v>
      </c>
      <c r="CD3" s="376" t="s">
        <v>33</v>
      </c>
      <c r="CE3" s="386" t="s">
        <v>43</v>
      </c>
      <c r="CF3" s="386" t="s">
        <v>46</v>
      </c>
      <c r="CG3" s="376" t="s">
        <v>47</v>
      </c>
      <c r="CH3" s="376"/>
      <c r="CI3" s="376" t="s">
        <v>48</v>
      </c>
      <c r="CJ3" s="376"/>
      <c r="CK3" s="376" t="s">
        <v>49</v>
      </c>
      <c r="CL3" s="376"/>
      <c r="CM3" s="376" t="s">
        <v>47</v>
      </c>
      <c r="CN3" s="376"/>
      <c r="CO3" s="376" t="s">
        <v>49</v>
      </c>
      <c r="CP3" s="376"/>
      <c r="CQ3" s="376" t="s">
        <v>47</v>
      </c>
      <c r="CR3" s="376"/>
      <c r="CS3" s="376" t="s">
        <v>49</v>
      </c>
      <c r="CT3" s="376"/>
      <c r="CU3" s="376" t="s">
        <v>47</v>
      </c>
      <c r="CV3" s="376"/>
      <c r="CW3" s="376" t="s">
        <v>49</v>
      </c>
      <c r="CX3" s="376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</row>
    <row r="4" spans="1:102" s="5" customFormat="1" ht="15.75">
      <c r="A4" s="391" t="s">
        <v>50</v>
      </c>
      <c r="B4" s="12"/>
      <c r="C4" s="391" t="s">
        <v>51</v>
      </c>
      <c r="D4" s="376"/>
      <c r="E4" s="376"/>
      <c r="F4" s="376"/>
      <c r="G4" s="376"/>
      <c r="H4" s="376"/>
      <c r="I4" s="376"/>
      <c r="J4" s="376" t="s">
        <v>52</v>
      </c>
      <c r="K4" s="376" t="s">
        <v>53</v>
      </c>
      <c r="L4" s="376" t="s">
        <v>54</v>
      </c>
      <c r="M4" s="376" t="s">
        <v>55</v>
      </c>
      <c r="N4" s="376" t="s">
        <v>56</v>
      </c>
      <c r="O4" s="376" t="s">
        <v>57</v>
      </c>
      <c r="P4" s="376" t="s">
        <v>58</v>
      </c>
      <c r="Q4" s="376" t="s">
        <v>59</v>
      </c>
      <c r="R4" s="376" t="s">
        <v>60</v>
      </c>
      <c r="S4" s="376" t="s">
        <v>61</v>
      </c>
      <c r="T4" s="376" t="s">
        <v>62</v>
      </c>
      <c r="U4" s="376" t="s">
        <v>63</v>
      </c>
      <c r="V4" s="376" t="s">
        <v>64</v>
      </c>
      <c r="W4" s="376" t="s">
        <v>65</v>
      </c>
      <c r="X4" s="376" t="s">
        <v>66</v>
      </c>
      <c r="Y4" s="376" t="s">
        <v>67</v>
      </c>
      <c r="Z4" s="376" t="s">
        <v>68</v>
      </c>
      <c r="AA4" s="376" t="s">
        <v>69</v>
      </c>
      <c r="AB4" s="376" t="s">
        <v>70</v>
      </c>
      <c r="AC4" s="376" t="s">
        <v>71</v>
      </c>
      <c r="AD4" s="376" t="s">
        <v>72</v>
      </c>
      <c r="AE4" s="376" t="s">
        <v>73</v>
      </c>
      <c r="AF4" s="376" t="s">
        <v>74</v>
      </c>
      <c r="AG4" s="376" t="s">
        <v>73</v>
      </c>
      <c r="AH4" s="376" t="s">
        <v>74</v>
      </c>
      <c r="AI4" s="376" t="s">
        <v>73</v>
      </c>
      <c r="AJ4" s="376" t="s">
        <v>74</v>
      </c>
      <c r="AK4" s="376" t="s">
        <v>73</v>
      </c>
      <c r="AL4" s="376" t="s">
        <v>74</v>
      </c>
      <c r="AM4" s="376"/>
      <c r="AN4" s="376"/>
      <c r="AO4" s="6"/>
      <c r="AP4" s="6"/>
      <c r="AQ4" s="376"/>
      <c r="AR4" s="376"/>
      <c r="AS4" s="376"/>
      <c r="AT4" s="376"/>
      <c r="AU4" s="378"/>
      <c r="AV4" s="378"/>
      <c r="AW4" s="10"/>
      <c r="AX4" s="376"/>
      <c r="AY4" s="376"/>
      <c r="AZ4" s="376"/>
      <c r="BA4" s="376"/>
      <c r="BB4" s="376"/>
      <c r="BC4" s="376"/>
      <c r="BD4" s="378"/>
      <c r="BE4" s="378"/>
      <c r="BF4" s="378"/>
      <c r="BG4" s="378"/>
      <c r="BH4" s="385"/>
      <c r="BI4" s="376"/>
      <c r="BJ4" s="6"/>
      <c r="BK4" s="6"/>
      <c r="BL4" s="376"/>
      <c r="BM4" s="376"/>
      <c r="BN4" s="6"/>
      <c r="BO4" s="6"/>
      <c r="BP4" s="6"/>
      <c r="BQ4" s="6"/>
      <c r="BR4" s="6"/>
      <c r="BS4" s="376"/>
      <c r="BT4" s="376"/>
      <c r="BU4" s="376"/>
      <c r="BV4" s="376"/>
      <c r="BW4" s="386"/>
      <c r="BX4" s="386"/>
      <c r="BY4" s="376"/>
      <c r="BZ4" s="376"/>
      <c r="CA4" s="386"/>
      <c r="CB4" s="386"/>
      <c r="CC4" s="376"/>
      <c r="CD4" s="376"/>
      <c r="CE4" s="386"/>
      <c r="CF4" s="386"/>
      <c r="CG4" s="376" t="s">
        <v>36</v>
      </c>
      <c r="CH4" s="376" t="s">
        <v>33</v>
      </c>
      <c r="CI4" s="387" t="s">
        <v>36</v>
      </c>
      <c r="CJ4" s="389" t="s">
        <v>33</v>
      </c>
      <c r="CK4" s="376" t="s">
        <v>36</v>
      </c>
      <c r="CL4" s="376" t="s">
        <v>33</v>
      </c>
      <c r="CM4" s="376" t="s">
        <v>36</v>
      </c>
      <c r="CN4" s="376" t="s">
        <v>33</v>
      </c>
      <c r="CO4" s="376" t="s">
        <v>36</v>
      </c>
      <c r="CP4" s="376" t="s">
        <v>33</v>
      </c>
      <c r="CQ4" s="376" t="s">
        <v>36</v>
      </c>
      <c r="CR4" s="376" t="s">
        <v>33</v>
      </c>
      <c r="CS4" s="376" t="s">
        <v>36</v>
      </c>
      <c r="CT4" s="376" t="s">
        <v>33</v>
      </c>
      <c r="CU4" s="376" t="s">
        <v>36</v>
      </c>
      <c r="CV4" s="376" t="s">
        <v>33</v>
      </c>
      <c r="CW4" s="376" t="s">
        <v>36</v>
      </c>
      <c r="CX4" s="376" t="s">
        <v>33</v>
      </c>
    </row>
    <row r="5" spans="1:102" s="5" customFormat="1" ht="31.5">
      <c r="A5" s="391"/>
      <c r="B5" s="12"/>
      <c r="C5" s="391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76"/>
      <c r="T5" s="376"/>
      <c r="U5" s="376"/>
      <c r="V5" s="376"/>
      <c r="W5" s="376"/>
      <c r="X5" s="376"/>
      <c r="Y5" s="376"/>
      <c r="Z5" s="376"/>
      <c r="AA5" s="376"/>
      <c r="AB5" s="376"/>
      <c r="AC5" s="376"/>
      <c r="AD5" s="376"/>
      <c r="AE5" s="376"/>
      <c r="AF5" s="376"/>
      <c r="AG5" s="376"/>
      <c r="AH5" s="376"/>
      <c r="AI5" s="376"/>
      <c r="AJ5" s="376"/>
      <c r="AK5" s="376"/>
      <c r="AL5" s="376"/>
      <c r="AM5" s="376"/>
      <c r="AN5" s="376"/>
      <c r="AO5" s="6"/>
      <c r="AP5" s="6"/>
      <c r="AQ5" s="376"/>
      <c r="AR5" s="376"/>
      <c r="AS5" s="376"/>
      <c r="AT5" s="376"/>
      <c r="AU5" s="378"/>
      <c r="AV5" s="378"/>
      <c r="AW5" s="10"/>
      <c r="AX5" s="376"/>
      <c r="AY5" s="376"/>
      <c r="AZ5" s="376"/>
      <c r="BA5" s="376"/>
      <c r="BB5" s="376"/>
      <c r="BC5" s="376"/>
      <c r="BD5" s="378"/>
      <c r="BE5" s="378"/>
      <c r="BF5" s="378"/>
      <c r="BG5" s="378"/>
      <c r="BH5" s="385"/>
      <c r="BI5" s="376"/>
      <c r="BJ5" s="6" t="s">
        <v>75</v>
      </c>
      <c r="BK5" s="6" t="s">
        <v>76</v>
      </c>
      <c r="BL5" s="6" t="s">
        <v>75</v>
      </c>
      <c r="BM5" s="6" t="s">
        <v>76</v>
      </c>
      <c r="BN5" s="6"/>
      <c r="BO5" s="6"/>
      <c r="BP5" s="6"/>
      <c r="BQ5" s="6" t="s">
        <v>77</v>
      </c>
      <c r="BR5" s="6" t="s">
        <v>78</v>
      </c>
      <c r="BS5" s="6" t="s">
        <v>79</v>
      </c>
      <c r="BT5" s="6" t="s">
        <v>79</v>
      </c>
      <c r="BU5" s="6" t="s">
        <v>80</v>
      </c>
      <c r="BV5" s="6" t="s">
        <v>80</v>
      </c>
      <c r="BW5" s="13" t="s">
        <v>80</v>
      </c>
      <c r="BX5" s="13" t="s">
        <v>78</v>
      </c>
      <c r="BY5" s="6" t="s">
        <v>81</v>
      </c>
      <c r="BZ5" s="6" t="s">
        <v>81</v>
      </c>
      <c r="CA5" s="6" t="s">
        <v>81</v>
      </c>
      <c r="CB5" s="6" t="s">
        <v>78</v>
      </c>
      <c r="CC5" s="6" t="s">
        <v>81</v>
      </c>
      <c r="CD5" s="6" t="s">
        <v>81</v>
      </c>
      <c r="CE5" s="6" t="s">
        <v>81</v>
      </c>
      <c r="CF5" s="6" t="s">
        <v>82</v>
      </c>
      <c r="CG5" s="376"/>
      <c r="CH5" s="376"/>
      <c r="CI5" s="388"/>
      <c r="CJ5" s="390"/>
      <c r="CK5" s="376"/>
      <c r="CL5" s="376"/>
      <c r="CM5" s="376"/>
      <c r="CN5" s="376"/>
      <c r="CO5" s="376"/>
      <c r="CP5" s="376"/>
      <c r="CQ5" s="376"/>
      <c r="CR5" s="376"/>
      <c r="CS5" s="376"/>
      <c r="CT5" s="376"/>
      <c r="CU5" s="376"/>
      <c r="CV5" s="376"/>
      <c r="CW5" s="376"/>
      <c r="CX5" s="376"/>
    </row>
    <row r="6" spans="1:102" s="5" customFormat="1" ht="31.5">
      <c r="A6" s="391"/>
      <c r="B6" s="12"/>
      <c r="C6" s="391"/>
      <c r="D6" s="376"/>
      <c r="E6" s="376"/>
      <c r="F6" s="376"/>
      <c r="G6" s="376"/>
      <c r="H6" s="376"/>
      <c r="I6" s="376"/>
      <c r="J6" s="6" t="s">
        <v>83</v>
      </c>
      <c r="K6" s="6" t="s">
        <v>83</v>
      </c>
      <c r="L6" s="6" t="s">
        <v>83</v>
      </c>
      <c r="M6" s="6" t="s">
        <v>83</v>
      </c>
      <c r="N6" s="6" t="s">
        <v>83</v>
      </c>
      <c r="O6" s="6" t="s">
        <v>83</v>
      </c>
      <c r="P6" s="6" t="s">
        <v>83</v>
      </c>
      <c r="Q6" s="6" t="s">
        <v>83</v>
      </c>
      <c r="R6" s="6" t="s">
        <v>83</v>
      </c>
      <c r="S6" s="6" t="s">
        <v>83</v>
      </c>
      <c r="T6" s="6" t="s">
        <v>83</v>
      </c>
      <c r="U6" s="6" t="s">
        <v>83</v>
      </c>
      <c r="V6" s="6" t="s">
        <v>83</v>
      </c>
      <c r="W6" s="6" t="s">
        <v>83</v>
      </c>
      <c r="X6" s="6" t="s">
        <v>83</v>
      </c>
      <c r="Y6" s="6" t="s">
        <v>83</v>
      </c>
      <c r="Z6" s="6" t="s">
        <v>83</v>
      </c>
      <c r="AA6" s="6" t="s">
        <v>83</v>
      </c>
      <c r="AB6" s="6" t="s">
        <v>83</v>
      </c>
      <c r="AC6" s="6" t="s">
        <v>83</v>
      </c>
      <c r="AD6" s="6" t="s">
        <v>83</v>
      </c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379"/>
      <c r="AV6" s="379"/>
      <c r="AW6" s="14"/>
      <c r="AX6" s="6"/>
      <c r="AY6" s="6"/>
      <c r="AZ6" s="6"/>
      <c r="BA6" s="6"/>
      <c r="BB6" s="6"/>
      <c r="BC6" s="6"/>
      <c r="BD6" s="379"/>
      <c r="BE6" s="379"/>
      <c r="BF6" s="379"/>
      <c r="BG6" s="379"/>
      <c r="BH6" s="11"/>
      <c r="BI6" s="6"/>
      <c r="BJ6" s="6"/>
      <c r="BK6" s="6"/>
      <c r="BL6" s="6" t="s">
        <v>84</v>
      </c>
      <c r="BM6" s="6" t="s">
        <v>84</v>
      </c>
      <c r="BN6" s="6" t="s">
        <v>84</v>
      </c>
      <c r="BO6" s="6" t="s">
        <v>84</v>
      </c>
      <c r="BP6" s="6"/>
      <c r="BQ6" s="6"/>
      <c r="BR6" s="6"/>
      <c r="BS6" s="6"/>
      <c r="BT6" s="6"/>
      <c r="BU6" s="6"/>
      <c r="BV6" s="6"/>
      <c r="BW6" s="13"/>
      <c r="BX6" s="13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15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</row>
    <row r="7" spans="1:102" s="20" customFormat="1" ht="15.75">
      <c r="A7" s="391"/>
      <c r="B7" s="12"/>
      <c r="C7" s="391"/>
      <c r="D7" s="393">
        <v>1</v>
      </c>
      <c r="E7" s="393"/>
      <c r="F7" s="393"/>
      <c r="G7" s="393"/>
      <c r="H7" s="16">
        <v>2</v>
      </c>
      <c r="I7" s="16">
        <f aca="true" t="shared" si="0" ref="I7:BT7">H7+1</f>
        <v>3</v>
      </c>
      <c r="J7" s="16">
        <f t="shared" si="0"/>
        <v>4</v>
      </c>
      <c r="K7" s="16">
        <f t="shared" si="0"/>
        <v>5</v>
      </c>
      <c r="L7" s="16">
        <f t="shared" si="0"/>
        <v>6</v>
      </c>
      <c r="M7" s="16">
        <f t="shared" si="0"/>
        <v>7</v>
      </c>
      <c r="N7" s="16">
        <f t="shared" si="0"/>
        <v>8</v>
      </c>
      <c r="O7" s="16">
        <f t="shared" si="0"/>
        <v>9</v>
      </c>
      <c r="P7" s="16">
        <f t="shared" si="0"/>
        <v>10</v>
      </c>
      <c r="Q7" s="16">
        <f t="shared" si="0"/>
        <v>11</v>
      </c>
      <c r="R7" s="16">
        <f t="shared" si="0"/>
        <v>12</v>
      </c>
      <c r="S7" s="16">
        <f t="shared" si="0"/>
        <v>13</v>
      </c>
      <c r="T7" s="16">
        <f t="shared" si="0"/>
        <v>14</v>
      </c>
      <c r="U7" s="16">
        <f t="shared" si="0"/>
        <v>15</v>
      </c>
      <c r="V7" s="16">
        <f t="shared" si="0"/>
        <v>16</v>
      </c>
      <c r="W7" s="16">
        <f t="shared" si="0"/>
        <v>17</v>
      </c>
      <c r="X7" s="16">
        <f t="shared" si="0"/>
        <v>18</v>
      </c>
      <c r="Y7" s="16">
        <f t="shared" si="0"/>
        <v>19</v>
      </c>
      <c r="Z7" s="16">
        <f t="shared" si="0"/>
        <v>20</v>
      </c>
      <c r="AA7" s="16">
        <f t="shared" si="0"/>
        <v>21</v>
      </c>
      <c r="AB7" s="16">
        <f t="shared" si="0"/>
        <v>22</v>
      </c>
      <c r="AC7" s="16">
        <f t="shared" si="0"/>
        <v>23</v>
      </c>
      <c r="AD7" s="16">
        <f t="shared" si="0"/>
        <v>24</v>
      </c>
      <c r="AE7" s="16">
        <f t="shared" si="0"/>
        <v>25</v>
      </c>
      <c r="AF7" s="16">
        <f t="shared" si="0"/>
        <v>26</v>
      </c>
      <c r="AG7" s="16">
        <f t="shared" si="0"/>
        <v>27</v>
      </c>
      <c r="AH7" s="16">
        <f t="shared" si="0"/>
        <v>28</v>
      </c>
      <c r="AI7" s="16">
        <f t="shared" si="0"/>
        <v>29</v>
      </c>
      <c r="AJ7" s="16">
        <f t="shared" si="0"/>
        <v>30</v>
      </c>
      <c r="AK7" s="16">
        <f t="shared" si="0"/>
        <v>31</v>
      </c>
      <c r="AL7" s="16">
        <f t="shared" si="0"/>
        <v>32</v>
      </c>
      <c r="AM7" s="16">
        <f>AL7+1</f>
        <v>33</v>
      </c>
      <c r="AN7" s="16">
        <f t="shared" si="0"/>
        <v>34</v>
      </c>
      <c r="AO7" s="16"/>
      <c r="AP7" s="16"/>
      <c r="AQ7" s="16">
        <f>AN7+1</f>
        <v>35</v>
      </c>
      <c r="AR7" s="16">
        <f t="shared" si="0"/>
        <v>36</v>
      </c>
      <c r="AS7" s="16">
        <f>AR7+1</f>
        <v>37</v>
      </c>
      <c r="AT7" s="16">
        <f t="shared" si="0"/>
        <v>38</v>
      </c>
      <c r="AU7" s="17"/>
      <c r="AV7" s="17"/>
      <c r="AW7" s="17"/>
      <c r="AX7" s="16">
        <f>AT7+1</f>
        <v>39</v>
      </c>
      <c r="AY7" s="16">
        <f t="shared" si="0"/>
        <v>40</v>
      </c>
      <c r="AZ7" s="16">
        <f t="shared" si="0"/>
        <v>41</v>
      </c>
      <c r="BA7" s="16">
        <f t="shared" si="0"/>
        <v>42</v>
      </c>
      <c r="BB7" s="16">
        <f>BA7+1</f>
        <v>43</v>
      </c>
      <c r="BC7" s="16">
        <f t="shared" si="0"/>
        <v>44</v>
      </c>
      <c r="BD7" s="17"/>
      <c r="BE7" s="17"/>
      <c r="BF7" s="17"/>
      <c r="BG7" s="17"/>
      <c r="BH7" s="16">
        <f>BC7+1</f>
        <v>45</v>
      </c>
      <c r="BI7" s="16">
        <f t="shared" si="0"/>
        <v>46</v>
      </c>
      <c r="BJ7" s="16">
        <f>BI7+1</f>
        <v>47</v>
      </c>
      <c r="BK7" s="16">
        <f t="shared" si="0"/>
        <v>48</v>
      </c>
      <c r="BL7" s="16"/>
      <c r="BM7" s="16"/>
      <c r="BN7" s="16"/>
      <c r="BO7" s="16"/>
      <c r="BP7" s="16"/>
      <c r="BQ7" s="16">
        <f>BK7+1</f>
        <v>49</v>
      </c>
      <c r="BR7" s="16">
        <f t="shared" si="0"/>
        <v>50</v>
      </c>
      <c r="BS7" s="16">
        <f>BR7+1</f>
        <v>51</v>
      </c>
      <c r="BT7" s="16">
        <f t="shared" si="0"/>
        <v>52</v>
      </c>
      <c r="BU7" s="16">
        <f>BT7+1</f>
        <v>53</v>
      </c>
      <c r="BV7" s="16">
        <f aca="true" t="shared" si="1" ref="BV7:CH7">BU7+1</f>
        <v>54</v>
      </c>
      <c r="BW7" s="18">
        <f t="shared" si="1"/>
        <v>55</v>
      </c>
      <c r="BX7" s="18">
        <f t="shared" si="1"/>
        <v>56</v>
      </c>
      <c r="BY7" s="16">
        <f>BX7+1</f>
        <v>57</v>
      </c>
      <c r="BZ7" s="16">
        <f t="shared" si="1"/>
        <v>58</v>
      </c>
      <c r="CA7" s="16">
        <f t="shared" si="1"/>
        <v>59</v>
      </c>
      <c r="CB7" s="16">
        <f t="shared" si="1"/>
        <v>60</v>
      </c>
      <c r="CC7" s="16">
        <f t="shared" si="1"/>
        <v>61</v>
      </c>
      <c r="CD7" s="16">
        <f t="shared" si="1"/>
        <v>62</v>
      </c>
      <c r="CE7" s="16">
        <f t="shared" si="1"/>
        <v>63</v>
      </c>
      <c r="CF7" s="16">
        <f t="shared" si="1"/>
        <v>64</v>
      </c>
      <c r="CG7" s="16">
        <f>CF7+1</f>
        <v>65</v>
      </c>
      <c r="CH7" s="16">
        <f t="shared" si="1"/>
        <v>66</v>
      </c>
      <c r="CI7" s="16">
        <f>CH7+1</f>
        <v>67</v>
      </c>
      <c r="CJ7" s="19">
        <f>CI7+1</f>
        <v>68</v>
      </c>
      <c r="CK7" s="16">
        <f>CH7+1</f>
        <v>67</v>
      </c>
      <c r="CL7" s="16">
        <f aca="true" t="shared" si="2" ref="CL7:CX7">CK7+1</f>
        <v>68</v>
      </c>
      <c r="CM7" s="16">
        <f>CL7+1</f>
        <v>69</v>
      </c>
      <c r="CN7" s="16">
        <f t="shared" si="2"/>
        <v>70</v>
      </c>
      <c r="CO7" s="16">
        <f t="shared" si="2"/>
        <v>71</v>
      </c>
      <c r="CP7" s="16">
        <f t="shared" si="2"/>
        <v>72</v>
      </c>
      <c r="CQ7" s="16">
        <f>CP7+1</f>
        <v>73</v>
      </c>
      <c r="CR7" s="16">
        <f t="shared" si="2"/>
        <v>74</v>
      </c>
      <c r="CS7" s="16">
        <f t="shared" si="2"/>
        <v>75</v>
      </c>
      <c r="CT7" s="16">
        <f t="shared" si="2"/>
        <v>76</v>
      </c>
      <c r="CU7" s="16">
        <f t="shared" si="2"/>
        <v>77</v>
      </c>
      <c r="CV7" s="16">
        <f t="shared" si="2"/>
        <v>78</v>
      </c>
      <c r="CW7" s="16">
        <f t="shared" si="2"/>
        <v>79</v>
      </c>
      <c r="CX7" s="16">
        <f t="shared" si="2"/>
        <v>80</v>
      </c>
    </row>
    <row r="8" spans="1:102" s="5" customFormat="1" ht="15.75">
      <c r="A8" s="391"/>
      <c r="B8" s="12"/>
      <c r="C8" s="391"/>
      <c r="D8" s="394" t="s">
        <v>85</v>
      </c>
      <c r="E8" s="394"/>
      <c r="F8" s="394"/>
      <c r="G8" s="394"/>
      <c r="H8" s="6"/>
      <c r="I8" s="6"/>
      <c r="J8" s="21">
        <f aca="true" t="shared" si="3" ref="J8:CE8">J9+J10+J11</f>
        <v>2400315.7</v>
      </c>
      <c r="K8" s="21">
        <f t="shared" si="3"/>
        <v>264000</v>
      </c>
      <c r="L8" s="21">
        <f t="shared" si="3"/>
        <v>348156.39999999997</v>
      </c>
      <c r="M8" s="21">
        <f t="shared" si="3"/>
        <v>152414.19999999998</v>
      </c>
      <c r="N8" s="21">
        <f t="shared" si="3"/>
        <v>45832</v>
      </c>
      <c r="O8" s="21">
        <f t="shared" si="3"/>
        <v>49890.1</v>
      </c>
      <c r="P8" s="21">
        <f t="shared" si="3"/>
        <v>40420</v>
      </c>
      <c r="Q8" s="21">
        <f t="shared" si="3"/>
        <v>18750</v>
      </c>
      <c r="R8" s="21">
        <f t="shared" si="3"/>
        <v>44037</v>
      </c>
      <c r="S8" s="21">
        <f t="shared" si="3"/>
        <v>7760</v>
      </c>
      <c r="T8" s="21">
        <f t="shared" si="3"/>
        <v>19680</v>
      </c>
      <c r="U8" s="21">
        <f t="shared" si="3"/>
        <v>19601</v>
      </c>
      <c r="V8" s="21">
        <f t="shared" si="3"/>
        <v>24284</v>
      </c>
      <c r="W8" s="21">
        <f t="shared" si="3"/>
        <v>2540</v>
      </c>
      <c r="X8" s="21">
        <f t="shared" si="3"/>
        <v>91250</v>
      </c>
      <c r="Y8" s="21">
        <f t="shared" si="3"/>
        <v>717601</v>
      </c>
      <c r="Z8" s="21">
        <f t="shared" si="3"/>
        <v>128180</v>
      </c>
      <c r="AA8" s="21">
        <f t="shared" si="3"/>
        <v>12130</v>
      </c>
      <c r="AB8" s="21">
        <f t="shared" si="3"/>
        <v>300090</v>
      </c>
      <c r="AC8" s="21">
        <f t="shared" si="3"/>
        <v>103500</v>
      </c>
      <c r="AD8" s="21">
        <f t="shared" si="3"/>
        <v>10200</v>
      </c>
      <c r="AE8" s="21">
        <f t="shared" si="3"/>
        <v>499.3620859999999</v>
      </c>
      <c r="AF8" s="21">
        <f t="shared" si="3"/>
        <v>429.37410662080833</v>
      </c>
      <c r="AG8" s="21">
        <f t="shared" si="3"/>
        <v>453.71588600000007</v>
      </c>
      <c r="AH8" s="21">
        <f t="shared" si="3"/>
        <v>390.1254393809115</v>
      </c>
      <c r="AI8" s="21">
        <f t="shared" si="3"/>
        <v>338.585063</v>
      </c>
      <c r="AJ8" s="21">
        <f t="shared" si="3"/>
        <v>291.1307506448841</v>
      </c>
      <c r="AK8" s="21">
        <f t="shared" si="3"/>
        <v>333.490739</v>
      </c>
      <c r="AL8" s="21">
        <f t="shared" si="3"/>
        <v>286.75042046431656</v>
      </c>
      <c r="AM8" s="21">
        <f t="shared" si="3"/>
        <v>596893.2344910956</v>
      </c>
      <c r="AN8" s="21">
        <f t="shared" si="3"/>
        <v>592997.9766840684</v>
      </c>
      <c r="AO8" s="21"/>
      <c r="AP8" s="21"/>
      <c r="AQ8" s="21">
        <f t="shared" si="3"/>
        <v>8.4763</v>
      </c>
      <c r="AR8" s="21">
        <f t="shared" si="3"/>
        <v>0</v>
      </c>
      <c r="AS8" s="21">
        <f t="shared" si="3"/>
        <v>19318.59598665852</v>
      </c>
      <c r="AT8" s="21">
        <f t="shared" si="3"/>
        <v>20014.079832192707</v>
      </c>
      <c r="AU8" s="22">
        <f aca="true" t="shared" si="4" ref="AU8:AV40">AS8/AM8</f>
        <v>0.03236524535770511</v>
      </c>
      <c r="AV8" s="22">
        <f t="shared" si="4"/>
        <v>0.03375067136671801</v>
      </c>
      <c r="AW8" s="22"/>
      <c r="AX8" s="21">
        <f t="shared" si="3"/>
        <v>577574.6385044373</v>
      </c>
      <c r="AY8" s="21">
        <f t="shared" si="3"/>
        <v>572983.8968518758</v>
      </c>
      <c r="AZ8" s="21">
        <f t="shared" si="3"/>
        <v>11.6788</v>
      </c>
      <c r="BA8" s="21">
        <f t="shared" si="3"/>
        <v>3.470099999999999</v>
      </c>
      <c r="BB8" s="21">
        <f t="shared" si="3"/>
        <v>67808.62350443719</v>
      </c>
      <c r="BC8" s="21">
        <f t="shared" si="3"/>
        <v>39153.92585187576</v>
      </c>
      <c r="BD8" s="22">
        <f aca="true" t="shared" si="5" ref="BD8:BE40">BB8/AM8</f>
        <v>0.11360260024097951</v>
      </c>
      <c r="BE8" s="22">
        <f t="shared" si="5"/>
        <v>0.06602708169565273</v>
      </c>
      <c r="BF8" s="22">
        <f>BB8/AX8</f>
        <v>0.11740235630847604</v>
      </c>
      <c r="BG8" s="22">
        <f>BC8/AY8</f>
        <v>0.06833337911762918</v>
      </c>
      <c r="BH8" s="23">
        <f t="shared" si="3"/>
        <v>533829.9709999999</v>
      </c>
      <c r="BI8" s="21">
        <f t="shared" si="3"/>
        <v>509766.01499999996</v>
      </c>
      <c r="BJ8" s="21">
        <f t="shared" si="3"/>
        <v>84391.58097777578</v>
      </c>
      <c r="BK8" s="21">
        <f t="shared" si="3"/>
        <v>79860.74043819132</v>
      </c>
      <c r="BL8" s="21">
        <f t="shared" si="3"/>
        <v>84165.87263555815</v>
      </c>
      <c r="BM8" s="21">
        <f t="shared" si="3"/>
        <v>79663.92753635235</v>
      </c>
      <c r="BN8" s="24">
        <f t="shared" si="3"/>
        <v>84165.87263555815</v>
      </c>
      <c r="BO8" s="24">
        <f t="shared" si="3"/>
        <v>79663.92753635235</v>
      </c>
      <c r="BP8" s="21"/>
      <c r="BQ8" s="21">
        <f t="shared" si="3"/>
        <v>5969.65951672203</v>
      </c>
      <c r="BR8" s="21">
        <f aca="true" t="shared" si="6" ref="BR8:BR18">BQ8/BJ8*100</f>
        <v>7.073761917428848</v>
      </c>
      <c r="BS8" s="21">
        <f>BS9+BS10+BS11</f>
        <v>99028.31759888654</v>
      </c>
      <c r="BT8" s="21">
        <f t="shared" si="3"/>
        <v>93690.9351513161</v>
      </c>
      <c r="BU8" s="21">
        <f t="shared" si="3"/>
        <v>16377.631000000001</v>
      </c>
      <c r="BV8" s="21">
        <f t="shared" si="3"/>
        <v>11163.613700000004</v>
      </c>
      <c r="BW8" s="25">
        <f t="shared" si="3"/>
        <v>9479.655999999999</v>
      </c>
      <c r="BX8" s="25">
        <f>BW8/BU8*100</f>
        <v>57.88172904860293</v>
      </c>
      <c r="BY8" s="21">
        <f t="shared" si="3"/>
        <v>1246.0878200000002</v>
      </c>
      <c r="BZ8" s="21">
        <f t="shared" si="3"/>
        <v>703.818192</v>
      </c>
      <c r="CA8" s="21">
        <f t="shared" si="3"/>
        <v>320.34700000000004</v>
      </c>
      <c r="CB8" s="21">
        <f>CA8/BY8*100</f>
        <v>25.708220147758126</v>
      </c>
      <c r="CC8" s="21">
        <f t="shared" si="3"/>
        <v>648.06782</v>
      </c>
      <c r="CD8" s="21">
        <f t="shared" si="3"/>
        <v>320.248092</v>
      </c>
      <c r="CE8" s="21">
        <f t="shared" si="3"/>
        <v>37.462</v>
      </c>
      <c r="CF8" s="21">
        <f>CE8/CC8*100</f>
        <v>5.780567842421185</v>
      </c>
      <c r="CG8" s="21">
        <f aca="true" t="shared" si="7" ref="CG8:CH16">BS8/AM8*1000</f>
        <v>165.90624901841443</v>
      </c>
      <c r="CH8" s="21">
        <f t="shared" si="7"/>
        <v>157.99537070129298</v>
      </c>
      <c r="CI8" s="21">
        <f aca="true" t="shared" si="8" ref="CI8:CJ16">BS8/AX8*1000</f>
        <v>171.455446616058</v>
      </c>
      <c r="CJ8" s="26">
        <f t="shared" si="8"/>
        <v>163.51408070292854</v>
      </c>
      <c r="CK8" s="21">
        <f aca="true" t="shared" si="9" ref="CK8:CK21">BS8/BI8*1000</f>
        <v>194.26229816220007</v>
      </c>
      <c r="CL8" s="21">
        <f aca="true" t="shared" si="10" ref="CL8:CL16">BT8/BH8*1000</f>
        <v>175.507071991123</v>
      </c>
      <c r="CM8" s="21">
        <f aca="true" t="shared" si="11" ref="CM8:CN16">BU8/AM8*1000</f>
        <v>27.438124699073498</v>
      </c>
      <c r="CN8" s="21">
        <f t="shared" si="11"/>
        <v>18.82571971396058</v>
      </c>
      <c r="CO8" s="21">
        <f aca="true" t="shared" si="12" ref="CO8:CO21">BU8/BI8*1000</f>
        <v>32.12774197981794</v>
      </c>
      <c r="CP8" s="21">
        <f aca="true" t="shared" si="13" ref="CP8:CP16">BV8/BH8*1000</f>
        <v>20.912302243142516</v>
      </c>
      <c r="CQ8" s="21">
        <f aca="true" t="shared" si="14" ref="CQ8:CR16">BY8/AM8*1000</f>
        <v>2.087622623269303</v>
      </c>
      <c r="CR8" s="21">
        <f t="shared" si="14"/>
        <v>1.186881270549382</v>
      </c>
      <c r="CS8" s="21">
        <f aca="true" t="shared" si="15" ref="CS8:CS21">BY8/BI8*1000</f>
        <v>2.4444309415173553</v>
      </c>
      <c r="CT8" s="21">
        <f aca="true" t="shared" si="16" ref="CT8:CT16">BZ8/BH8*1000</f>
        <v>1.318431392455483</v>
      </c>
      <c r="CU8" s="21">
        <f aca="true" t="shared" si="17" ref="CU8:CV16">CC8/AM8*1000</f>
        <v>1.0857349062643258</v>
      </c>
      <c r="CV8" s="21">
        <f t="shared" si="17"/>
        <v>0.540049215329142</v>
      </c>
      <c r="CW8" s="21">
        <f aca="true" t="shared" si="18" ref="CW8:CW21">CC8/BI8*1000</f>
        <v>1.271304482704678</v>
      </c>
      <c r="CX8" s="21">
        <f aca="true" t="shared" si="19" ref="CX8:CX16">CD8/BH8*1000</f>
        <v>0.5999065421525388</v>
      </c>
    </row>
    <row r="9" spans="1:102" s="93" customFormat="1" ht="15.75">
      <c r="A9" s="391"/>
      <c r="B9" s="89"/>
      <c r="C9" s="391"/>
      <c r="D9" s="395" t="s">
        <v>86</v>
      </c>
      <c r="E9" s="395"/>
      <c r="F9" s="395"/>
      <c r="G9" s="395"/>
      <c r="H9" s="90"/>
      <c r="I9" s="90"/>
      <c r="J9" s="91">
        <f>J12+J13+J14+J15+J16+J17+J18+J19+J20+J21+J22+J23+J24+J25+J26+J27+J28+J29+J30+J31+J32+J33+J34+J35+J36+J38+J39+J40+J41+J42+J43+J44+J45+J46+J47+J48+J49+J50+J65+J66+J67+J68+J69+J70+J71+J72+J73+J74+J75+J89+J90+J91+J92+J93+J94+J95+J96+J97+J98+J99</f>
        <v>2400315.7</v>
      </c>
      <c r="K9" s="91">
        <f>K12+K13+K14+K15+K16+K17+K18+K19+K20+K21+K22+K23+K24+K25+K26+K27+K28+K29+K30+K31+K32+K33+K34+K35+K36+K38+K39+K40+K41+K42+K43+K44+K45+K46+K47+K48+K49+K50+K65+K66+K67+K68+K69+K70+K71+K72+K73+K74+K75+K89+K90+K91+K92+K93+K94+K95+K96+K97+K98+K99</f>
        <v>264000</v>
      </c>
      <c r="L9" s="91">
        <f aca="true" t="shared" si="20" ref="L9:X9">L12+L13+L14+L15+L16+L17+L18+L19+L20+L21+L22+L23+L24+L25+L26+L27+L28+L29+L30+L31+L32+L33+L34+L35+L36+L38+L39+L40+L41+L42+L43+L44+L45+L46+L47+L48+L49+L50+L65+L66+L67+L68+L69+L70+L71+L72+L73+L74+L75+L89+L90+L91+L92+L93+L94+L95+L96+L97</f>
        <v>348156.39999999997</v>
      </c>
      <c r="M9" s="91">
        <f t="shared" si="20"/>
        <v>152414.19999999998</v>
      </c>
      <c r="N9" s="91">
        <f t="shared" si="20"/>
        <v>45832</v>
      </c>
      <c r="O9" s="91">
        <f t="shared" si="20"/>
        <v>49890.1</v>
      </c>
      <c r="P9" s="91">
        <f t="shared" si="20"/>
        <v>40420</v>
      </c>
      <c r="Q9" s="91">
        <f t="shared" si="20"/>
        <v>18750</v>
      </c>
      <c r="R9" s="91">
        <f t="shared" si="20"/>
        <v>44037</v>
      </c>
      <c r="S9" s="91">
        <f t="shared" si="20"/>
        <v>7760</v>
      </c>
      <c r="T9" s="91">
        <f t="shared" si="20"/>
        <v>19680</v>
      </c>
      <c r="U9" s="91">
        <f t="shared" si="20"/>
        <v>19601</v>
      </c>
      <c r="V9" s="91">
        <f t="shared" si="20"/>
        <v>24284</v>
      </c>
      <c r="W9" s="91">
        <f t="shared" si="20"/>
        <v>2540</v>
      </c>
      <c r="X9" s="91">
        <f t="shared" si="20"/>
        <v>91250</v>
      </c>
      <c r="Y9" s="91">
        <f aca="true" t="shared" si="21" ref="Y9:AD9">Y12+Y13+Y14+Y15+Y16+Y17+Y18+Y19+Y20+Y21+Y22+Y23+Y24+Y25+Y26+Y27+Y28+Y29+Y30+Y31+Y32+Y33+Y34+Y35+Y36+Y38+Y39+Y40+Y41+Y42+Y43+Y44+Y45+Y46+Y47+Y48+Y49+Y50+Y65+Y66+Y67+Y68+Y69+Y70+Y71+Y72+Y73+Y74+Y75+Y89+Y90+Y91+Y92+Y93+Y94+Y95+Y96+Y97+Y98+Y99</f>
        <v>717601</v>
      </c>
      <c r="Z9" s="91">
        <f t="shared" si="21"/>
        <v>128180</v>
      </c>
      <c r="AA9" s="91">
        <f t="shared" si="21"/>
        <v>12130</v>
      </c>
      <c r="AB9" s="91">
        <f t="shared" si="21"/>
        <v>300090</v>
      </c>
      <c r="AC9" s="91">
        <f t="shared" si="21"/>
        <v>103500</v>
      </c>
      <c r="AD9" s="91">
        <f t="shared" si="21"/>
        <v>10200</v>
      </c>
      <c r="AE9" s="91">
        <f aca="true" t="shared" si="22" ref="AE9:AL9">AE12+AE13+AE14+AE15+AE16+AE17+AE18+AE19+AE20+AE21+AE22+AE23+AE24+AE25+AE26+AE27+AE28+AE29+AE30+AE31+AE32+AE33+AE34+AE35+AE36+AE38+AE39+AE40+AE41+AE42+AE43+AE44+AE45+AE46+AE47+AE48+AE49+AE50+AE51+AE52+AE68+AE69+AE70+AE71+AE72+AE73+AE74+AE75+AE76+AE91+AE92+AE93+AE94+AE95+AE96+AE97+AE98+AE99+AE53+AE77</f>
        <v>488.30385799999993</v>
      </c>
      <c r="AF9" s="91">
        <f t="shared" si="22"/>
        <v>419.8657420464317</v>
      </c>
      <c r="AG9" s="91">
        <f t="shared" si="22"/>
        <v>442.6576580000001</v>
      </c>
      <c r="AH9" s="91">
        <f t="shared" si="22"/>
        <v>380.61707480653484</v>
      </c>
      <c r="AI9" s="91">
        <f t="shared" si="22"/>
        <v>333.801612</v>
      </c>
      <c r="AJ9" s="91">
        <f t="shared" si="22"/>
        <v>287.0177231298368</v>
      </c>
      <c r="AK9" s="91">
        <f t="shared" si="22"/>
        <v>328.707288</v>
      </c>
      <c r="AL9" s="91">
        <f t="shared" si="22"/>
        <v>282.63739294926927</v>
      </c>
      <c r="AM9" s="91">
        <f>AM12+AM13+AM14+AM15+AM16+AM17+AM18+AM19+AM20+AM21+AM22+AM23+AM24+AM25+AM26+AM27+AM28+AM29+AM30+AM31+AM32+AM33+AM34+AM35+AM36</f>
        <v>587721.0946070272</v>
      </c>
      <c r="AN9" s="91">
        <f>AN12+AN13+AN14+AN15+AN16+AN17+AN18+AN19+AN20+AN21+AN22+AN23+AN24+AN25+AN26+AN27+AN28+AN29+AN30+AN31+AN32+AN33+AN34+AN35+AN36</f>
        <v>583825.8358</v>
      </c>
      <c r="AO9" s="91"/>
      <c r="AP9" s="91"/>
      <c r="AQ9" s="91">
        <f>AQ12+AQ13+AQ14+AQ15+AQ16+AQ17+AQ18+AQ19+AQ20+AQ21+AQ22+AQ23+AQ24+AQ25+AQ26+AQ27+AQ28+AQ29+AQ30+AQ31+AQ32+AQ33+AQ34+AQ35+AQ36</f>
        <v>8.398</v>
      </c>
      <c r="AR9" s="91">
        <f>AR12+AR13+AR14+AR15+AR16+AR17+AR18+AR19+AR20+AR21+AR22+AR23+AR24+AR25+AR26+AR27+AR28+AR29+AR30+AR31+AR32+AR33+AR34+AR35+AR36</f>
        <v>0</v>
      </c>
      <c r="AS9" s="91">
        <f>AS12+AS13+AS14+AS15+AS16+AS17+AS18+AS19+AS20+AS21+AS22+AS23+AS24+AS25+AS26+AS27+AS28+AS29+AS30+AS31+AS32+AS33+AS34+AS35+AS36</f>
        <v>18895.370554465822</v>
      </c>
      <c r="AT9" s="91">
        <f>AT12+AT13+AT14+AT15+AT16+AT17+AT18+AT19+AT20+AT21+AT22+AT23+AT24+AT25+AT26+AT27+AT28+AT29+AT30+AT31+AT32+AT33+AT34+AT35+AT36</f>
        <v>19590.854400000007</v>
      </c>
      <c r="AU9" s="92">
        <f t="shared" si="4"/>
        <v>0.03215023372114963</v>
      </c>
      <c r="AV9" s="92">
        <f t="shared" si="4"/>
        <v>0.03355599084298011</v>
      </c>
      <c r="AW9" s="92"/>
      <c r="AX9" s="91">
        <f aca="true" t="shared" si="23" ref="AX9:BC9">AX12+AX13+AX14+AX15+AX16+AX17+AX18+AX19+AX20+AX21+AX22+AX23+AX24+AX25+AX26+AX27+AX28+AX29+AX30+AX31+AX32+AX33+AX34+AX35+AX36</f>
        <v>568825.7240525616</v>
      </c>
      <c r="AY9" s="91">
        <f t="shared" si="23"/>
        <v>564234.9814</v>
      </c>
      <c r="AZ9" s="91">
        <f t="shared" si="23"/>
        <v>11.553</v>
      </c>
      <c r="BA9" s="91">
        <f t="shared" si="23"/>
        <v>3.465899999999999</v>
      </c>
      <c r="BB9" s="91">
        <f t="shared" si="23"/>
        <v>66835.05205256143</v>
      </c>
      <c r="BC9" s="91">
        <f t="shared" si="23"/>
        <v>38180.354400000004</v>
      </c>
      <c r="BD9" s="92">
        <f t="shared" si="5"/>
        <v>0.11371899471678806</v>
      </c>
      <c r="BE9" s="92">
        <f t="shared" si="5"/>
        <v>0.06539682223497792</v>
      </c>
      <c r="BF9" s="92">
        <f aca="true" t="shared" si="24" ref="BF9:BG24">BB9/AX9</f>
        <v>0.11749653580432243</v>
      </c>
      <c r="BG9" s="92">
        <f>BC9/AY9</f>
        <v>0.06766747128167336</v>
      </c>
      <c r="BH9" s="91">
        <f>BH12+BH13+BH14+BH15+BH16+BH17+BH18+BH19+BH20+BH21+BH22+BH23+BH24+BH25+BH26+BH27+BH28+BH29+BH30+BH31+BH32+BH33+BH34+BH35+BH36</f>
        <v>526054.627</v>
      </c>
      <c r="BI9" s="91">
        <f aca="true" t="shared" si="25" ref="BI9:BO9">BI12+BI13+BI14+BI15+BI16+BI17+BI18+BI19+BI20+BI21+BI22+BI23+BI24+BI25+BI26+BI27+BI28+BI29+BI30+BI31+BI32+BI33+BI34+BI35+BI36</f>
        <v>501990.6719999999</v>
      </c>
      <c r="BJ9" s="91">
        <f t="shared" si="25"/>
        <v>82600.53497777578</v>
      </c>
      <c r="BK9" s="91">
        <f t="shared" si="25"/>
        <v>78119.84013772933</v>
      </c>
      <c r="BL9" s="91">
        <f t="shared" si="25"/>
        <v>82069.7011659788</v>
      </c>
      <c r="BM9" s="91">
        <f t="shared" si="25"/>
        <v>77617.80159126667</v>
      </c>
      <c r="BN9" s="91">
        <f t="shared" si="25"/>
        <v>82069.7011659788</v>
      </c>
      <c r="BO9" s="91">
        <f t="shared" si="25"/>
        <v>77617.80159126667</v>
      </c>
      <c r="BP9" s="91"/>
      <c r="BQ9" s="91">
        <f>BQ12+BQ13+BQ14+BQ15+BQ16+BQ17+BQ18+BQ19+BQ20+BQ21+BQ22+BQ23+BQ24+BQ25+BQ26+BQ27+BQ28+BQ29+BQ30+BQ31+BQ32+BQ33+BQ34+BQ35+BQ36</f>
        <v>5919.513817184021</v>
      </c>
      <c r="BR9" s="91">
        <f t="shared" si="6"/>
        <v>7.166435203811579</v>
      </c>
      <c r="BS9" s="91">
        <f>BS12+BS13+BS14+BS15+BS16+BS17+BS18+BS19+BS20+BS21+BS22+BS23+BS24+BS25+BS26+BS27+BS28+BS29+BS30+BS31+BS32+BS33+BS34+BS35+BS36</f>
        <v>97055.62859888654</v>
      </c>
      <c r="BT9" s="91">
        <f>BT12+BT13+BT14+BT15+BT16+BT17+BT18+BT19+BT20+BT21+BT22+BT23+BT24+BT25+BT26+BT27+BT28+BT29+BT30+BT31+BT32+BT33+BT34+BT35+BT36</f>
        <v>91790.81216183193</v>
      </c>
      <c r="BU9" s="91">
        <f>BU12+BU13+BU14+BU15+BU16+BU17+BU18+BU19+BU20+BU21+BU22+BU23+BU24+BU25+BU26+BU27+BU28+BU29+BU30+BU31+BU32+BU33+BU34+BU35+BU36</f>
        <v>15990.34</v>
      </c>
      <c r="BV9" s="91">
        <f>BV12+BV13+BV14+BV15+BV16+BV17+BV18+BV19+BV20+BV21+BV22+BV23+BV24+BV25+BV26+BV27+BV28+BV29+BV30+BV31+BV32+BV33+BV34+BV35+BV36</f>
        <v>10815.743700000003</v>
      </c>
      <c r="BW9" s="91">
        <f>BW12+BW13+BW14+BW15+BW16+BW17+BW18+BW19+BW20+BW21+BW22+BW23+BW24+BW25+BW26+BW27+BW28+BW29+BW30+BW31+BW32+BW33+BW34+BW35+BW36</f>
        <v>9146.426</v>
      </c>
      <c r="BX9" s="91">
        <f>BW9/BU9*100</f>
        <v>57.19969681695323</v>
      </c>
      <c r="BY9" s="91">
        <f>BY12+BY13+BY14+BY15+BY16+BY17+BY18+BY19+BY20+BY21+BY22+BY23+BY24+BY25+BY26+BY27+BY28+BY29+BY30+BY31+BY32+BY33+BY34+BY35+BY36</f>
        <v>1244.70082</v>
      </c>
      <c r="BZ9" s="91">
        <f>BZ12+BZ13+BZ14+BZ15+BZ16+BZ17+BZ18+BZ19+BZ20+BZ21+BZ22+BZ23+BZ24+BZ25+BZ26+BZ27+BZ28+BZ29+BZ30+BZ31+BZ32+BZ33+BZ34+BZ35+BZ36</f>
        <v>702.431192</v>
      </c>
      <c r="CA9" s="91">
        <f>CA12+CA13+CA14+CA15+CA16+CA17+CA18+CA19+CA20+CA21+CA22+CA23+CA24+CA25+CA26+CA27+CA28+CA29+CA30+CA31+CA32+CA33+CA34+CA35+CA36</f>
        <v>318.96000000000004</v>
      </c>
      <c r="CB9" s="91">
        <f>CA9/BY9*100</f>
        <v>25.62543503425988</v>
      </c>
      <c r="CC9" s="91">
        <f>CC12+CC13+CC14+CC15+CC16+CC17+CC18+CC19+CC20+CC21+CC22+CC23+CC24+CC25+CC26+CC27+CC28+CC29+CC30+CC31+CC32+CC33+CC34+CC35+CC36</f>
        <v>647.86182</v>
      </c>
      <c r="CD9" s="91">
        <f>CD12+CD13+CD14+CD15+CD16+CD17+CD18+CD19+CD20+CD21+CD22+CD23+CD24+CD25+CD26+CD27+CD28+CD29+CD30+CD31+CD32+CD33+CD34+CD35+CD36</f>
        <v>320.042092</v>
      </c>
      <c r="CE9" s="91">
        <f>CE12+CE13+CE14+CE15+CE16+CE17+CE18+CE19+CE20+CE21+CE22+CE23+CE24+CE25+CE26+CE27+CE28+CE29+CE30+CE31+CE32+CE33+CE34+CE35+CE36</f>
        <v>37.256</v>
      </c>
      <c r="CF9" s="91">
        <f>CE9/CC9*100</f>
        <v>5.750608980168025</v>
      </c>
      <c r="CG9" s="91">
        <f>BS9/AM9*1000</f>
        <v>165.13892301888814</v>
      </c>
      <c r="CH9" s="91">
        <f t="shared" si="7"/>
        <v>157.22293624785135</v>
      </c>
      <c r="CI9" s="91">
        <f t="shared" si="8"/>
        <v>170.62454192018618</v>
      </c>
      <c r="CJ9" s="91">
        <f t="shared" si="8"/>
        <v>162.68188819856096</v>
      </c>
      <c r="CK9" s="91">
        <f t="shared" si="9"/>
        <v>193.34149818402713</v>
      </c>
      <c r="CL9" s="91">
        <f t="shared" si="10"/>
        <v>174.48912612992174</v>
      </c>
      <c r="CM9" s="91">
        <f t="shared" si="11"/>
        <v>27.207361019926896</v>
      </c>
      <c r="CN9" s="91">
        <f t="shared" si="11"/>
        <v>18.52563390789223</v>
      </c>
      <c r="CO9" s="91">
        <f t="shared" si="12"/>
        <v>31.853858830269267</v>
      </c>
      <c r="CP9" s="91">
        <f t="shared" si="13"/>
        <v>20.560115138004488</v>
      </c>
      <c r="CQ9" s="91">
        <f t="shared" si="14"/>
        <v>2.117842683241197</v>
      </c>
      <c r="CR9" s="91">
        <f t="shared" si="14"/>
        <v>1.2031519486243332</v>
      </c>
      <c r="CS9" s="91">
        <f t="shared" si="15"/>
        <v>2.479529778991591</v>
      </c>
      <c r="CT9" s="91">
        <f t="shared" si="16"/>
        <v>1.3352818432675815</v>
      </c>
      <c r="CU9" s="91">
        <f t="shared" si="17"/>
        <v>1.1023286826775975</v>
      </c>
      <c r="CV9" s="91">
        <f t="shared" si="17"/>
        <v>0.5481807627808307</v>
      </c>
      <c r="CW9" s="91">
        <f t="shared" si="18"/>
        <v>1.290585375658136</v>
      </c>
      <c r="CX9" s="91">
        <f t="shared" si="19"/>
        <v>0.6083818591714432</v>
      </c>
    </row>
    <row r="10" spans="1:102" s="5" customFormat="1" ht="15.75">
      <c r="A10" s="391"/>
      <c r="B10" s="12"/>
      <c r="C10" s="391"/>
      <c r="D10" s="394" t="s">
        <v>87</v>
      </c>
      <c r="E10" s="394"/>
      <c r="F10" s="394"/>
      <c r="G10" s="394"/>
      <c r="H10" s="6"/>
      <c r="I10" s="6"/>
      <c r="J10" s="21">
        <f aca="true" t="shared" si="26" ref="J10:AD10">J51+J52+J53+J54+J55+J56+J57+J58+J59+J60+J61+J62+J63+J64+J83+J84+J85+J86+J87+J88</f>
        <v>0</v>
      </c>
      <c r="K10" s="21">
        <f t="shared" si="26"/>
        <v>0</v>
      </c>
      <c r="L10" s="21">
        <f t="shared" si="26"/>
        <v>0</v>
      </c>
      <c r="M10" s="21">
        <f t="shared" si="26"/>
        <v>0</v>
      </c>
      <c r="N10" s="21">
        <f t="shared" si="26"/>
        <v>0</v>
      </c>
      <c r="O10" s="21">
        <f t="shared" si="26"/>
        <v>0</v>
      </c>
      <c r="P10" s="21">
        <f t="shared" si="26"/>
        <v>0</v>
      </c>
      <c r="Q10" s="21">
        <f t="shared" si="26"/>
        <v>0</v>
      </c>
      <c r="R10" s="21">
        <f t="shared" si="26"/>
        <v>0</v>
      </c>
      <c r="S10" s="21">
        <f t="shared" si="26"/>
        <v>0</v>
      </c>
      <c r="T10" s="21">
        <f t="shared" si="26"/>
        <v>0</v>
      </c>
      <c r="U10" s="21">
        <f t="shared" si="26"/>
        <v>0</v>
      </c>
      <c r="V10" s="21">
        <f t="shared" si="26"/>
        <v>0</v>
      </c>
      <c r="W10" s="21">
        <f t="shared" si="26"/>
        <v>0</v>
      </c>
      <c r="X10" s="21">
        <f t="shared" si="26"/>
        <v>0</v>
      </c>
      <c r="Y10" s="21">
        <f t="shared" si="26"/>
        <v>0</v>
      </c>
      <c r="Z10" s="21">
        <f t="shared" si="26"/>
        <v>0</v>
      </c>
      <c r="AA10" s="21">
        <f t="shared" si="26"/>
        <v>0</v>
      </c>
      <c r="AB10" s="21">
        <f t="shared" si="26"/>
        <v>0</v>
      </c>
      <c r="AC10" s="21">
        <f t="shared" si="26"/>
        <v>0</v>
      </c>
      <c r="AD10" s="21">
        <f t="shared" si="26"/>
        <v>0</v>
      </c>
      <c r="AE10" s="21">
        <f aca="true" t="shared" si="27" ref="AE10:BQ10">AE54+AE55+AE56+AE57+AE58+AE59+AE60+AE61+AE62+AE63+AE64+AE65+AE66+AE85+AE86+AE87+AE88+AE89+AE90+AE67</f>
        <v>6.778038</v>
      </c>
      <c r="AF10" s="21">
        <f t="shared" si="27"/>
        <v>5.828063628546861</v>
      </c>
      <c r="AG10" s="21">
        <f t="shared" si="27"/>
        <v>6.778038</v>
      </c>
      <c r="AH10" s="21">
        <f t="shared" si="27"/>
        <v>5.828063628546861</v>
      </c>
      <c r="AI10" s="21">
        <f t="shared" si="27"/>
        <v>3.160173</v>
      </c>
      <c r="AJ10" s="21">
        <f t="shared" si="27"/>
        <v>2.717259673258814</v>
      </c>
      <c r="AK10" s="21">
        <f t="shared" si="27"/>
        <v>3.160173</v>
      </c>
      <c r="AL10" s="21">
        <f t="shared" si="27"/>
        <v>2.717259673258814</v>
      </c>
      <c r="AM10" s="21">
        <f>AM54+AM55+AM56+AM57+AM58+AM59+AM60+AM61+AM62+AM63+AM64+AM65+AM66+AM85+AM86+AM87+AM88+AM89+AM90+AM67</f>
        <v>5153.8660942864535</v>
      </c>
      <c r="AN10" s="21">
        <f t="shared" si="27"/>
        <v>5153.867094286454</v>
      </c>
      <c r="AO10" s="21"/>
      <c r="AP10" s="21"/>
      <c r="AQ10" s="21">
        <f t="shared" si="27"/>
        <v>0.055</v>
      </c>
      <c r="AR10" s="21">
        <f t="shared" si="27"/>
        <v>0</v>
      </c>
      <c r="AS10" s="21">
        <f t="shared" si="27"/>
        <v>292.8229655866953</v>
      </c>
      <c r="AT10" s="21">
        <f t="shared" si="27"/>
        <v>292.8229655866953</v>
      </c>
      <c r="AU10" s="22">
        <f t="shared" si="4"/>
        <v>0.05681617648376957</v>
      </c>
      <c r="AV10" s="22">
        <f t="shared" si="4"/>
        <v>0.05681616545978012</v>
      </c>
      <c r="AW10" s="22"/>
      <c r="AX10" s="21">
        <f t="shared" si="27"/>
        <v>4861.0431286997555</v>
      </c>
      <c r="AY10" s="21">
        <f t="shared" si="27"/>
        <v>4861.044128699756</v>
      </c>
      <c r="AZ10" s="21">
        <f t="shared" si="27"/>
        <v>0.095</v>
      </c>
      <c r="BA10" s="21">
        <f t="shared" si="27"/>
        <v>0.0027</v>
      </c>
      <c r="BB10" s="21">
        <f t="shared" si="27"/>
        <v>502.1651286997572</v>
      </c>
      <c r="BC10" s="21">
        <f t="shared" si="27"/>
        <v>502.1651286997572</v>
      </c>
      <c r="BD10" s="22">
        <f t="shared" si="5"/>
        <v>0.09743464799298038</v>
      </c>
      <c r="BE10" s="22">
        <f t="shared" si="5"/>
        <v>0.09743462908782698</v>
      </c>
      <c r="BF10" s="22">
        <f t="shared" si="24"/>
        <v>0.10330398546249427</v>
      </c>
      <c r="BG10" s="22">
        <f t="shared" si="24"/>
        <v>0.10330396421109586</v>
      </c>
      <c r="BH10" s="21">
        <f t="shared" si="27"/>
        <v>4358.879</v>
      </c>
      <c r="BI10" s="21">
        <f t="shared" si="27"/>
        <v>4358.878</v>
      </c>
      <c r="BJ10" s="21">
        <f t="shared" si="27"/>
        <v>1249.8899999999999</v>
      </c>
      <c r="BK10" s="21">
        <f t="shared" si="27"/>
        <v>1249.8899999999999</v>
      </c>
      <c r="BL10" s="21">
        <f t="shared" si="27"/>
        <v>1555.0431937172773</v>
      </c>
      <c r="BM10" s="21">
        <f t="shared" si="27"/>
        <v>1555.0431937172773</v>
      </c>
      <c r="BN10" s="24">
        <f t="shared" si="27"/>
        <v>1555.0431937172773</v>
      </c>
      <c r="BO10" s="24">
        <f t="shared" si="27"/>
        <v>1555.0431937172773</v>
      </c>
      <c r="BP10" s="21"/>
      <c r="BQ10" s="21">
        <f t="shared" si="27"/>
        <v>0</v>
      </c>
      <c r="BR10" s="21">
        <f t="shared" si="6"/>
        <v>0</v>
      </c>
      <c r="BS10" s="21">
        <f>BS54+BS55+BS56+BS57+BS58+BS59+BS60+BS61+BS62+BS63+BS64+BS65+BS66+BS85+BS86+BS87+BS88+BS89+BS90+BS67</f>
        <v>1188.053</v>
      </c>
      <c r="BT10" s="21">
        <f>BT54+BT55+BT56+BT57+BT58+BT59+BT60+BT61+BT62+BT63+BT64+BT65+BT66+BT85+BT86+BT87+BT88+BT89+BT90+BT67</f>
        <v>1188.053</v>
      </c>
      <c r="BU10" s="21">
        <f>BU54+BU55+BU56+BU57+BU58+BU59+BU60+BU61+BU62+BU63+BU64+BU65+BU66+BU85+BU86+BU87+BU88+BU89+BU90+BU67</f>
        <v>227.26000000000002</v>
      </c>
      <c r="BV10" s="21">
        <f>BV54+BV55+BV56+BV57+BV58+BV59+BV60+BV61+BV62+BV63+BV64+BV65+BV66+BV85+BV86+BV87+BV88+BV89+BV90+BV67</f>
        <v>198.25000000000003</v>
      </c>
      <c r="BW10" s="25">
        <f>BW54+BW55+BW56+BW57+BW58+BW59+BW60+BW61+BW62+BW63+BW64+BW65+BW66+BW85+BW86+BW87+BW88+BW89+BW90+BW67</f>
        <v>190.39000000000001</v>
      </c>
      <c r="BX10" s="25">
        <f>BW10/BU10*100</f>
        <v>83.77629147232246</v>
      </c>
      <c r="BY10" s="21">
        <f>BY54+BY55+BY56+BY57+BY58+BY59+BY60+BY61+BY62+BY63+BY64+BY65+BY66+BY85+BY86+BY87+BY88+BY89+BY90+BY67</f>
        <v>0.9760000000000001</v>
      </c>
      <c r="BZ10" s="21">
        <f>BZ54+BZ55+BZ56+BZ57+BZ58+BZ59+BZ60+BZ61+BZ62+BZ63+BZ64+BZ65+BZ66+BZ85+BZ86+BZ87+BZ88+BZ89+BZ90+BZ67</f>
        <v>0.9760000000000001</v>
      </c>
      <c r="CA10" s="21">
        <f>CA54+CA55+CA56+CA57+CA58+CA59+CA60+CA61+CA62+CA63+CA64+CA65+CA66+CA85+CA86+CA87+CA88+CA89+CA90+CA67</f>
        <v>0.9760000000000001</v>
      </c>
      <c r="CB10" s="21">
        <f>CA10/BY10*100</f>
        <v>100</v>
      </c>
      <c r="CC10" s="21">
        <f>CC54+CC55+CC56+CC57+CC58+CC59+CC60+CC61+CC62+CC63+CC64+CC65+CC66+CC85+CC86+CC87+CC88+CC89+CC90+CC67</f>
        <v>0.179</v>
      </c>
      <c r="CD10" s="21">
        <f>CD54+CD55+CD56+CD57+CD58+CD59+CD60+CD61+CD62+CD63+CD64+CD65+CD66+CD85+CD86+CD87+CD88+CD89+CD90+CD67</f>
        <v>0.179</v>
      </c>
      <c r="CE10" s="21">
        <f>CE54+CE55+CE56+CE57+CE58+CE59+CE60+CE61+CE62+CE63+CE64+CE65+CE66+CE85+CE86+CE87+CE88+CE89+CE90+CE67</f>
        <v>0.179</v>
      </c>
      <c r="CF10" s="21">
        <f>CE10/CC10*100</f>
        <v>100</v>
      </c>
      <c r="CG10" s="21">
        <f t="shared" si="7"/>
        <v>230.5168543895754</v>
      </c>
      <c r="CH10" s="21">
        <f t="shared" si="7"/>
        <v>230.51680966260628</v>
      </c>
      <c r="CI10" s="21">
        <f t="shared" si="8"/>
        <v>244.40289224872268</v>
      </c>
      <c r="CJ10" s="26">
        <f t="shared" si="8"/>
        <v>244.40284197086348</v>
      </c>
      <c r="CK10" s="21">
        <f t="shared" si="9"/>
        <v>272.5593604592742</v>
      </c>
      <c r="CL10" s="21">
        <f t="shared" si="10"/>
        <v>272.5592979295824</v>
      </c>
      <c r="CM10" s="21">
        <f t="shared" si="11"/>
        <v>44.095053275043206</v>
      </c>
      <c r="CN10" s="21">
        <f t="shared" si="11"/>
        <v>38.46626161931471</v>
      </c>
      <c r="CO10" s="21">
        <f t="shared" si="12"/>
        <v>52.1372701874198</v>
      </c>
      <c r="CP10" s="21">
        <f t="shared" si="13"/>
        <v>45.48187733589302</v>
      </c>
      <c r="CQ10" s="21">
        <f t="shared" si="14"/>
        <v>0.18937240163883734</v>
      </c>
      <c r="CR10" s="21">
        <f t="shared" si="14"/>
        <v>0.18937236489508777</v>
      </c>
      <c r="CS10" s="21">
        <f t="shared" si="15"/>
        <v>0.22391083209945317</v>
      </c>
      <c r="CT10" s="21">
        <f t="shared" si="16"/>
        <v>0.22391078073055024</v>
      </c>
      <c r="CU10" s="21">
        <f t="shared" si="17"/>
        <v>0.03473120890712283</v>
      </c>
      <c r="CV10" s="21">
        <f t="shared" si="17"/>
        <v>0.03473120216825892</v>
      </c>
      <c r="CW10" s="21">
        <f t="shared" si="18"/>
        <v>0.04106561367397757</v>
      </c>
      <c r="CX10" s="21">
        <f t="shared" si="19"/>
        <v>0.04106560425283656</v>
      </c>
    </row>
    <row r="11" spans="1:102" s="5" customFormat="1" ht="15.75">
      <c r="A11" s="392"/>
      <c r="B11" s="27"/>
      <c r="C11" s="392"/>
      <c r="D11" s="394" t="s">
        <v>88</v>
      </c>
      <c r="E11" s="394"/>
      <c r="F11" s="394"/>
      <c r="G11" s="394"/>
      <c r="H11" s="6"/>
      <c r="I11" s="6"/>
      <c r="J11" s="21">
        <f aca="true" t="shared" si="28" ref="J11:AD11">J76+J77+J78+J79+J80+J81+J82</f>
        <v>0</v>
      </c>
      <c r="K11" s="21">
        <f t="shared" si="28"/>
        <v>0</v>
      </c>
      <c r="L11" s="21">
        <f t="shared" si="28"/>
        <v>0</v>
      </c>
      <c r="M11" s="21">
        <f t="shared" si="28"/>
        <v>0</v>
      </c>
      <c r="N11" s="21">
        <f t="shared" si="28"/>
        <v>0</v>
      </c>
      <c r="O11" s="21">
        <f t="shared" si="28"/>
        <v>0</v>
      </c>
      <c r="P11" s="21">
        <f t="shared" si="28"/>
        <v>0</v>
      </c>
      <c r="Q11" s="21">
        <f t="shared" si="28"/>
        <v>0</v>
      </c>
      <c r="R11" s="21">
        <f t="shared" si="28"/>
        <v>0</v>
      </c>
      <c r="S11" s="21">
        <f t="shared" si="28"/>
        <v>0</v>
      </c>
      <c r="T11" s="21">
        <f t="shared" si="28"/>
        <v>0</v>
      </c>
      <c r="U11" s="21">
        <f t="shared" si="28"/>
        <v>0</v>
      </c>
      <c r="V11" s="21">
        <f t="shared" si="28"/>
        <v>0</v>
      </c>
      <c r="W11" s="21">
        <f t="shared" si="28"/>
        <v>0</v>
      </c>
      <c r="X11" s="21">
        <f t="shared" si="28"/>
        <v>0</v>
      </c>
      <c r="Y11" s="21">
        <f t="shared" si="28"/>
        <v>0</v>
      </c>
      <c r="Z11" s="21">
        <f t="shared" si="28"/>
        <v>0</v>
      </c>
      <c r="AA11" s="21">
        <f t="shared" si="28"/>
        <v>0</v>
      </c>
      <c r="AB11" s="21">
        <f t="shared" si="28"/>
        <v>0</v>
      </c>
      <c r="AC11" s="21">
        <f t="shared" si="28"/>
        <v>0</v>
      </c>
      <c r="AD11" s="21">
        <f t="shared" si="28"/>
        <v>0</v>
      </c>
      <c r="AE11" s="21">
        <f aca="true" t="shared" si="29" ref="AE11:BQ11">AE78+AE79+AE80+AE81+AE82+AE83+AE84</f>
        <v>4.280190000000001</v>
      </c>
      <c r="AF11" s="21">
        <f t="shared" si="29"/>
        <v>3.6803009458297504</v>
      </c>
      <c r="AG11" s="21">
        <f t="shared" si="29"/>
        <v>4.280190000000001</v>
      </c>
      <c r="AH11" s="21">
        <f t="shared" si="29"/>
        <v>3.6803009458297504</v>
      </c>
      <c r="AI11" s="21">
        <f t="shared" si="29"/>
        <v>1.623278</v>
      </c>
      <c r="AJ11" s="21">
        <f t="shared" si="29"/>
        <v>1.3957678417884782</v>
      </c>
      <c r="AK11" s="21">
        <f t="shared" si="29"/>
        <v>1.623278</v>
      </c>
      <c r="AL11" s="21">
        <f t="shared" si="29"/>
        <v>1.3957678417884782</v>
      </c>
      <c r="AM11" s="21">
        <f t="shared" si="29"/>
        <v>4018.273789782007</v>
      </c>
      <c r="AN11" s="21">
        <f t="shared" si="29"/>
        <v>4018.273789782007</v>
      </c>
      <c r="AO11" s="21"/>
      <c r="AP11" s="21"/>
      <c r="AQ11" s="21">
        <f t="shared" si="29"/>
        <v>0.0233</v>
      </c>
      <c r="AR11" s="21">
        <f t="shared" si="29"/>
        <v>0</v>
      </c>
      <c r="AS11" s="21">
        <f t="shared" si="29"/>
        <v>130.40246660600266</v>
      </c>
      <c r="AT11" s="21">
        <f t="shared" si="29"/>
        <v>130.40246660600266</v>
      </c>
      <c r="AU11" s="22">
        <f t="shared" si="4"/>
        <v>0.03245235975149345</v>
      </c>
      <c r="AV11" s="22">
        <f t="shared" si="4"/>
        <v>0.03245235975149345</v>
      </c>
      <c r="AW11" s="22"/>
      <c r="AX11" s="21">
        <f t="shared" si="29"/>
        <v>3887.8713231760044</v>
      </c>
      <c r="AY11" s="21">
        <f t="shared" si="29"/>
        <v>3887.8713231760044</v>
      </c>
      <c r="AZ11" s="21">
        <f t="shared" si="29"/>
        <v>0.0308</v>
      </c>
      <c r="BA11" s="21">
        <f t="shared" si="29"/>
        <v>0.0015</v>
      </c>
      <c r="BB11" s="21">
        <f t="shared" si="29"/>
        <v>471.4063231760045</v>
      </c>
      <c r="BC11" s="21">
        <f t="shared" si="29"/>
        <v>471.4063231760045</v>
      </c>
      <c r="BD11" s="22">
        <f t="shared" si="5"/>
        <v>0.11731563050151902</v>
      </c>
      <c r="BE11" s="22">
        <f t="shared" si="5"/>
        <v>0.11731563050151902</v>
      </c>
      <c r="BF11" s="22">
        <f t="shared" si="24"/>
        <v>0.121250495191521</v>
      </c>
      <c r="BG11" s="22">
        <f t="shared" si="24"/>
        <v>0.121250495191521</v>
      </c>
      <c r="BH11" s="21">
        <f t="shared" si="29"/>
        <v>3416.465</v>
      </c>
      <c r="BI11" s="21">
        <f t="shared" si="29"/>
        <v>3416.465</v>
      </c>
      <c r="BJ11" s="21">
        <f t="shared" si="29"/>
        <v>541.1560000000001</v>
      </c>
      <c r="BK11" s="21">
        <f t="shared" si="29"/>
        <v>491.0103004619908</v>
      </c>
      <c r="BL11" s="21">
        <f t="shared" si="29"/>
        <v>541.1282758620689</v>
      </c>
      <c r="BM11" s="21">
        <f t="shared" si="29"/>
        <v>491.08275136839194</v>
      </c>
      <c r="BN11" s="24">
        <f t="shared" si="29"/>
        <v>541.128275862069</v>
      </c>
      <c r="BO11" s="24">
        <f t="shared" si="29"/>
        <v>491.08275136839194</v>
      </c>
      <c r="BP11" s="21"/>
      <c r="BQ11" s="21">
        <f t="shared" si="29"/>
        <v>50.14569953800917</v>
      </c>
      <c r="BR11" s="21">
        <f t="shared" si="6"/>
        <v>9.266403687293343</v>
      </c>
      <c r="BS11" s="21">
        <f>BS78+BS79+BS80+BS81+BS82+BS83+BS84</f>
        <v>784.636</v>
      </c>
      <c r="BT11" s="21">
        <f>BT78+BT79+BT80+BT81+BT82+BT83+BT84</f>
        <v>712.0699894841683</v>
      </c>
      <c r="BU11" s="21">
        <f>BU78+BU79+BU80+BU81+BU82+BU83+BU84</f>
        <v>160.031</v>
      </c>
      <c r="BV11" s="21">
        <f>BV78+BV79+BV80+BV81+BV82+BV83+BV84</f>
        <v>149.62</v>
      </c>
      <c r="BW11" s="25">
        <f>BW78+BW79+BW80+BW81+BW82+BW83+BW84</f>
        <v>142.84</v>
      </c>
      <c r="BX11" s="25">
        <f>BW11/BU11*100</f>
        <v>89.25770631940063</v>
      </c>
      <c r="BY11" s="21">
        <f>BY78+BY79+BY80+BY81+BY82+BY83+BY84</f>
        <v>0.411</v>
      </c>
      <c r="BZ11" s="21">
        <f>BZ78+BZ79+BZ80+BZ81+BZ82+BZ83+BZ84</f>
        <v>0.411</v>
      </c>
      <c r="CA11" s="21">
        <f>CA78+CA79+CA80+CA81+CA82+CA83+CA84</f>
        <v>0.411</v>
      </c>
      <c r="CB11" s="21">
        <f>CA11/BY11*100</f>
        <v>100</v>
      </c>
      <c r="CC11" s="21">
        <f>CC78+CC79+CC80+CC81+CC82+CC83+CC84</f>
        <v>0.027</v>
      </c>
      <c r="CD11" s="21">
        <f>CD78+CD79+CD80+CD81+CD82+CD83+CD84</f>
        <v>0.027</v>
      </c>
      <c r="CE11" s="21">
        <f>CE78+CE79+CE80+CE81+CE82+CE83+CE84</f>
        <v>0.027</v>
      </c>
      <c r="CF11" s="21">
        <f>CE11/CC11*100</f>
        <v>100</v>
      </c>
      <c r="CG11" s="21">
        <f t="shared" si="7"/>
        <v>195.26693327747753</v>
      </c>
      <c r="CH11" s="21">
        <f t="shared" si="7"/>
        <v>177.2079322456518</v>
      </c>
      <c r="CI11" s="21">
        <f t="shared" si="8"/>
        <v>201.81635007380603</v>
      </c>
      <c r="CJ11" s="26">
        <f t="shared" si="8"/>
        <v>183.15163499353622</v>
      </c>
      <c r="CK11" s="21">
        <f t="shared" si="9"/>
        <v>229.66311670103454</v>
      </c>
      <c r="CL11" s="21">
        <f t="shared" si="10"/>
        <v>208.42303067181086</v>
      </c>
      <c r="CM11" s="21">
        <f t="shared" si="11"/>
        <v>39.82580788968134</v>
      </c>
      <c r="CN11" s="21">
        <f t="shared" si="11"/>
        <v>37.23489434205949</v>
      </c>
      <c r="CO11" s="21">
        <f t="shared" si="12"/>
        <v>46.841106231148274</v>
      </c>
      <c r="CP11" s="21">
        <f t="shared" si="13"/>
        <v>43.793804414797165</v>
      </c>
      <c r="CQ11" s="21">
        <f t="shared" si="14"/>
        <v>0.10228272673831339</v>
      </c>
      <c r="CR11" s="21">
        <f t="shared" si="14"/>
        <v>0.10228272673831339</v>
      </c>
      <c r="CS11" s="21">
        <f t="shared" si="15"/>
        <v>0.12029978354819966</v>
      </c>
      <c r="CT11" s="21">
        <f t="shared" si="16"/>
        <v>0.12029978354819966</v>
      </c>
      <c r="CU11" s="21">
        <f t="shared" si="17"/>
        <v>0.006719303216385551</v>
      </c>
      <c r="CV11" s="21">
        <f t="shared" si="17"/>
        <v>0.006719303216385551</v>
      </c>
      <c r="CW11" s="21">
        <f t="shared" si="18"/>
        <v>0.007902905488567862</v>
      </c>
      <c r="CX11" s="21">
        <f t="shared" si="19"/>
        <v>0.007902905488567862</v>
      </c>
    </row>
    <row r="12" spans="1:104" s="48" customFormat="1" ht="29.25" customHeight="1">
      <c r="A12" s="28">
        <v>1</v>
      </c>
      <c r="B12" s="28"/>
      <c r="C12" s="28">
        <v>1</v>
      </c>
      <c r="D12" s="29">
        <v>1</v>
      </c>
      <c r="E12" s="30" t="s">
        <v>89</v>
      </c>
      <c r="F12" s="30" t="s">
        <v>90</v>
      </c>
      <c r="G12" s="31" t="s">
        <v>91</v>
      </c>
      <c r="H12" s="32" t="s">
        <v>92</v>
      </c>
      <c r="I12" s="33" t="s">
        <v>93</v>
      </c>
      <c r="J12" s="34">
        <f aca="true" t="shared" si="30" ref="J12:J44">SUM(K12:AD12)</f>
        <v>305501</v>
      </c>
      <c r="K12" s="34">
        <v>0</v>
      </c>
      <c r="L12" s="35">
        <v>65234</v>
      </c>
      <c r="M12" s="34">
        <v>30911.2</v>
      </c>
      <c r="N12" s="34">
        <v>8366.1</v>
      </c>
      <c r="O12" s="35">
        <v>6245.2</v>
      </c>
      <c r="P12" s="34">
        <v>6000</v>
      </c>
      <c r="Q12" s="34">
        <v>2450</v>
      </c>
      <c r="R12" s="34">
        <v>5596.8</v>
      </c>
      <c r="S12" s="34">
        <v>950</v>
      </c>
      <c r="T12" s="34">
        <v>6560</v>
      </c>
      <c r="U12" s="34">
        <v>2185</v>
      </c>
      <c r="V12" s="34">
        <v>4860</v>
      </c>
      <c r="W12" s="34">
        <v>1560</v>
      </c>
      <c r="X12" s="34">
        <v>9000</v>
      </c>
      <c r="Y12" s="34">
        <v>138382.7</v>
      </c>
      <c r="Z12" s="34">
        <v>8500</v>
      </c>
      <c r="AA12" s="34">
        <v>700</v>
      </c>
      <c r="AB12" s="34">
        <v>0</v>
      </c>
      <c r="AC12" s="34">
        <v>8000</v>
      </c>
      <c r="AD12" s="34">
        <v>0</v>
      </c>
      <c r="AE12" s="36">
        <v>45.589600000000004</v>
      </c>
      <c r="AF12" s="37">
        <f aca="true" t="shared" si="31" ref="AF12:AF76">AE12/1.163</f>
        <v>39.2</v>
      </c>
      <c r="AG12" s="36">
        <v>48</v>
      </c>
      <c r="AH12" s="37">
        <f aca="true" t="shared" si="32" ref="AH12:AH76">AG12/1.163</f>
        <v>41.2725709372313</v>
      </c>
      <c r="AI12" s="36">
        <v>45.807081000000004</v>
      </c>
      <c r="AJ12" s="37">
        <f aca="true" t="shared" si="33" ref="AJ12:AJ76">AI12/1.163</f>
        <v>39.387</v>
      </c>
      <c r="AK12" s="36">
        <v>43.7</v>
      </c>
      <c r="AL12" s="37">
        <f aca="true" t="shared" si="34" ref="AL12:AL76">AK12/1.163</f>
        <v>37.57523645743766</v>
      </c>
      <c r="AM12" s="37">
        <f aca="true" t="shared" si="35" ref="AM12:AM76">BI12+BB12+AS12</f>
        <v>86436.0658721488</v>
      </c>
      <c r="AN12" s="37">
        <f aca="true" t="shared" si="36" ref="AN12:AN76">AT12+BC12+BH12</f>
        <v>82954.397</v>
      </c>
      <c r="AO12" s="37"/>
      <c r="AP12" s="37"/>
      <c r="AQ12" s="38">
        <v>1.6</v>
      </c>
      <c r="AR12" s="37">
        <v>0</v>
      </c>
      <c r="AS12" s="39">
        <v>4144.394637048796</v>
      </c>
      <c r="AT12" s="37">
        <f aca="true" t="shared" si="37" ref="AT12:AT36">(AQ12*0.45*24*216)+(0*24*(351-216))</f>
        <v>3732.4800000000005</v>
      </c>
      <c r="AU12" s="22">
        <f t="shared" si="4"/>
        <v>0.04794751583417671</v>
      </c>
      <c r="AV12" s="22">
        <f t="shared" si="4"/>
        <v>0.044994359973468324</v>
      </c>
      <c r="AW12" s="22"/>
      <c r="AX12" s="39">
        <f aca="true" t="shared" si="38" ref="AX12:AX76">AM12-AS12</f>
        <v>82291.6712351</v>
      </c>
      <c r="AY12" s="37">
        <f aca="true" t="shared" si="39" ref="AY12:AY76">BH12+BC12</f>
        <v>79221.917</v>
      </c>
      <c r="AZ12" s="37">
        <v>1.95</v>
      </c>
      <c r="BA12" s="37">
        <f aca="true" t="shared" si="40" ref="BA12:BA39">AZ12*0.3</f>
        <v>0.585</v>
      </c>
      <c r="BB12" s="40">
        <v>9514.1142351</v>
      </c>
      <c r="BC12" s="41">
        <f aca="true" t="shared" si="41" ref="BC12:BC36">(AZ12*0.45*24*216)+(BA12*24*(351-216))</f>
        <v>6444.36</v>
      </c>
      <c r="BD12" s="22">
        <f t="shared" si="5"/>
        <v>0.11007111602201707</v>
      </c>
      <c r="BE12" s="22">
        <f t="shared" si="5"/>
        <v>0.07768557464169139</v>
      </c>
      <c r="BF12" s="22">
        <f t="shared" si="24"/>
        <v>0.11561454631197148</v>
      </c>
      <c r="BG12" s="22">
        <f t="shared" si="24"/>
        <v>0.08134567104706643</v>
      </c>
      <c r="BH12" s="36">
        <v>72777.557</v>
      </c>
      <c r="BI12" s="42">
        <v>72777.557</v>
      </c>
      <c r="BJ12" s="36">
        <v>12079.25</v>
      </c>
      <c r="BK12" s="43">
        <f>AN12/(8.225*0.92)</f>
        <v>10962.653231135191</v>
      </c>
      <c r="BL12" s="36">
        <f aca="true" t="shared" si="42" ref="BL12:BL76">CG12/BP12*AM12/1000</f>
        <v>12001.6224843565</v>
      </c>
      <c r="BM12" s="36">
        <f aca="true" t="shared" si="43" ref="BM12:BM76">CH12/BP12*AN12/1000</f>
        <v>10892.201544549169</v>
      </c>
      <c r="BN12" s="44">
        <f aca="true" t="shared" si="44" ref="BN12:BN76">CI12/BP12*AX12/1000</f>
        <v>12001.622484356501</v>
      </c>
      <c r="BO12" s="44">
        <f aca="true" t="shared" si="45" ref="BO12:BO76">CJ12/BP12*AY12/1000</f>
        <v>10892.201544549167</v>
      </c>
      <c r="BP12" s="36">
        <v>1.1826</v>
      </c>
      <c r="BQ12" s="36">
        <f aca="true" t="shared" si="46" ref="BQ12:BQ21">BJ12-BK12</f>
        <v>1116.5967688648088</v>
      </c>
      <c r="BR12" s="39">
        <f t="shared" si="6"/>
        <v>9.243924654799006</v>
      </c>
      <c r="BS12" s="39">
        <f aca="true" t="shared" si="47" ref="BS12:BT51">BJ12*8.225/7</f>
        <v>14193.11875</v>
      </c>
      <c r="BT12" s="39">
        <f t="shared" si="47"/>
        <v>12881.117546583848</v>
      </c>
      <c r="BU12" s="36">
        <v>1858.5</v>
      </c>
      <c r="BV12" s="36">
        <f>BW12*1.1</f>
        <v>1255.1000000000001</v>
      </c>
      <c r="BW12" s="43">
        <v>1141</v>
      </c>
      <c r="BX12" s="45">
        <f>BV12/BU12</f>
        <v>0.6753295668549907</v>
      </c>
      <c r="BY12" s="36">
        <v>148.237</v>
      </c>
      <c r="BZ12" s="36">
        <f>CA12*2</f>
        <v>91.28</v>
      </c>
      <c r="CA12" s="43">
        <v>45.64</v>
      </c>
      <c r="CB12" s="45">
        <f>BZ12/BY12</f>
        <v>0.6157706915277562</v>
      </c>
      <c r="CC12" s="36">
        <v>47.075</v>
      </c>
      <c r="CD12" s="36">
        <f>CE12*3</f>
        <v>13.41</v>
      </c>
      <c r="CE12" s="43">
        <v>4.47</v>
      </c>
      <c r="CF12" s="45">
        <f>CD12/CC12</f>
        <v>0.28486457780138075</v>
      </c>
      <c r="CG12" s="36">
        <f t="shared" si="7"/>
        <v>164.20366437076896</v>
      </c>
      <c r="CH12" s="36">
        <f t="shared" si="7"/>
        <v>155.27950310559</v>
      </c>
      <c r="CI12" s="36">
        <f t="shared" si="8"/>
        <v>172.47333219727085</v>
      </c>
      <c r="CJ12" s="46">
        <f t="shared" si="8"/>
        <v>162.5953780767997</v>
      </c>
      <c r="CK12" s="36">
        <f t="shared" si="9"/>
        <v>195.02054390201636</v>
      </c>
      <c r="CL12" s="36">
        <f t="shared" si="10"/>
        <v>176.99299176233473</v>
      </c>
      <c r="CM12" s="36">
        <f t="shared" si="11"/>
        <v>21.501441339879875</v>
      </c>
      <c r="CN12" s="36">
        <f t="shared" si="11"/>
        <v>15.129999679221346</v>
      </c>
      <c r="CO12" s="36">
        <f t="shared" si="12"/>
        <v>25.536718689251963</v>
      </c>
      <c r="CP12" s="36">
        <f t="shared" si="13"/>
        <v>17.245701171310273</v>
      </c>
      <c r="CQ12" s="36">
        <f t="shared" si="14"/>
        <v>1.7149901317728127</v>
      </c>
      <c r="CR12" s="36">
        <f t="shared" si="14"/>
        <v>1.1003636130342795</v>
      </c>
      <c r="CS12" s="36">
        <f t="shared" si="15"/>
        <v>2.0368504537738192</v>
      </c>
      <c r="CT12" s="36">
        <f t="shared" si="16"/>
        <v>1.2542328124589288</v>
      </c>
      <c r="CU12" s="36">
        <f t="shared" si="17"/>
        <v>0.5446221958971456</v>
      </c>
      <c r="CV12" s="36">
        <f t="shared" si="17"/>
        <v>0.1616550838167144</v>
      </c>
      <c r="CW12" s="36">
        <f t="shared" si="18"/>
        <v>0.6468340232964952</v>
      </c>
      <c r="CX12" s="36">
        <f t="shared" si="19"/>
        <v>0.1842601009539246</v>
      </c>
      <c r="CY12" s="47"/>
      <c r="CZ12" s="47"/>
    </row>
    <row r="13" spans="1:104" s="52" customFormat="1" ht="39" customHeight="1">
      <c r="A13" s="28">
        <v>2</v>
      </c>
      <c r="B13" s="28"/>
      <c r="C13" s="28">
        <v>2</v>
      </c>
      <c r="D13" s="29">
        <v>2</v>
      </c>
      <c r="E13" s="30" t="s">
        <v>94</v>
      </c>
      <c r="F13" s="30" t="s">
        <v>95</v>
      </c>
      <c r="G13" s="30" t="s">
        <v>91</v>
      </c>
      <c r="H13" s="49" t="s">
        <v>96</v>
      </c>
      <c r="I13" s="33" t="s">
        <v>97</v>
      </c>
      <c r="J13" s="34">
        <f t="shared" si="30"/>
        <v>324010</v>
      </c>
      <c r="K13" s="34">
        <v>0</v>
      </c>
      <c r="L13" s="35">
        <v>56298.8</v>
      </c>
      <c r="M13" s="34">
        <v>18012.5</v>
      </c>
      <c r="N13" s="34">
        <v>7149.6</v>
      </c>
      <c r="O13" s="34">
        <v>6585.4</v>
      </c>
      <c r="P13" s="34">
        <v>5500</v>
      </c>
      <c r="Q13" s="34">
        <v>1850</v>
      </c>
      <c r="R13" s="34">
        <v>4965.2</v>
      </c>
      <c r="S13" s="34">
        <v>680</v>
      </c>
      <c r="T13" s="34">
        <v>0</v>
      </c>
      <c r="U13" s="35">
        <v>1960</v>
      </c>
      <c r="V13" s="34">
        <v>2860</v>
      </c>
      <c r="W13" s="34">
        <v>0</v>
      </c>
      <c r="X13" s="34">
        <v>8000</v>
      </c>
      <c r="Y13" s="34">
        <v>134258.5</v>
      </c>
      <c r="Z13" s="34">
        <v>8600</v>
      </c>
      <c r="AA13" s="34">
        <v>1000</v>
      </c>
      <c r="AB13" s="34">
        <v>58690</v>
      </c>
      <c r="AC13" s="34">
        <v>7600</v>
      </c>
      <c r="AD13" s="34">
        <v>0</v>
      </c>
      <c r="AE13" s="42">
        <v>22.3</v>
      </c>
      <c r="AF13" s="37">
        <f t="shared" si="31"/>
        <v>19.174548581255372</v>
      </c>
      <c r="AG13" s="42">
        <v>42</v>
      </c>
      <c r="AH13" s="37">
        <f t="shared" si="32"/>
        <v>36.11349957007739</v>
      </c>
      <c r="AI13" s="42">
        <v>23.88</v>
      </c>
      <c r="AJ13" s="50">
        <f t="shared" si="33"/>
        <v>20.53310404127257</v>
      </c>
      <c r="AK13" s="42">
        <v>29.6</v>
      </c>
      <c r="AL13" s="37">
        <f t="shared" si="34"/>
        <v>25.45141874462597</v>
      </c>
      <c r="AM13" s="37">
        <f t="shared" si="35"/>
        <v>58182.98799999999</v>
      </c>
      <c r="AN13" s="37">
        <f t="shared" si="36"/>
        <v>72728.546</v>
      </c>
      <c r="AO13" s="37"/>
      <c r="AP13" s="37"/>
      <c r="AQ13" s="38">
        <v>1.3</v>
      </c>
      <c r="AR13" s="37">
        <v>0</v>
      </c>
      <c r="AS13" s="39">
        <v>1770.842</v>
      </c>
      <c r="AT13" s="37">
        <f t="shared" si="37"/>
        <v>3032.640000000001</v>
      </c>
      <c r="AU13" s="22">
        <f t="shared" si="4"/>
        <v>0.03043573492650464</v>
      </c>
      <c r="AV13" s="22">
        <f t="shared" si="4"/>
        <v>0.04169806997103999</v>
      </c>
      <c r="AW13" s="22"/>
      <c r="AX13" s="39">
        <f t="shared" si="38"/>
        <v>56412.14599999999</v>
      </c>
      <c r="AY13" s="37">
        <f t="shared" si="39"/>
        <v>69695.90599999999</v>
      </c>
      <c r="AZ13" s="37">
        <v>1.2</v>
      </c>
      <c r="BA13" s="37">
        <f t="shared" si="40"/>
        <v>0.36</v>
      </c>
      <c r="BB13" s="51">
        <v>4551.376</v>
      </c>
      <c r="BC13" s="37">
        <f t="shared" si="41"/>
        <v>3965.76</v>
      </c>
      <c r="BD13" s="22">
        <f t="shared" si="5"/>
        <v>0.0782252021845286</v>
      </c>
      <c r="BE13" s="22">
        <f t="shared" si="5"/>
        <v>0.054528245346744594</v>
      </c>
      <c r="BF13" s="22">
        <f t="shared" si="24"/>
        <v>0.08068078105023696</v>
      </c>
      <c r="BG13" s="22">
        <f t="shared" si="24"/>
        <v>0.05690090318934947</v>
      </c>
      <c r="BH13" s="42">
        <v>65730.146</v>
      </c>
      <c r="BI13" s="42">
        <v>51860.77</v>
      </c>
      <c r="BJ13" s="51">
        <v>8272.55</v>
      </c>
      <c r="BK13" s="43">
        <f>AN13/(8.225*0.9)</f>
        <v>9824.862681526512</v>
      </c>
      <c r="BL13" s="36">
        <f t="shared" si="42"/>
        <v>8219.386309825804</v>
      </c>
      <c r="BM13" s="36">
        <f t="shared" si="43"/>
        <v>9761.723026208061</v>
      </c>
      <c r="BN13" s="44">
        <f t="shared" si="44"/>
        <v>8219.386309825806</v>
      </c>
      <c r="BO13" s="44">
        <f t="shared" si="45"/>
        <v>9761.723026208057</v>
      </c>
      <c r="BP13" s="36">
        <v>1.1826</v>
      </c>
      <c r="BQ13" s="36">
        <f t="shared" si="46"/>
        <v>-1552.3126815265132</v>
      </c>
      <c r="BR13" s="39">
        <f t="shared" si="6"/>
        <v>-18.76462132627199</v>
      </c>
      <c r="BS13" s="39">
        <f t="shared" si="47"/>
        <v>9720.246249999998</v>
      </c>
      <c r="BT13" s="39">
        <f t="shared" si="47"/>
        <v>11544.213650793652</v>
      </c>
      <c r="BU13" s="36">
        <v>1256.57</v>
      </c>
      <c r="BV13" s="36">
        <f>BW13*1.3</f>
        <v>839.02</v>
      </c>
      <c r="BW13" s="43">
        <v>645.4</v>
      </c>
      <c r="BX13" s="45">
        <f aca="true" t="shared" si="48" ref="BX13:BX77">BV13/BU13</f>
        <v>0.667706534454905</v>
      </c>
      <c r="BY13" s="36">
        <v>161.254</v>
      </c>
      <c r="BZ13" s="36">
        <f>CA13*2</f>
        <v>65.28</v>
      </c>
      <c r="CA13" s="43">
        <v>32.64</v>
      </c>
      <c r="CB13" s="45">
        <f aca="true" t="shared" si="49" ref="CB13:CB77">BZ13/BY13</f>
        <v>0.404827167078026</v>
      </c>
      <c r="CC13" s="36">
        <v>46.487</v>
      </c>
      <c r="CD13" s="36">
        <f>CE13*3</f>
        <v>10.05</v>
      </c>
      <c r="CE13" s="43">
        <v>3.35</v>
      </c>
      <c r="CF13" s="45">
        <f aca="true" t="shared" si="50" ref="CF13:CF77">CD13/CC13</f>
        <v>0.2161894723255964</v>
      </c>
      <c r="CG13" s="36">
        <f t="shared" si="7"/>
        <v>167.0633734039235</v>
      </c>
      <c r="CH13" s="36">
        <f t="shared" si="7"/>
        <v>158.73015873015876</v>
      </c>
      <c r="CI13" s="36">
        <f t="shared" si="8"/>
        <v>172.30768441250223</v>
      </c>
      <c r="CJ13" s="46">
        <f t="shared" si="8"/>
        <v>165.63689767937953</v>
      </c>
      <c r="CK13" s="36">
        <f t="shared" si="9"/>
        <v>187.42965540233973</v>
      </c>
      <c r="CL13" s="36">
        <f t="shared" si="10"/>
        <v>175.6304276396047</v>
      </c>
      <c r="CM13" s="36">
        <f t="shared" si="11"/>
        <v>21.596862643080485</v>
      </c>
      <c r="CN13" s="36">
        <f t="shared" si="11"/>
        <v>11.53632302782459</v>
      </c>
      <c r="CO13" s="36">
        <f t="shared" si="12"/>
        <v>24.229682667650327</v>
      </c>
      <c r="CP13" s="36">
        <f t="shared" si="13"/>
        <v>12.764614884622349</v>
      </c>
      <c r="CQ13" s="36">
        <f t="shared" si="14"/>
        <v>2.77149740058039</v>
      </c>
      <c r="CR13" s="36">
        <f t="shared" si="14"/>
        <v>0.8975842855431209</v>
      </c>
      <c r="CS13" s="36">
        <f t="shared" si="15"/>
        <v>3.109363783067625</v>
      </c>
      <c r="CT13" s="36">
        <f t="shared" si="16"/>
        <v>0.9931516050489225</v>
      </c>
      <c r="CU13" s="36">
        <f t="shared" si="17"/>
        <v>0.7989792480234945</v>
      </c>
      <c r="CV13" s="36">
        <f t="shared" si="17"/>
        <v>0.13818508072469923</v>
      </c>
      <c r="CW13" s="36">
        <f t="shared" si="18"/>
        <v>0.8963808289001495</v>
      </c>
      <c r="CX13" s="36">
        <f t="shared" si="19"/>
        <v>0.152897880372881</v>
      </c>
      <c r="CY13" s="47"/>
      <c r="CZ13" s="47"/>
    </row>
    <row r="14" spans="1:104" s="48" customFormat="1" ht="27.75" customHeight="1">
      <c r="A14" s="28">
        <v>3</v>
      </c>
      <c r="B14" s="28"/>
      <c r="C14" s="28">
        <v>3</v>
      </c>
      <c r="D14" s="29">
        <v>3</v>
      </c>
      <c r="E14" s="30" t="s">
        <v>98</v>
      </c>
      <c r="F14" s="30" t="s">
        <v>99</v>
      </c>
      <c r="G14" s="31" t="s">
        <v>91</v>
      </c>
      <c r="H14" s="32" t="s">
        <v>100</v>
      </c>
      <c r="I14" s="53" t="s">
        <v>101</v>
      </c>
      <c r="J14" s="34">
        <f t="shared" si="30"/>
        <v>3810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265</v>
      </c>
      <c r="R14" s="34">
        <v>0</v>
      </c>
      <c r="S14" s="34">
        <v>0</v>
      </c>
      <c r="T14" s="34">
        <v>0</v>
      </c>
      <c r="U14" s="34">
        <v>1000</v>
      </c>
      <c r="V14" s="34">
        <v>0</v>
      </c>
      <c r="W14" s="34">
        <v>0</v>
      </c>
      <c r="X14" s="34">
        <v>850</v>
      </c>
      <c r="Y14" s="34">
        <v>945</v>
      </c>
      <c r="Z14" s="34">
        <v>100</v>
      </c>
      <c r="AA14" s="34">
        <v>50</v>
      </c>
      <c r="AB14" s="34">
        <v>0</v>
      </c>
      <c r="AC14" s="34">
        <v>600</v>
      </c>
      <c r="AD14" s="34">
        <v>0</v>
      </c>
      <c r="AE14" s="36">
        <v>15.0027</v>
      </c>
      <c r="AF14" s="37">
        <f t="shared" si="31"/>
        <v>12.9</v>
      </c>
      <c r="AG14" s="36">
        <v>15</v>
      </c>
      <c r="AH14" s="37">
        <f t="shared" si="32"/>
        <v>12.89767841788478</v>
      </c>
      <c r="AI14" s="36">
        <v>12.717405000000001</v>
      </c>
      <c r="AJ14" s="37">
        <f t="shared" si="33"/>
        <v>10.935</v>
      </c>
      <c r="AK14" s="36">
        <v>11.86</v>
      </c>
      <c r="AL14" s="37">
        <f t="shared" si="34"/>
        <v>10.197764402407566</v>
      </c>
      <c r="AM14" s="37">
        <f t="shared" si="35"/>
        <v>25329.627999999997</v>
      </c>
      <c r="AN14" s="37">
        <f t="shared" si="36"/>
        <v>24194.707</v>
      </c>
      <c r="AO14" s="37"/>
      <c r="AP14" s="37"/>
      <c r="AQ14" s="38">
        <v>0.25</v>
      </c>
      <c r="AR14" s="37">
        <v>0</v>
      </c>
      <c r="AS14" s="39">
        <v>634.979</v>
      </c>
      <c r="AT14" s="37">
        <f t="shared" si="37"/>
        <v>583.2</v>
      </c>
      <c r="AU14" s="22">
        <f t="shared" si="4"/>
        <v>0.0250686271428858</v>
      </c>
      <c r="AV14" s="22">
        <f t="shared" si="4"/>
        <v>0.024104445654167257</v>
      </c>
      <c r="AW14" s="22"/>
      <c r="AX14" s="39">
        <f t="shared" si="38"/>
        <v>24694.648999999998</v>
      </c>
      <c r="AY14" s="37">
        <f t="shared" si="39"/>
        <v>23611.506999999998</v>
      </c>
      <c r="AZ14" s="37">
        <v>0.51</v>
      </c>
      <c r="BA14" s="37">
        <f t="shared" si="40"/>
        <v>0.153</v>
      </c>
      <c r="BB14" s="40">
        <v>2768.59</v>
      </c>
      <c r="BC14" s="41">
        <f t="shared" si="41"/>
        <v>1685.448</v>
      </c>
      <c r="BD14" s="22">
        <f t="shared" si="5"/>
        <v>0.10930243428762557</v>
      </c>
      <c r="BE14" s="22">
        <f t="shared" si="5"/>
        <v>0.06966184794054336</v>
      </c>
      <c r="BF14" s="22">
        <f t="shared" si="24"/>
        <v>0.11211295208123835</v>
      </c>
      <c r="BG14" s="22">
        <f t="shared" si="24"/>
        <v>0.07138248312570647</v>
      </c>
      <c r="BH14" s="36">
        <v>21926.058999999997</v>
      </c>
      <c r="BI14" s="42">
        <f>BH14</f>
        <v>21926.058999999997</v>
      </c>
      <c r="BJ14" s="54">
        <f>AM14/(8.225*0.87)</f>
        <v>3539.7586556265937</v>
      </c>
      <c r="BK14" s="43">
        <f>AN14/(8.225*0.9)</f>
        <v>3268.4507936507935</v>
      </c>
      <c r="BL14" s="36">
        <f t="shared" si="42"/>
        <v>3517.010333469683</v>
      </c>
      <c r="BM14" s="36">
        <f t="shared" si="43"/>
        <v>3247.4460363095573</v>
      </c>
      <c r="BN14" s="44">
        <f t="shared" si="44"/>
        <v>3517.0103334696832</v>
      </c>
      <c r="BO14" s="44">
        <f t="shared" si="45"/>
        <v>3247.446036309556</v>
      </c>
      <c r="BP14" s="36">
        <v>1.1826</v>
      </c>
      <c r="BQ14" s="36">
        <f t="shared" si="46"/>
        <v>271.3078619758003</v>
      </c>
      <c r="BR14" s="39">
        <f t="shared" si="6"/>
        <v>7.66458644135371</v>
      </c>
      <c r="BS14" s="39">
        <f t="shared" si="47"/>
        <v>4159.216420361247</v>
      </c>
      <c r="BT14" s="39">
        <f t="shared" si="47"/>
        <v>3840.429682539682</v>
      </c>
      <c r="BU14" s="36">
        <v>550.551</v>
      </c>
      <c r="BV14" s="36">
        <f>BW14*1.1</f>
        <v>545.0500000000001</v>
      </c>
      <c r="BW14" s="55">
        <v>495.5</v>
      </c>
      <c r="BX14" s="45">
        <f t="shared" si="48"/>
        <v>0.9900081917933126</v>
      </c>
      <c r="BY14" s="36">
        <v>5.755</v>
      </c>
      <c r="BZ14" s="36">
        <v>5.18</v>
      </c>
      <c r="CA14" s="43">
        <v>5.18</v>
      </c>
      <c r="CB14" s="45">
        <f t="shared" si="49"/>
        <v>0.9000868809730669</v>
      </c>
      <c r="CC14" s="36">
        <v>3.437</v>
      </c>
      <c r="CD14" s="36">
        <v>3.1</v>
      </c>
      <c r="CE14" s="43">
        <v>3.1</v>
      </c>
      <c r="CF14" s="45">
        <f t="shared" si="50"/>
        <v>0.9019493744544662</v>
      </c>
      <c r="CG14" s="36">
        <f t="shared" si="7"/>
        <v>164.20361247947454</v>
      </c>
      <c r="CH14" s="36">
        <f t="shared" si="7"/>
        <v>158.73015873015873</v>
      </c>
      <c r="CI14" s="36">
        <f t="shared" si="8"/>
        <v>168.42581647389474</v>
      </c>
      <c r="CJ14" s="46">
        <f t="shared" si="8"/>
        <v>162.65076526202594</v>
      </c>
      <c r="CK14" s="36">
        <f t="shared" si="9"/>
        <v>189.69284085029815</v>
      </c>
      <c r="CL14" s="36">
        <f t="shared" si="10"/>
        <v>175.15366909026753</v>
      </c>
      <c r="CM14" s="36">
        <f t="shared" si="11"/>
        <v>21.735455412136336</v>
      </c>
      <c r="CN14" s="36">
        <f t="shared" si="11"/>
        <v>22.527654498977817</v>
      </c>
      <c r="CO14" s="36">
        <f t="shared" si="12"/>
        <v>25.109437131406064</v>
      </c>
      <c r="CP14" s="36">
        <f t="shared" si="13"/>
        <v>24.858548451411178</v>
      </c>
      <c r="CQ14" s="36">
        <f t="shared" si="14"/>
        <v>0.22720428424768024</v>
      </c>
      <c r="CR14" s="36">
        <f t="shared" si="14"/>
        <v>0.21409641373214397</v>
      </c>
      <c r="CS14" s="36">
        <f t="shared" si="15"/>
        <v>0.26247306914571383</v>
      </c>
      <c r="CT14" s="36">
        <f t="shared" si="16"/>
        <v>0.23624856614679365</v>
      </c>
      <c r="CU14" s="36">
        <f t="shared" si="17"/>
        <v>0.13569089921099514</v>
      </c>
      <c r="CV14" s="36">
        <f t="shared" si="17"/>
        <v>0.12812719740726763</v>
      </c>
      <c r="CW14" s="36">
        <f t="shared" si="18"/>
        <v>0.15675411618658877</v>
      </c>
      <c r="CX14" s="36">
        <f t="shared" si="19"/>
        <v>0.14138427703765644</v>
      </c>
      <c r="CY14" s="47"/>
      <c r="CZ14" s="47"/>
    </row>
    <row r="15" spans="1:104" ht="27.75" customHeight="1">
      <c r="A15" s="28">
        <v>5</v>
      </c>
      <c r="B15" s="28"/>
      <c r="C15" s="28">
        <v>4</v>
      </c>
      <c r="D15" s="29">
        <v>7</v>
      </c>
      <c r="E15" s="30" t="s">
        <v>102</v>
      </c>
      <c r="F15" s="30" t="s">
        <v>103</v>
      </c>
      <c r="G15" s="31" t="s">
        <v>91</v>
      </c>
      <c r="H15" s="56" t="s">
        <v>104</v>
      </c>
      <c r="I15" s="53" t="s">
        <v>105</v>
      </c>
      <c r="J15" s="34">
        <f t="shared" si="30"/>
        <v>3400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265</v>
      </c>
      <c r="R15" s="34">
        <v>0</v>
      </c>
      <c r="S15" s="34">
        <v>480</v>
      </c>
      <c r="T15" s="34">
        <v>0</v>
      </c>
      <c r="U15" s="34">
        <v>890</v>
      </c>
      <c r="V15" s="34">
        <v>0</v>
      </c>
      <c r="W15" s="34">
        <v>0</v>
      </c>
      <c r="X15" s="34">
        <v>0</v>
      </c>
      <c r="Y15" s="34">
        <v>1015</v>
      </c>
      <c r="Z15" s="34">
        <v>100</v>
      </c>
      <c r="AA15" s="34">
        <v>50</v>
      </c>
      <c r="AB15" s="34">
        <v>0</v>
      </c>
      <c r="AC15" s="34">
        <v>600</v>
      </c>
      <c r="AD15" s="34">
        <v>0</v>
      </c>
      <c r="AE15" s="36">
        <v>10.5</v>
      </c>
      <c r="AF15" s="37">
        <f t="shared" si="31"/>
        <v>9.028374892519347</v>
      </c>
      <c r="AG15" s="36">
        <v>10.5</v>
      </c>
      <c r="AH15" s="37">
        <f t="shared" si="32"/>
        <v>9.028374892519347</v>
      </c>
      <c r="AI15" s="36">
        <v>7.64</v>
      </c>
      <c r="AJ15" s="37">
        <f t="shared" si="33"/>
        <v>6.569217540842648</v>
      </c>
      <c r="AK15" s="36">
        <v>7.64</v>
      </c>
      <c r="AL15" s="37">
        <f t="shared" si="34"/>
        <v>6.569217540842648</v>
      </c>
      <c r="AM15" s="37">
        <f t="shared" si="35"/>
        <v>15923.871673969017</v>
      </c>
      <c r="AN15" s="37">
        <f t="shared" si="36"/>
        <v>15408.8334</v>
      </c>
      <c r="AO15" s="37"/>
      <c r="AP15" s="37"/>
      <c r="AQ15" s="37">
        <v>0.078</v>
      </c>
      <c r="AR15" s="37">
        <v>0</v>
      </c>
      <c r="AS15" s="39">
        <v>182.85164669289514</v>
      </c>
      <c r="AT15" s="37">
        <f t="shared" si="37"/>
        <v>181.9584</v>
      </c>
      <c r="AU15" s="22">
        <f t="shared" si="4"/>
        <v>0.011482863617383036</v>
      </c>
      <c r="AV15" s="22">
        <f t="shared" si="4"/>
        <v>0.011808707075773823</v>
      </c>
      <c r="AW15" s="22"/>
      <c r="AX15" s="39">
        <f t="shared" si="38"/>
        <v>15741.020027276121</v>
      </c>
      <c r="AY15" s="37">
        <f t="shared" si="39"/>
        <v>15226.875</v>
      </c>
      <c r="AZ15" s="37">
        <v>0.32</v>
      </c>
      <c r="BA15" s="37">
        <f t="shared" si="40"/>
        <v>0.096</v>
      </c>
      <c r="BB15" s="40">
        <v>1571.6810272761215</v>
      </c>
      <c r="BC15" s="41">
        <f t="shared" si="41"/>
        <v>1057.536</v>
      </c>
      <c r="BD15" s="22">
        <f t="shared" si="5"/>
        <v>0.09869967929001658</v>
      </c>
      <c r="BE15" s="22">
        <f t="shared" si="5"/>
        <v>0.06863180180791624</v>
      </c>
      <c r="BF15" s="22">
        <f t="shared" si="24"/>
        <v>0.09984619958253686</v>
      </c>
      <c r="BG15" s="22">
        <f t="shared" si="24"/>
        <v>0.06945193941632805</v>
      </c>
      <c r="BH15" s="36">
        <v>14169.339</v>
      </c>
      <c r="BI15" s="42">
        <f>BH15</f>
        <v>14169.339</v>
      </c>
      <c r="BJ15" s="54">
        <f>AM15/(8.225*0.87)</f>
        <v>2225.325322149183</v>
      </c>
      <c r="BK15" s="43">
        <f>AN15/(8.225*0.9)</f>
        <v>2081.5715501519758</v>
      </c>
      <c r="BL15" s="36">
        <f t="shared" si="42"/>
        <v>2211.024229262041</v>
      </c>
      <c r="BM15" s="36">
        <f t="shared" si="43"/>
        <v>2068.194293445435</v>
      </c>
      <c r="BN15" s="44">
        <f t="shared" si="44"/>
        <v>2211.024229262041</v>
      </c>
      <c r="BO15" s="44">
        <f t="shared" si="45"/>
        <v>2068.1942934454346</v>
      </c>
      <c r="BP15" s="36">
        <v>1.1826</v>
      </c>
      <c r="BQ15" s="36">
        <f t="shared" si="46"/>
        <v>143.75377199720742</v>
      </c>
      <c r="BR15" s="39">
        <f t="shared" si="6"/>
        <v>6.459899169186299</v>
      </c>
      <c r="BS15" s="39">
        <f t="shared" si="47"/>
        <v>2614.7572535252903</v>
      </c>
      <c r="BT15" s="39">
        <f t="shared" si="47"/>
        <v>2445.846571428571</v>
      </c>
      <c r="BU15" s="36">
        <v>248.76</v>
      </c>
      <c r="BV15" s="36">
        <v>248.76</v>
      </c>
      <c r="BW15" s="43">
        <v>248.76</v>
      </c>
      <c r="BX15" s="45">
        <f t="shared" si="48"/>
        <v>1</v>
      </c>
      <c r="BY15" s="36">
        <v>4.444</v>
      </c>
      <c r="BZ15" s="36">
        <f>CA15*2</f>
        <v>4.4</v>
      </c>
      <c r="CA15" s="43">
        <v>2.2</v>
      </c>
      <c r="CB15" s="45">
        <f t="shared" si="49"/>
        <v>0.9900990099009902</v>
      </c>
      <c r="CC15" s="36">
        <v>4.228</v>
      </c>
      <c r="CD15" s="36">
        <v>2.03</v>
      </c>
      <c r="CE15" s="43">
        <v>2.03</v>
      </c>
      <c r="CF15" s="45">
        <f t="shared" si="50"/>
        <v>0.4801324503311258</v>
      </c>
      <c r="CG15" s="36">
        <f t="shared" si="7"/>
        <v>164.20361247947454</v>
      </c>
      <c r="CH15" s="36">
        <f t="shared" si="7"/>
        <v>158.73015873015873</v>
      </c>
      <c r="CI15" s="36">
        <f t="shared" si="8"/>
        <v>166.11104293079006</v>
      </c>
      <c r="CJ15" s="46">
        <f t="shared" si="8"/>
        <v>160.62695539489036</v>
      </c>
      <c r="CK15" s="36">
        <f t="shared" si="9"/>
        <v>184.53629019146837</v>
      </c>
      <c r="CL15" s="36">
        <f t="shared" si="10"/>
        <v>172.61543191454246</v>
      </c>
      <c r="CM15" s="36">
        <f t="shared" si="11"/>
        <v>15.621828980614781</v>
      </c>
      <c r="CN15" s="36">
        <f t="shared" si="11"/>
        <v>16.143986604462867</v>
      </c>
      <c r="CO15" s="36">
        <f t="shared" si="12"/>
        <v>17.556217689477258</v>
      </c>
      <c r="CP15" s="36">
        <f t="shared" si="13"/>
        <v>17.556217689477258</v>
      </c>
      <c r="CQ15" s="36">
        <f t="shared" si="14"/>
        <v>0.27907785813576175</v>
      </c>
      <c r="CR15" s="36">
        <f t="shared" si="14"/>
        <v>0.2855504946922199</v>
      </c>
      <c r="CS15" s="36">
        <f t="shared" si="15"/>
        <v>0.31363495502507205</v>
      </c>
      <c r="CT15" s="36">
        <f t="shared" si="16"/>
        <v>0.3105296584406655</v>
      </c>
      <c r="CU15" s="36">
        <f t="shared" si="17"/>
        <v>0.26551331777632775</v>
      </c>
      <c r="CV15" s="36">
        <f t="shared" si="17"/>
        <v>0.13174261459663777</v>
      </c>
      <c r="CW15" s="36">
        <f t="shared" si="18"/>
        <v>0.2983907717925303</v>
      </c>
      <c r="CX15" s="36">
        <f t="shared" si="19"/>
        <v>0.14326709241694335</v>
      </c>
      <c r="CY15" s="47"/>
      <c r="CZ15" s="47"/>
    </row>
    <row r="16" spans="1:104" ht="39" customHeight="1">
      <c r="A16" s="28">
        <v>7</v>
      </c>
      <c r="B16" s="28"/>
      <c r="C16" s="28">
        <v>5</v>
      </c>
      <c r="D16" s="29">
        <v>8</v>
      </c>
      <c r="E16" s="30" t="s">
        <v>106</v>
      </c>
      <c r="F16" s="30" t="s">
        <v>107</v>
      </c>
      <c r="G16" s="31" t="s">
        <v>91</v>
      </c>
      <c r="H16" s="56" t="s">
        <v>108</v>
      </c>
      <c r="I16" s="53" t="s">
        <v>109</v>
      </c>
      <c r="J16" s="34">
        <f t="shared" si="30"/>
        <v>2620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320</v>
      </c>
      <c r="R16" s="34">
        <v>0</v>
      </c>
      <c r="S16" s="34">
        <v>0</v>
      </c>
      <c r="T16" s="34">
        <v>0</v>
      </c>
      <c r="U16" s="34">
        <v>1000</v>
      </c>
      <c r="V16" s="34">
        <v>0</v>
      </c>
      <c r="W16" s="34">
        <v>0</v>
      </c>
      <c r="X16" s="34">
        <v>0</v>
      </c>
      <c r="Y16" s="34">
        <v>590</v>
      </c>
      <c r="Z16" s="34">
        <v>80</v>
      </c>
      <c r="AA16" s="34">
        <v>30</v>
      </c>
      <c r="AB16" s="34">
        <v>0</v>
      </c>
      <c r="AC16" s="34">
        <v>600</v>
      </c>
      <c r="AD16" s="34">
        <v>0</v>
      </c>
      <c r="AE16" s="36">
        <v>16.53</v>
      </c>
      <c r="AF16" s="37">
        <f t="shared" si="31"/>
        <v>14.213241616509029</v>
      </c>
      <c r="AG16" s="36">
        <v>16.53</v>
      </c>
      <c r="AH16" s="37">
        <f t="shared" si="32"/>
        <v>14.213241616509029</v>
      </c>
      <c r="AI16" s="36">
        <v>11.160148000000001</v>
      </c>
      <c r="AJ16" s="37">
        <f t="shared" si="33"/>
        <v>9.596</v>
      </c>
      <c r="AK16" s="36">
        <v>11.16</v>
      </c>
      <c r="AL16" s="37">
        <f t="shared" si="34"/>
        <v>9.595872742906277</v>
      </c>
      <c r="AM16" s="37">
        <f t="shared" si="35"/>
        <v>18306.870391958928</v>
      </c>
      <c r="AN16" s="37">
        <f t="shared" si="36"/>
        <v>18153.946</v>
      </c>
      <c r="AO16" s="37"/>
      <c r="AP16" s="37"/>
      <c r="AQ16" s="37">
        <v>0.18</v>
      </c>
      <c r="AR16" s="37">
        <v>0</v>
      </c>
      <c r="AS16" s="39">
        <v>488.8</v>
      </c>
      <c r="AT16" s="37">
        <f t="shared" si="37"/>
        <v>419.904</v>
      </c>
      <c r="AU16" s="22">
        <f t="shared" si="4"/>
        <v>0.02670035836462247</v>
      </c>
      <c r="AV16" s="22">
        <f t="shared" si="4"/>
        <v>0.023130177868767483</v>
      </c>
      <c r="AW16" s="22"/>
      <c r="AX16" s="39">
        <f t="shared" si="38"/>
        <v>17818.07039195893</v>
      </c>
      <c r="AY16" s="37">
        <f t="shared" si="39"/>
        <v>17734.042</v>
      </c>
      <c r="AZ16" s="37">
        <v>0.34</v>
      </c>
      <c r="BA16" s="37">
        <f t="shared" si="40"/>
        <v>0.10200000000000001</v>
      </c>
      <c r="BB16" s="40">
        <v>1207.660391958928</v>
      </c>
      <c r="BC16" s="41">
        <f t="shared" si="41"/>
        <v>1123.6320000000003</v>
      </c>
      <c r="BD16" s="22">
        <f t="shared" si="5"/>
        <v>0.06596760484464773</v>
      </c>
      <c r="BE16" s="22">
        <f t="shared" si="5"/>
        <v>0.06189464263031301</v>
      </c>
      <c r="BF16" s="22">
        <f t="shared" si="24"/>
        <v>0.06777728257847325</v>
      </c>
      <c r="BG16" s="22">
        <f t="shared" si="24"/>
        <v>0.06336017474188908</v>
      </c>
      <c r="BH16" s="36">
        <v>16610.41</v>
      </c>
      <c r="BI16" s="42">
        <f>BH16</f>
        <v>16610.41</v>
      </c>
      <c r="BJ16" s="51">
        <v>2500.85</v>
      </c>
      <c r="BK16" s="43">
        <f>AN16/(8.225*0.9)</f>
        <v>2452.4074299223234</v>
      </c>
      <c r="BL16" s="36">
        <f t="shared" si="42"/>
        <v>2484.7782428547266</v>
      </c>
      <c r="BM16" s="36">
        <f t="shared" si="43"/>
        <v>2436.646989817969</v>
      </c>
      <c r="BN16" s="44">
        <f t="shared" si="44"/>
        <v>2484.7782428547266</v>
      </c>
      <c r="BO16" s="44">
        <f t="shared" si="45"/>
        <v>2436.6469898179685</v>
      </c>
      <c r="BP16" s="36">
        <v>1.1826</v>
      </c>
      <c r="BQ16" s="36">
        <f t="shared" si="46"/>
        <v>48.442570077676464</v>
      </c>
      <c r="BR16" s="39">
        <f t="shared" si="6"/>
        <v>1.9370442080763126</v>
      </c>
      <c r="BS16" s="39">
        <f t="shared" si="47"/>
        <v>2938.4987499999997</v>
      </c>
      <c r="BT16" s="39">
        <f t="shared" si="47"/>
        <v>2881.5787301587297</v>
      </c>
      <c r="BU16" s="36">
        <v>504.727</v>
      </c>
      <c r="BV16" s="36">
        <v>504.727</v>
      </c>
      <c r="BW16" s="43">
        <v>504.727</v>
      </c>
      <c r="BX16" s="45">
        <f t="shared" si="48"/>
        <v>1</v>
      </c>
      <c r="BY16" s="36">
        <v>27.637</v>
      </c>
      <c r="BZ16" s="36">
        <f>CA16*2</f>
        <v>27.64</v>
      </c>
      <c r="CA16" s="43">
        <v>13.82</v>
      </c>
      <c r="CB16" s="45">
        <f t="shared" si="49"/>
        <v>1.0001085501320692</v>
      </c>
      <c r="CC16" s="36">
        <v>1.05</v>
      </c>
      <c r="CD16" s="36">
        <v>0.95</v>
      </c>
      <c r="CE16" s="43">
        <v>0.95</v>
      </c>
      <c r="CF16" s="45">
        <f t="shared" si="50"/>
        <v>0.9047619047619047</v>
      </c>
      <c r="CG16" s="36">
        <f t="shared" si="7"/>
        <v>160.5134404234762</v>
      </c>
      <c r="CH16" s="36">
        <f t="shared" si="7"/>
        <v>158.73015873015873</v>
      </c>
      <c r="CI16" s="36">
        <f t="shared" si="8"/>
        <v>164.91677748260034</v>
      </c>
      <c r="CJ16" s="46">
        <f t="shared" si="8"/>
        <v>162.48854774104683</v>
      </c>
      <c r="CK16" s="36">
        <f t="shared" si="9"/>
        <v>176.90705708046943</v>
      </c>
      <c r="CL16" s="36">
        <f t="shared" si="10"/>
        <v>173.4802891776139</v>
      </c>
      <c r="CM16" s="36">
        <f t="shared" si="11"/>
        <v>27.5703596078167</v>
      </c>
      <c r="CN16" s="36">
        <f t="shared" si="11"/>
        <v>27.802605560245688</v>
      </c>
      <c r="CO16" s="36">
        <f t="shared" si="12"/>
        <v>30.386185530640123</v>
      </c>
      <c r="CP16" s="36">
        <f t="shared" si="13"/>
        <v>30.386185530640123</v>
      </c>
      <c r="CQ16" s="36">
        <f t="shared" si="14"/>
        <v>1.5096518087624207</v>
      </c>
      <c r="CR16" s="36">
        <f t="shared" si="14"/>
        <v>1.5225339989443618</v>
      </c>
      <c r="CS16" s="36">
        <f t="shared" si="15"/>
        <v>1.6638361124138419</v>
      </c>
      <c r="CT16" s="36">
        <f t="shared" si="16"/>
        <v>1.664016722043586</v>
      </c>
      <c r="CU16" s="36">
        <f t="shared" si="17"/>
        <v>0.05735551612695089</v>
      </c>
      <c r="CV16" s="36">
        <f t="shared" si="17"/>
        <v>0.05233022065836265</v>
      </c>
      <c r="CW16" s="36">
        <f t="shared" si="18"/>
        <v>0.06321337041048355</v>
      </c>
      <c r="CX16" s="36">
        <f t="shared" si="19"/>
        <v>0.05719304941900892</v>
      </c>
      <c r="CY16" s="47"/>
      <c r="CZ16" s="47"/>
    </row>
    <row r="17" spans="1:104" ht="27" customHeight="1">
      <c r="A17" s="28">
        <v>72</v>
      </c>
      <c r="B17" s="28"/>
      <c r="C17" s="28">
        <v>6</v>
      </c>
      <c r="D17" s="29">
        <v>12</v>
      </c>
      <c r="E17" s="30" t="s">
        <v>110</v>
      </c>
      <c r="F17" s="30" t="s">
        <v>111</v>
      </c>
      <c r="G17" s="31" t="s">
        <v>91</v>
      </c>
      <c r="H17" s="56" t="s">
        <v>112</v>
      </c>
      <c r="I17" s="33" t="s">
        <v>113</v>
      </c>
      <c r="J17" s="34">
        <f t="shared" si="30"/>
        <v>720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720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6">
        <v>2.09</v>
      </c>
      <c r="AF17" s="37">
        <f t="shared" si="31"/>
        <v>1.7970765262252792</v>
      </c>
      <c r="AG17" s="36">
        <v>0</v>
      </c>
      <c r="AH17" s="37">
        <f t="shared" si="32"/>
        <v>0</v>
      </c>
      <c r="AI17" s="36">
        <v>1.61</v>
      </c>
      <c r="AJ17" s="37">
        <f t="shared" si="33"/>
        <v>1.3843508168529666</v>
      </c>
      <c r="AK17" s="36">
        <v>0</v>
      </c>
      <c r="AL17" s="37">
        <f t="shared" si="34"/>
        <v>0</v>
      </c>
      <c r="AM17" s="37">
        <f t="shared" si="35"/>
        <v>2809.85</v>
      </c>
      <c r="AN17" s="37">
        <f t="shared" si="36"/>
        <v>0</v>
      </c>
      <c r="AO17" s="37"/>
      <c r="AP17" s="37"/>
      <c r="AQ17" s="37">
        <v>0</v>
      </c>
      <c r="AR17" s="37">
        <v>0</v>
      </c>
      <c r="AS17" s="39">
        <v>39.62</v>
      </c>
      <c r="AT17" s="37">
        <f t="shared" si="37"/>
        <v>0</v>
      </c>
      <c r="AU17" s="22">
        <f t="shared" si="4"/>
        <v>0.014100396818335498</v>
      </c>
      <c r="AV17" s="22" t="e">
        <f t="shared" si="4"/>
        <v>#DIV/0!</v>
      </c>
      <c r="AW17" s="22"/>
      <c r="AX17" s="39">
        <f t="shared" si="38"/>
        <v>2770.23</v>
      </c>
      <c r="AY17" s="37">
        <f t="shared" si="39"/>
        <v>0</v>
      </c>
      <c r="AZ17" s="37">
        <v>0</v>
      </c>
      <c r="BA17" s="37">
        <f t="shared" si="40"/>
        <v>0</v>
      </c>
      <c r="BB17" s="51">
        <v>124.36</v>
      </c>
      <c r="BC17" s="37">
        <f t="shared" si="41"/>
        <v>0</v>
      </c>
      <c r="BD17" s="22">
        <f t="shared" si="5"/>
        <v>0.04425859031620905</v>
      </c>
      <c r="BE17" s="22" t="e">
        <f t="shared" si="5"/>
        <v>#DIV/0!</v>
      </c>
      <c r="BF17" s="22">
        <f t="shared" si="24"/>
        <v>0.04489157939954444</v>
      </c>
      <c r="BG17" s="22" t="e">
        <f t="shared" si="24"/>
        <v>#DIV/0!</v>
      </c>
      <c r="BH17" s="36">
        <v>0</v>
      </c>
      <c r="BI17" s="42">
        <v>2645.87</v>
      </c>
      <c r="BJ17" s="51">
        <v>428.79</v>
      </c>
      <c r="BK17" s="36">
        <f>AN17/(8.225*0.925)</f>
        <v>0</v>
      </c>
      <c r="BL17" s="36">
        <f t="shared" si="42"/>
        <v>426.03437341451036</v>
      </c>
      <c r="BM17" s="36">
        <f t="shared" si="43"/>
        <v>0</v>
      </c>
      <c r="BN17" s="44">
        <f t="shared" si="44"/>
        <v>426.03437341451036</v>
      </c>
      <c r="BO17" s="44">
        <f t="shared" si="45"/>
        <v>0</v>
      </c>
      <c r="BP17" s="36">
        <v>1.1826</v>
      </c>
      <c r="BQ17" s="36">
        <f t="shared" si="46"/>
        <v>428.79</v>
      </c>
      <c r="BR17" s="39">
        <f t="shared" si="6"/>
        <v>100</v>
      </c>
      <c r="BS17" s="39">
        <f t="shared" si="47"/>
        <v>503.82825</v>
      </c>
      <c r="BT17" s="39">
        <f t="shared" si="47"/>
        <v>0</v>
      </c>
      <c r="BU17" s="36">
        <v>66.613</v>
      </c>
      <c r="BV17" s="36">
        <v>0</v>
      </c>
      <c r="BW17" s="43">
        <v>0</v>
      </c>
      <c r="BX17" s="45">
        <f t="shared" si="48"/>
        <v>0</v>
      </c>
      <c r="BY17" s="36">
        <v>0.039</v>
      </c>
      <c r="BZ17" s="36">
        <v>0</v>
      </c>
      <c r="CA17" s="43">
        <v>0</v>
      </c>
      <c r="CB17" s="45">
        <f t="shared" si="49"/>
        <v>0</v>
      </c>
      <c r="CC17" s="36">
        <v>0.039</v>
      </c>
      <c r="CD17" s="36">
        <v>0</v>
      </c>
      <c r="CE17" s="43">
        <v>0</v>
      </c>
      <c r="CF17" s="45">
        <f t="shared" si="50"/>
        <v>0</v>
      </c>
      <c r="CG17" s="36">
        <f>BS17/AM17*1000</f>
        <v>179.30788120362297</v>
      </c>
      <c r="CH17" s="36">
        <v>0</v>
      </c>
      <c r="CI17" s="36">
        <f>BS17/AX17*1000</f>
        <v>181.87235355909075</v>
      </c>
      <c r="CJ17" s="46">
        <v>0</v>
      </c>
      <c r="CK17" s="36">
        <f t="shared" si="9"/>
        <v>190.4206366903892</v>
      </c>
      <c r="CL17" s="36">
        <v>0</v>
      </c>
      <c r="CM17" s="36">
        <f>BU17/AM17*1000</f>
        <v>23.706959446233785</v>
      </c>
      <c r="CN17" s="36">
        <v>0</v>
      </c>
      <c r="CO17" s="36">
        <f t="shared" si="12"/>
        <v>25.176218030364304</v>
      </c>
      <c r="CP17" s="36">
        <v>0</v>
      </c>
      <c r="CQ17" s="36">
        <f>BY17/AM17*1000</f>
        <v>0.013879744470345392</v>
      </c>
      <c r="CR17" s="36">
        <v>0</v>
      </c>
      <c r="CS17" s="36">
        <f t="shared" si="15"/>
        <v>0.014739953210097247</v>
      </c>
      <c r="CT17" s="36">
        <v>0</v>
      </c>
      <c r="CU17" s="36">
        <f>CC17/AM17*1000</f>
        <v>0.013879744470345392</v>
      </c>
      <c r="CV17" s="36">
        <v>0</v>
      </c>
      <c r="CW17" s="36">
        <f t="shared" si="18"/>
        <v>0.014739953210097247</v>
      </c>
      <c r="CX17" s="36">
        <v>0</v>
      </c>
      <c r="CY17" s="47"/>
      <c r="CZ17" s="47"/>
    </row>
    <row r="18" spans="1:104" ht="27" customHeight="1">
      <c r="A18" s="28">
        <v>4</v>
      </c>
      <c r="B18" s="28"/>
      <c r="C18" s="28">
        <v>7</v>
      </c>
      <c r="D18" s="29">
        <v>14</v>
      </c>
      <c r="E18" s="30" t="s">
        <v>114</v>
      </c>
      <c r="F18" s="30" t="s">
        <v>115</v>
      </c>
      <c r="G18" s="31" t="s">
        <v>91</v>
      </c>
      <c r="H18" s="56" t="s">
        <v>116</v>
      </c>
      <c r="I18" s="33" t="s">
        <v>117</v>
      </c>
      <c r="J18" s="34">
        <f t="shared" si="30"/>
        <v>144300</v>
      </c>
      <c r="K18" s="34">
        <v>0</v>
      </c>
      <c r="L18" s="34">
        <v>15978</v>
      </c>
      <c r="M18" s="34">
        <v>10624.2</v>
      </c>
      <c r="N18" s="34">
        <v>2852.5</v>
      </c>
      <c r="O18" s="34">
        <v>3377.5</v>
      </c>
      <c r="P18" s="34">
        <v>2600</v>
      </c>
      <c r="Q18" s="34">
        <v>1230</v>
      </c>
      <c r="R18" s="34">
        <v>3134.8</v>
      </c>
      <c r="S18" s="34">
        <v>600</v>
      </c>
      <c r="T18" s="34">
        <v>0</v>
      </c>
      <c r="U18" s="34">
        <v>1242</v>
      </c>
      <c r="V18" s="34">
        <v>1186</v>
      </c>
      <c r="W18" s="34">
        <v>0</v>
      </c>
      <c r="X18" s="34">
        <v>8000</v>
      </c>
      <c r="Y18" s="34">
        <v>51775</v>
      </c>
      <c r="Z18" s="34">
        <v>8200</v>
      </c>
      <c r="AA18" s="34">
        <v>600</v>
      </c>
      <c r="AB18" s="34">
        <v>28300</v>
      </c>
      <c r="AC18" s="34">
        <v>4600</v>
      </c>
      <c r="AD18" s="34">
        <v>0</v>
      </c>
      <c r="AE18" s="36">
        <v>4.19</v>
      </c>
      <c r="AF18" s="37">
        <f t="shared" si="31"/>
        <v>3.602751504729149</v>
      </c>
      <c r="AG18" s="36">
        <v>13.5</v>
      </c>
      <c r="AH18" s="37">
        <f t="shared" si="32"/>
        <v>11.607910576096302</v>
      </c>
      <c r="AI18" s="36">
        <v>5.373</v>
      </c>
      <c r="AJ18" s="37">
        <f t="shared" si="33"/>
        <v>4.619948409286328</v>
      </c>
      <c r="AK18" s="36">
        <v>12.678</v>
      </c>
      <c r="AL18" s="37">
        <f t="shared" si="34"/>
        <v>10.901117798796218</v>
      </c>
      <c r="AM18" s="37">
        <f t="shared" si="35"/>
        <v>14401.371613343134</v>
      </c>
      <c r="AN18" s="37">
        <f t="shared" si="36"/>
        <v>28893.32</v>
      </c>
      <c r="AO18" s="37"/>
      <c r="AP18" s="37"/>
      <c r="AQ18" s="38">
        <v>0.4</v>
      </c>
      <c r="AR18" s="37">
        <v>0</v>
      </c>
      <c r="AS18" s="39">
        <v>199.8474091413828</v>
      </c>
      <c r="AT18" s="37">
        <f t="shared" si="37"/>
        <v>933.1200000000001</v>
      </c>
      <c r="AU18" s="22">
        <f t="shared" si="4"/>
        <v>0.013876970507185615</v>
      </c>
      <c r="AV18" s="22">
        <f t="shared" si="4"/>
        <v>0.03229535408184314</v>
      </c>
      <c r="AW18" s="22"/>
      <c r="AX18" s="39">
        <f t="shared" si="38"/>
        <v>14201.52420420175</v>
      </c>
      <c r="AY18" s="37">
        <f t="shared" si="39"/>
        <v>27960.2</v>
      </c>
      <c r="AZ18" s="37">
        <v>0.5</v>
      </c>
      <c r="BA18" s="37">
        <f t="shared" si="40"/>
        <v>0.15</v>
      </c>
      <c r="BB18" s="51">
        <v>1862.90420420175</v>
      </c>
      <c r="BC18" s="37">
        <f t="shared" si="41"/>
        <v>1652.4</v>
      </c>
      <c r="BD18" s="22">
        <f t="shared" si="5"/>
        <v>0.1293560262326496</v>
      </c>
      <c r="BE18" s="22">
        <f t="shared" si="5"/>
        <v>0.05718968951993056</v>
      </c>
      <c r="BF18" s="22">
        <f t="shared" si="24"/>
        <v>0.13117635666533453</v>
      </c>
      <c r="BG18" s="22">
        <f t="shared" si="24"/>
        <v>0.05909828971180464</v>
      </c>
      <c r="BH18" s="36">
        <v>26307.8</v>
      </c>
      <c r="BI18" s="42">
        <v>12338.62</v>
      </c>
      <c r="BJ18" s="51">
        <v>2161.79</v>
      </c>
      <c r="BK18" s="43">
        <f>AN18/(8.225*0.91)</f>
        <v>3860.2919269180666</v>
      </c>
      <c r="BL18" s="36">
        <f t="shared" si="42"/>
        <v>2147.8972179942493</v>
      </c>
      <c r="BM18" s="36">
        <f t="shared" si="43"/>
        <v>3835.483691974233</v>
      </c>
      <c r="BN18" s="44">
        <f t="shared" si="44"/>
        <v>2147.8972179942493</v>
      </c>
      <c r="BO18" s="44">
        <f t="shared" si="45"/>
        <v>3835.483691974233</v>
      </c>
      <c r="BP18" s="36">
        <v>1.1826</v>
      </c>
      <c r="BQ18" s="36">
        <f t="shared" si="46"/>
        <v>-1698.5019269180666</v>
      </c>
      <c r="BR18" s="39">
        <f t="shared" si="6"/>
        <v>-78.56923785002552</v>
      </c>
      <c r="BS18" s="39">
        <f t="shared" si="47"/>
        <v>2540.1032499999997</v>
      </c>
      <c r="BT18" s="39">
        <f t="shared" si="47"/>
        <v>4535.843014128728</v>
      </c>
      <c r="BU18" s="36">
        <v>311.958</v>
      </c>
      <c r="BV18" s="36">
        <f>BW18*1.3</f>
        <v>635.505</v>
      </c>
      <c r="BW18" s="43">
        <v>488.85</v>
      </c>
      <c r="BX18" s="45">
        <f t="shared" si="48"/>
        <v>2.037149231627334</v>
      </c>
      <c r="BY18" s="36">
        <v>43.625</v>
      </c>
      <c r="BZ18" s="36">
        <f>CA18*1.5</f>
        <v>31.349999999999998</v>
      </c>
      <c r="CA18" s="43">
        <v>20.9</v>
      </c>
      <c r="CB18" s="45">
        <f t="shared" si="49"/>
        <v>0.7186246418338108</v>
      </c>
      <c r="CC18" s="36">
        <v>1.477</v>
      </c>
      <c r="CD18" s="36">
        <v>0.636</v>
      </c>
      <c r="CE18" s="43">
        <v>0.636</v>
      </c>
      <c r="CF18" s="45">
        <f t="shared" si="50"/>
        <v>0.43060257278266756</v>
      </c>
      <c r="CG18" s="36">
        <f>BS18/AM18*1000</f>
        <v>176.37925873994863</v>
      </c>
      <c r="CH18" s="36">
        <f>BT18/AN18*1000</f>
        <v>156.98587127158555</v>
      </c>
      <c r="CI18" s="36">
        <f>BS18/AX18*1000</f>
        <v>178.86131188992158</v>
      </c>
      <c r="CJ18" s="46">
        <f>BT18/AY18*1000</f>
        <v>162.22498458983583</v>
      </c>
      <c r="CK18" s="36">
        <f t="shared" si="9"/>
        <v>205.86607335342197</v>
      </c>
      <c r="CL18" s="36">
        <f>BT18/BH18*1000</f>
        <v>172.41437954252078</v>
      </c>
      <c r="CM18" s="36">
        <f>BU18/AM18*1000</f>
        <v>21.661686704269563</v>
      </c>
      <c r="CN18" s="36">
        <f>BV18/AN18*1000</f>
        <v>21.994876324354557</v>
      </c>
      <c r="CO18" s="36">
        <f t="shared" si="12"/>
        <v>25.283054344813277</v>
      </c>
      <c r="CP18" s="36">
        <f>BV18/BH18*1000</f>
        <v>24.156523920662313</v>
      </c>
      <c r="CQ18" s="36">
        <f>BY18/AM18*1000</f>
        <v>3.029225352367176</v>
      </c>
      <c r="CR18" s="36">
        <f>BZ18/AN18*1000</f>
        <v>1.0850258814148046</v>
      </c>
      <c r="CS18" s="36">
        <f t="shared" si="15"/>
        <v>3.5356466120198204</v>
      </c>
      <c r="CT18" s="36">
        <f>BZ18/BH18*1000</f>
        <v>1.1916617885189944</v>
      </c>
      <c r="CU18" s="36">
        <f>CC18/AM18*1000</f>
        <v>0.10255967554031678</v>
      </c>
      <c r="CV18" s="36">
        <f>CD18/AN18*1000</f>
        <v>0.022012008311955846</v>
      </c>
      <c r="CW18" s="36">
        <f t="shared" si="18"/>
        <v>0.1197054451794447</v>
      </c>
      <c r="CX18" s="36">
        <f>CD18/BH18*1000</f>
        <v>0.024175339633112615</v>
      </c>
      <c r="CY18" s="47"/>
      <c r="CZ18" s="47"/>
    </row>
    <row r="19" spans="1:104" ht="27" customHeight="1">
      <c r="A19" s="28">
        <v>69</v>
      </c>
      <c r="B19" s="28"/>
      <c r="C19" s="28">
        <v>8</v>
      </c>
      <c r="D19" s="29">
        <v>24</v>
      </c>
      <c r="E19" s="30" t="s">
        <v>118</v>
      </c>
      <c r="F19" s="30" t="s">
        <v>119</v>
      </c>
      <c r="G19" s="31" t="s">
        <v>91</v>
      </c>
      <c r="H19" s="56" t="s">
        <v>120</v>
      </c>
      <c r="I19" s="33" t="s">
        <v>121</v>
      </c>
      <c r="J19" s="34">
        <f t="shared" si="30"/>
        <v>1460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1460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6">
        <v>6.42</v>
      </c>
      <c r="AF19" s="37">
        <f t="shared" si="31"/>
        <v>5.520206362854686</v>
      </c>
      <c r="AG19" s="36">
        <v>0</v>
      </c>
      <c r="AH19" s="37">
        <f t="shared" si="32"/>
        <v>0</v>
      </c>
      <c r="AI19" s="36">
        <v>5.39</v>
      </c>
      <c r="AJ19" s="37">
        <f t="shared" si="33"/>
        <v>4.6345657781599305</v>
      </c>
      <c r="AK19" s="36">
        <v>0</v>
      </c>
      <c r="AL19" s="37">
        <f t="shared" si="34"/>
        <v>0</v>
      </c>
      <c r="AM19" s="37">
        <f t="shared" si="35"/>
        <v>12188.06</v>
      </c>
      <c r="AN19" s="37">
        <f t="shared" si="36"/>
        <v>0</v>
      </c>
      <c r="AO19" s="37"/>
      <c r="AP19" s="37"/>
      <c r="AQ19" s="37">
        <v>0</v>
      </c>
      <c r="AR19" s="37">
        <v>0</v>
      </c>
      <c r="AS19" s="39">
        <v>141.55</v>
      </c>
      <c r="AT19" s="37">
        <f t="shared" si="37"/>
        <v>0</v>
      </c>
      <c r="AU19" s="22">
        <f t="shared" si="4"/>
        <v>0.0116138253339744</v>
      </c>
      <c r="AV19" s="22" t="e">
        <f t="shared" si="4"/>
        <v>#DIV/0!</v>
      </c>
      <c r="AW19" s="22"/>
      <c r="AX19" s="39">
        <f t="shared" si="38"/>
        <v>12046.51</v>
      </c>
      <c r="AY19" s="37">
        <f t="shared" si="39"/>
        <v>0</v>
      </c>
      <c r="AZ19" s="37">
        <v>0</v>
      </c>
      <c r="BA19" s="37">
        <f t="shared" si="40"/>
        <v>0</v>
      </c>
      <c r="BB19" s="51">
        <v>823</v>
      </c>
      <c r="BC19" s="37">
        <f t="shared" si="41"/>
        <v>0</v>
      </c>
      <c r="BD19" s="22">
        <f t="shared" si="5"/>
        <v>0.06752510243631883</v>
      </c>
      <c r="BE19" s="22" t="e">
        <f t="shared" si="5"/>
        <v>#DIV/0!</v>
      </c>
      <c r="BF19" s="22">
        <f t="shared" si="24"/>
        <v>0.06831854205076823</v>
      </c>
      <c r="BG19" s="22" t="e">
        <f t="shared" si="24"/>
        <v>#DIV/0!</v>
      </c>
      <c r="BH19" s="36">
        <v>0</v>
      </c>
      <c r="BI19" s="42">
        <v>11223.51</v>
      </c>
      <c r="BJ19" s="51">
        <v>1811.53</v>
      </c>
      <c r="BK19" s="36">
        <f>AN19/(8.225*0.925)</f>
        <v>0</v>
      </c>
      <c r="BL19" s="36">
        <f t="shared" si="42"/>
        <v>1799.8881701336038</v>
      </c>
      <c r="BM19" s="36">
        <f t="shared" si="43"/>
        <v>0</v>
      </c>
      <c r="BN19" s="44">
        <f t="shared" si="44"/>
        <v>1799.8881701336043</v>
      </c>
      <c r="BO19" s="44">
        <f t="shared" si="45"/>
        <v>0</v>
      </c>
      <c r="BP19" s="36">
        <v>1.1826</v>
      </c>
      <c r="BQ19" s="36">
        <f t="shared" si="46"/>
        <v>1811.53</v>
      </c>
      <c r="BR19" s="39">
        <v>0</v>
      </c>
      <c r="BS19" s="39">
        <f t="shared" si="47"/>
        <v>2128.54775</v>
      </c>
      <c r="BT19" s="39">
        <f t="shared" si="47"/>
        <v>0</v>
      </c>
      <c r="BU19" s="36">
        <v>492.2</v>
      </c>
      <c r="BV19" s="36">
        <v>0</v>
      </c>
      <c r="BW19" s="43">
        <v>0</v>
      </c>
      <c r="BX19" s="45">
        <f t="shared" si="48"/>
        <v>0</v>
      </c>
      <c r="BY19" s="36">
        <v>14.139</v>
      </c>
      <c r="BZ19" s="36">
        <v>0</v>
      </c>
      <c r="CA19" s="43">
        <v>0</v>
      </c>
      <c r="CB19" s="45">
        <f t="shared" si="49"/>
        <v>0</v>
      </c>
      <c r="CC19" s="36">
        <v>14.003</v>
      </c>
      <c r="CD19" s="36">
        <v>0</v>
      </c>
      <c r="CE19" s="43">
        <v>0</v>
      </c>
      <c r="CF19" s="45">
        <f t="shared" si="50"/>
        <v>0</v>
      </c>
      <c r="CG19" s="36">
        <f>BS19/AM19*1000</f>
        <v>174.64204721670225</v>
      </c>
      <c r="CH19" s="36">
        <v>0</v>
      </c>
      <c r="CI19" s="36">
        <f>BS19/AX19*1000</f>
        <v>176.69414212083004</v>
      </c>
      <c r="CJ19" s="46">
        <v>0</v>
      </c>
      <c r="CK19" s="36">
        <f t="shared" si="9"/>
        <v>189.65080888242628</v>
      </c>
      <c r="CL19" s="36">
        <v>0</v>
      </c>
      <c r="CM19" s="36">
        <f>BU19/AM19*1000</f>
        <v>40.38378544247403</v>
      </c>
      <c r="CN19" s="36">
        <v>0</v>
      </c>
      <c r="CO19" s="36">
        <f t="shared" si="12"/>
        <v>43.8543735426796</v>
      </c>
      <c r="CP19" s="36">
        <v>0</v>
      </c>
      <c r="CQ19" s="36">
        <f>BY19/AM19*1000</f>
        <v>1.1600697732042673</v>
      </c>
      <c r="CR19" s="36">
        <v>0</v>
      </c>
      <c r="CS19" s="36">
        <f t="shared" si="15"/>
        <v>1.2597663297845327</v>
      </c>
      <c r="CT19" s="36">
        <v>0</v>
      </c>
      <c r="CU19" s="36">
        <f>CC19/AM19*1000</f>
        <v>1.1489113115622995</v>
      </c>
      <c r="CV19" s="36">
        <v>0</v>
      </c>
      <c r="CW19" s="36">
        <f t="shared" si="18"/>
        <v>1.2476489084074411</v>
      </c>
      <c r="CX19" s="36">
        <v>0</v>
      </c>
      <c r="CY19" s="47"/>
      <c r="CZ19" s="47"/>
    </row>
    <row r="20" spans="1:104" ht="27" customHeight="1">
      <c r="A20" s="28">
        <v>66</v>
      </c>
      <c r="B20" s="28"/>
      <c r="C20" s="28">
        <v>9</v>
      </c>
      <c r="D20" s="29">
        <v>27</v>
      </c>
      <c r="E20" s="30" t="s">
        <v>122</v>
      </c>
      <c r="F20" s="30" t="s">
        <v>123</v>
      </c>
      <c r="G20" s="31" t="s">
        <v>91</v>
      </c>
      <c r="H20" s="56" t="s">
        <v>124</v>
      </c>
      <c r="I20" s="33" t="s">
        <v>125</v>
      </c>
      <c r="J20" s="34">
        <f t="shared" si="30"/>
        <v>210400</v>
      </c>
      <c r="K20" s="34">
        <v>0</v>
      </c>
      <c r="L20" s="34">
        <v>21436.8</v>
      </c>
      <c r="M20" s="34">
        <v>10285.3</v>
      </c>
      <c r="N20" s="34">
        <v>3052.2</v>
      </c>
      <c r="O20" s="34">
        <v>3442.6</v>
      </c>
      <c r="P20" s="34">
        <v>3000</v>
      </c>
      <c r="Q20" s="34">
        <v>1260</v>
      </c>
      <c r="R20" s="34">
        <v>4262.8</v>
      </c>
      <c r="S20" s="34">
        <v>800</v>
      </c>
      <c r="T20" s="34">
        <v>0</v>
      </c>
      <c r="U20" s="34">
        <v>1220</v>
      </c>
      <c r="V20" s="34">
        <v>1425</v>
      </c>
      <c r="W20" s="34">
        <v>0</v>
      </c>
      <c r="X20" s="34">
        <v>7000</v>
      </c>
      <c r="Y20" s="34">
        <v>43315.29999999999</v>
      </c>
      <c r="Z20" s="34">
        <v>14000</v>
      </c>
      <c r="AA20" s="34">
        <v>900</v>
      </c>
      <c r="AB20" s="34">
        <v>86800</v>
      </c>
      <c r="AC20" s="34">
        <v>8200</v>
      </c>
      <c r="AD20" s="34">
        <v>0</v>
      </c>
      <c r="AE20" s="36">
        <v>12.56</v>
      </c>
      <c r="AF20" s="37">
        <f t="shared" si="31"/>
        <v>10.799656061908857</v>
      </c>
      <c r="AG20" s="58">
        <v>16.7</v>
      </c>
      <c r="AH20" s="37">
        <f t="shared" si="32"/>
        <v>14.359415305245054</v>
      </c>
      <c r="AI20" s="36">
        <v>4.874</v>
      </c>
      <c r="AJ20" s="37">
        <f t="shared" si="33"/>
        <v>4.190885640584694</v>
      </c>
      <c r="AK20" s="36">
        <v>15.91</v>
      </c>
      <c r="AL20" s="37">
        <f t="shared" si="34"/>
        <v>13.680137575236458</v>
      </c>
      <c r="AM20" s="37">
        <f t="shared" si="35"/>
        <v>8819.480000000001</v>
      </c>
      <c r="AN20" s="37">
        <f t="shared" si="36"/>
        <v>29174.529000000006</v>
      </c>
      <c r="AO20" s="37"/>
      <c r="AP20" s="37"/>
      <c r="AQ20" s="38">
        <v>0.32</v>
      </c>
      <c r="AR20" s="37">
        <v>0</v>
      </c>
      <c r="AS20" s="39">
        <v>445.52</v>
      </c>
      <c r="AT20" s="37">
        <f t="shared" si="37"/>
        <v>746.4960000000001</v>
      </c>
      <c r="AU20" s="22">
        <f t="shared" si="4"/>
        <v>0.05051544989046972</v>
      </c>
      <c r="AV20" s="22">
        <f t="shared" si="4"/>
        <v>0.025587251125802235</v>
      </c>
      <c r="AW20" s="22"/>
      <c r="AX20" s="39">
        <f t="shared" si="38"/>
        <v>8373.960000000001</v>
      </c>
      <c r="AY20" s="37">
        <f t="shared" si="39"/>
        <v>28428.033000000007</v>
      </c>
      <c r="AZ20" s="37">
        <v>0.645</v>
      </c>
      <c r="BA20" s="37">
        <f t="shared" si="40"/>
        <v>0.1935</v>
      </c>
      <c r="BB20" s="51">
        <v>1001.45</v>
      </c>
      <c r="BC20" s="37">
        <f t="shared" si="41"/>
        <v>2131.596</v>
      </c>
      <c r="BD20" s="22">
        <f t="shared" si="5"/>
        <v>0.11354977844498768</v>
      </c>
      <c r="BE20" s="22">
        <f t="shared" si="5"/>
        <v>0.07306359598813059</v>
      </c>
      <c r="BF20" s="22">
        <f t="shared" si="24"/>
        <v>0.11959097010255601</v>
      </c>
      <c r="BG20" s="22">
        <f t="shared" si="24"/>
        <v>0.07498218395905196</v>
      </c>
      <c r="BH20" s="36">
        <v>26296.437000000005</v>
      </c>
      <c r="BI20" s="42">
        <v>7372.51</v>
      </c>
      <c r="BJ20" s="51">
        <v>1232.5</v>
      </c>
      <c r="BK20" s="43">
        <f>AN20/(8.225*0.91)</f>
        <v>3897.862854470758</v>
      </c>
      <c r="BL20" s="36">
        <f t="shared" si="42"/>
        <v>1224.579316759682</v>
      </c>
      <c r="BM20" s="36">
        <f t="shared" si="43"/>
        <v>3872.813169290665</v>
      </c>
      <c r="BN20" s="44">
        <f t="shared" si="44"/>
        <v>1224.579316759682</v>
      </c>
      <c r="BO20" s="44">
        <f t="shared" si="45"/>
        <v>3872.8131692906645</v>
      </c>
      <c r="BP20" s="36">
        <v>1.1826</v>
      </c>
      <c r="BQ20" s="36">
        <f t="shared" si="46"/>
        <v>-2665.362854470758</v>
      </c>
      <c r="BR20" s="39">
        <f>BQ20/BJ20*100</f>
        <v>-216.2566210523942</v>
      </c>
      <c r="BS20" s="39">
        <f t="shared" si="47"/>
        <v>1448.1875</v>
      </c>
      <c r="BT20" s="39">
        <f t="shared" si="47"/>
        <v>4579.988854003141</v>
      </c>
      <c r="BU20" s="36">
        <v>413.407</v>
      </c>
      <c r="BV20" s="36">
        <f>BW20*1.3</f>
        <v>616.8045</v>
      </c>
      <c r="BW20" s="43">
        <v>474.465</v>
      </c>
      <c r="BX20" s="45">
        <f t="shared" si="48"/>
        <v>1.4920030381681975</v>
      </c>
      <c r="BY20" s="36">
        <v>8.259</v>
      </c>
      <c r="BZ20" s="36">
        <f>CA20*1.5</f>
        <v>25.410000000000004</v>
      </c>
      <c r="CA20" s="43">
        <v>16.94</v>
      </c>
      <c r="CB20" s="45">
        <f t="shared" si="49"/>
        <v>3.0766436614602255</v>
      </c>
      <c r="CC20" s="36">
        <v>0.347</v>
      </c>
      <c r="CD20" s="36">
        <f>CE20*3</f>
        <v>3.5999999999999996</v>
      </c>
      <c r="CE20" s="43">
        <v>1.2</v>
      </c>
      <c r="CF20" s="45">
        <f t="shared" si="50"/>
        <v>10.374639769452449</v>
      </c>
      <c r="CG20" s="36">
        <f>BS20/AM20*1000</f>
        <v>164.2032750230172</v>
      </c>
      <c r="CH20" s="36">
        <f>BT20/AN20*1000</f>
        <v>156.98587127158555</v>
      </c>
      <c r="CI20" s="36">
        <f>BS20/AX20*1000</f>
        <v>172.93938590583184</v>
      </c>
      <c r="CJ20" s="46">
        <f>BT20/AY20*1000</f>
        <v>161.10818690843433</v>
      </c>
      <c r="CK20" s="36">
        <f t="shared" si="9"/>
        <v>196.43072712007174</v>
      </c>
      <c r="CL20" s="36">
        <f>BT20/BH20*1000</f>
        <v>174.1676583030294</v>
      </c>
      <c r="CM20" s="36">
        <f>BU20/AM20*1000</f>
        <v>46.87430551461083</v>
      </c>
      <c r="CN20" s="36">
        <f>BV20/AN20*1000</f>
        <v>21.14188373015379</v>
      </c>
      <c r="CO20" s="36">
        <f t="shared" si="12"/>
        <v>56.0741185837659</v>
      </c>
      <c r="CP20" s="36">
        <f>BV20/BH20*1000</f>
        <v>23.455820269491255</v>
      </c>
      <c r="CQ20" s="36">
        <f>BY20/AM20*1000</f>
        <v>0.9364497680135335</v>
      </c>
      <c r="CR20" s="36">
        <f>BZ20/AN20*1000</f>
        <v>0.8709652176389892</v>
      </c>
      <c r="CS20" s="36">
        <f t="shared" si="15"/>
        <v>1.1202426310713718</v>
      </c>
      <c r="CT20" s="36">
        <f>BZ20/BH20*1000</f>
        <v>0.9662906043126679</v>
      </c>
      <c r="CU20" s="36">
        <f>CC20/AM20*1000</f>
        <v>0.039344723271666805</v>
      </c>
      <c r="CV20" s="36">
        <f>CD20/AN20*1000</f>
        <v>0.12339530828415428</v>
      </c>
      <c r="CW20" s="36">
        <f t="shared" si="18"/>
        <v>0.047066738464918996</v>
      </c>
      <c r="CX20" s="36">
        <f>CD20/BH20*1000</f>
        <v>0.136900675935679</v>
      </c>
      <c r="CY20" s="47"/>
      <c r="CZ20" s="47"/>
    </row>
    <row r="21" spans="1:104" ht="39" customHeight="1">
      <c r="A21" s="28">
        <v>64</v>
      </c>
      <c r="B21" s="28"/>
      <c r="C21" s="28">
        <v>10</v>
      </c>
      <c r="D21" s="29">
        <v>29</v>
      </c>
      <c r="E21" s="30" t="s">
        <v>126</v>
      </c>
      <c r="F21" s="30" t="s">
        <v>127</v>
      </c>
      <c r="G21" s="31" t="s">
        <v>91</v>
      </c>
      <c r="H21" s="56" t="s">
        <v>128</v>
      </c>
      <c r="I21" s="33" t="s">
        <v>129</v>
      </c>
      <c r="J21" s="34">
        <f t="shared" si="30"/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6">
        <v>22.33</v>
      </c>
      <c r="AF21" s="37">
        <f t="shared" si="31"/>
        <v>19.20034393809114</v>
      </c>
      <c r="AG21" s="36">
        <v>0</v>
      </c>
      <c r="AH21" s="37">
        <f t="shared" si="32"/>
        <v>0</v>
      </c>
      <c r="AI21" s="36">
        <v>14.41</v>
      </c>
      <c r="AJ21" s="37">
        <f t="shared" si="33"/>
        <v>12.39036973344798</v>
      </c>
      <c r="AK21" s="36">
        <v>0</v>
      </c>
      <c r="AL21" s="37">
        <f t="shared" si="34"/>
        <v>0</v>
      </c>
      <c r="AM21" s="37">
        <f t="shared" si="35"/>
        <v>24122.72</v>
      </c>
      <c r="AN21" s="37">
        <f t="shared" si="36"/>
        <v>0</v>
      </c>
      <c r="AO21" s="37"/>
      <c r="AP21" s="37"/>
      <c r="AQ21" s="37">
        <v>0</v>
      </c>
      <c r="AR21" s="37">
        <v>0</v>
      </c>
      <c r="AS21" s="39">
        <v>521.54</v>
      </c>
      <c r="AT21" s="37">
        <f t="shared" si="37"/>
        <v>0</v>
      </c>
      <c r="AU21" s="22">
        <f t="shared" si="4"/>
        <v>0.021620281626615903</v>
      </c>
      <c r="AV21" s="22" t="e">
        <f t="shared" si="4"/>
        <v>#DIV/0!</v>
      </c>
      <c r="AW21" s="22"/>
      <c r="AX21" s="39">
        <f t="shared" si="38"/>
        <v>23601.18</v>
      </c>
      <c r="AY21" s="37">
        <f t="shared" si="39"/>
        <v>0</v>
      </c>
      <c r="AZ21" s="37">
        <v>0</v>
      </c>
      <c r="BA21" s="37">
        <f t="shared" si="40"/>
        <v>0</v>
      </c>
      <c r="BB21" s="51">
        <v>4677.25</v>
      </c>
      <c r="BC21" s="37">
        <f t="shared" si="41"/>
        <v>0</v>
      </c>
      <c r="BD21" s="22">
        <f t="shared" si="5"/>
        <v>0.19389397215571047</v>
      </c>
      <c r="BE21" s="22" t="e">
        <f t="shared" si="5"/>
        <v>#DIV/0!</v>
      </c>
      <c r="BF21" s="22">
        <f t="shared" si="24"/>
        <v>0.19817865038951443</v>
      </c>
      <c r="BG21" s="22" t="e">
        <f t="shared" si="24"/>
        <v>#DIV/0!</v>
      </c>
      <c r="BH21" s="36">
        <v>0</v>
      </c>
      <c r="BI21" s="42">
        <v>18923.93</v>
      </c>
      <c r="BJ21" s="51">
        <v>3546.38</v>
      </c>
      <c r="BK21" s="36">
        <f>AN21/(8.225*0.925)</f>
        <v>0</v>
      </c>
      <c r="BL21" s="36">
        <f t="shared" si="42"/>
        <v>3523.589125655336</v>
      </c>
      <c r="BM21" s="36">
        <f t="shared" si="43"/>
        <v>0</v>
      </c>
      <c r="BN21" s="44">
        <f t="shared" si="44"/>
        <v>3523.5891256553355</v>
      </c>
      <c r="BO21" s="44">
        <f t="shared" si="45"/>
        <v>0</v>
      </c>
      <c r="BP21" s="36">
        <v>1.1826</v>
      </c>
      <c r="BQ21" s="36">
        <f t="shared" si="46"/>
        <v>3546.38</v>
      </c>
      <c r="BR21" s="39">
        <v>0</v>
      </c>
      <c r="BS21" s="39">
        <f t="shared" si="47"/>
        <v>4166.9965</v>
      </c>
      <c r="BT21" s="39">
        <f t="shared" si="47"/>
        <v>0</v>
      </c>
      <c r="BU21" s="36">
        <v>1198.492</v>
      </c>
      <c r="BV21" s="36">
        <v>0</v>
      </c>
      <c r="BW21" s="43">
        <v>0</v>
      </c>
      <c r="BX21" s="45">
        <f t="shared" si="48"/>
        <v>0</v>
      </c>
      <c r="BY21" s="36">
        <v>99.231</v>
      </c>
      <c r="BZ21" s="36">
        <v>0</v>
      </c>
      <c r="CA21" s="43">
        <v>0</v>
      </c>
      <c r="CB21" s="45">
        <f t="shared" si="49"/>
        <v>0</v>
      </c>
      <c r="CC21" s="36">
        <v>74.955</v>
      </c>
      <c r="CD21" s="36">
        <v>0</v>
      </c>
      <c r="CE21" s="43">
        <v>0</v>
      </c>
      <c r="CF21" s="45">
        <f t="shared" si="50"/>
        <v>0</v>
      </c>
      <c r="CG21" s="36">
        <f>BS21/AM21*1000</f>
        <v>172.74156894413235</v>
      </c>
      <c r="CH21" s="36">
        <v>0</v>
      </c>
      <c r="CI21" s="36">
        <f>BS21/AX21*1000</f>
        <v>176.55882036406655</v>
      </c>
      <c r="CJ21" s="46">
        <v>0</v>
      </c>
      <c r="CK21" s="36">
        <f t="shared" si="9"/>
        <v>220.19720533736913</v>
      </c>
      <c r="CL21" s="36">
        <v>0</v>
      </c>
      <c r="CM21" s="36">
        <f>BU21/AM21*1000</f>
        <v>49.68312031147399</v>
      </c>
      <c r="CN21" s="36">
        <v>0</v>
      </c>
      <c r="CO21" s="36">
        <f t="shared" si="12"/>
        <v>63.332087996520805</v>
      </c>
      <c r="CP21" s="36">
        <v>0</v>
      </c>
      <c r="CQ21" s="36">
        <f>BY21/AM21*1000</f>
        <v>4.113590838844044</v>
      </c>
      <c r="CR21" s="36">
        <v>0</v>
      </c>
      <c r="CS21" s="36">
        <f t="shared" si="15"/>
        <v>5.243678242310133</v>
      </c>
      <c r="CT21" s="36">
        <v>0</v>
      </c>
      <c r="CU21" s="36">
        <f>CC21/AM21*1000</f>
        <v>3.1072366631955264</v>
      </c>
      <c r="CV21" s="36">
        <v>0</v>
      </c>
      <c r="CW21" s="36">
        <f t="shared" si="18"/>
        <v>3.960858024733763</v>
      </c>
      <c r="CX21" s="36">
        <v>0</v>
      </c>
      <c r="CY21" s="47"/>
      <c r="CZ21" s="47"/>
    </row>
    <row r="22" spans="1:104" ht="29.25" customHeight="1">
      <c r="A22" s="28">
        <v>87</v>
      </c>
      <c r="B22" s="28"/>
      <c r="C22" s="28">
        <v>11</v>
      </c>
      <c r="D22" s="29">
        <v>87</v>
      </c>
      <c r="E22" s="30" t="s">
        <v>130</v>
      </c>
      <c r="F22" s="30" t="s">
        <v>131</v>
      </c>
      <c r="G22" s="30" t="s">
        <v>91</v>
      </c>
      <c r="H22" s="56" t="s">
        <v>132</v>
      </c>
      <c r="I22" s="33" t="s">
        <v>133</v>
      </c>
      <c r="J22" s="34">
        <f t="shared" si="30"/>
        <v>116500</v>
      </c>
      <c r="K22" s="34">
        <v>34900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15000</v>
      </c>
      <c r="Z22" s="34">
        <v>7900</v>
      </c>
      <c r="AA22" s="34">
        <v>1900</v>
      </c>
      <c r="AB22" s="34">
        <v>42000</v>
      </c>
      <c r="AC22" s="34">
        <v>4600</v>
      </c>
      <c r="AD22" s="34">
        <v>10200</v>
      </c>
      <c r="AE22" s="36">
        <v>0</v>
      </c>
      <c r="AF22" s="37">
        <f t="shared" si="31"/>
        <v>0</v>
      </c>
      <c r="AG22" s="36">
        <v>4</v>
      </c>
      <c r="AH22" s="37">
        <f t="shared" si="32"/>
        <v>3.4393809114359413</v>
      </c>
      <c r="AI22" s="36">
        <v>0</v>
      </c>
      <c r="AJ22" s="37">
        <f t="shared" si="33"/>
        <v>0</v>
      </c>
      <c r="AK22" s="36">
        <v>3.324</v>
      </c>
      <c r="AL22" s="37">
        <f t="shared" si="34"/>
        <v>2.858125537403267</v>
      </c>
      <c r="AM22" s="37">
        <f t="shared" si="35"/>
        <v>0</v>
      </c>
      <c r="AN22" s="37">
        <f t="shared" si="36"/>
        <v>10887.5432</v>
      </c>
      <c r="AO22" s="37"/>
      <c r="AP22" s="37"/>
      <c r="AQ22" s="38">
        <v>0.15</v>
      </c>
      <c r="AR22" s="37">
        <v>0</v>
      </c>
      <c r="AS22" s="39">
        <v>0</v>
      </c>
      <c r="AT22" s="37">
        <f t="shared" si="37"/>
        <v>349.92</v>
      </c>
      <c r="AU22" s="22" t="e">
        <f t="shared" si="4"/>
        <v>#DIV/0!</v>
      </c>
      <c r="AV22" s="22">
        <f t="shared" si="4"/>
        <v>0.03213948211934534</v>
      </c>
      <c r="AW22" s="22"/>
      <c r="AX22" s="39">
        <f t="shared" si="38"/>
        <v>0</v>
      </c>
      <c r="AY22" s="37">
        <f t="shared" si="39"/>
        <v>10537.6232</v>
      </c>
      <c r="AZ22" s="37">
        <v>0.134</v>
      </c>
      <c r="BA22" s="37">
        <f t="shared" si="40"/>
        <v>0.0402</v>
      </c>
      <c r="BB22" s="51">
        <v>0</v>
      </c>
      <c r="BC22" s="37">
        <f t="shared" si="41"/>
        <v>442.8432</v>
      </c>
      <c r="BD22" s="22" t="e">
        <f t="shared" si="5"/>
        <v>#DIV/0!</v>
      </c>
      <c r="BE22" s="22">
        <f t="shared" si="5"/>
        <v>0.04067430014881594</v>
      </c>
      <c r="BF22" s="22" t="e">
        <f t="shared" si="24"/>
        <v>#DIV/0!</v>
      </c>
      <c r="BG22" s="22">
        <f t="shared" si="24"/>
        <v>0.042024960619203015</v>
      </c>
      <c r="BH22" s="36">
        <v>10094.78</v>
      </c>
      <c r="BI22" s="42">
        <v>0</v>
      </c>
      <c r="BJ22" s="51">
        <v>0</v>
      </c>
      <c r="BK22" s="43">
        <f>AN22/(8.225*0.92)</f>
        <v>1438.818977137571</v>
      </c>
      <c r="BL22" s="36">
        <f t="shared" si="42"/>
        <v>0</v>
      </c>
      <c r="BM22" s="36">
        <f t="shared" si="43"/>
        <v>1429.572381309526</v>
      </c>
      <c r="BN22" s="44">
        <f t="shared" si="44"/>
        <v>0</v>
      </c>
      <c r="BO22" s="44">
        <f t="shared" si="45"/>
        <v>1429.5723813095265</v>
      </c>
      <c r="BP22" s="36">
        <v>1.1826</v>
      </c>
      <c r="BQ22" s="36">
        <v>0</v>
      </c>
      <c r="BR22" s="39">
        <v>0</v>
      </c>
      <c r="BS22" s="39">
        <f t="shared" si="47"/>
        <v>0</v>
      </c>
      <c r="BT22" s="39">
        <f t="shared" si="47"/>
        <v>1690.612298136646</v>
      </c>
      <c r="BU22" s="36">
        <v>0</v>
      </c>
      <c r="BV22" s="36">
        <f>BW22*1.1</f>
        <v>224.73000000000002</v>
      </c>
      <c r="BW22" s="43">
        <v>204.3</v>
      </c>
      <c r="BX22" s="45" t="e">
        <f t="shared" si="48"/>
        <v>#DIV/0!</v>
      </c>
      <c r="BY22" s="36">
        <v>0</v>
      </c>
      <c r="BZ22" s="36">
        <v>14.5</v>
      </c>
      <c r="CA22" s="43">
        <v>1.23</v>
      </c>
      <c r="CB22" s="45" t="e">
        <f t="shared" si="49"/>
        <v>#DIV/0!</v>
      </c>
      <c r="CC22" s="36">
        <v>0</v>
      </c>
      <c r="CD22" s="36">
        <v>12.5</v>
      </c>
      <c r="CE22" s="43">
        <v>0.61</v>
      </c>
      <c r="CF22" s="45" t="e">
        <f t="shared" si="50"/>
        <v>#DIV/0!</v>
      </c>
      <c r="CG22" s="36">
        <v>0</v>
      </c>
      <c r="CH22" s="36">
        <f aca="true" t="shared" si="51" ref="CH22:CH28">BT22/AN22*1000</f>
        <v>155.27950310559004</v>
      </c>
      <c r="CI22" s="36">
        <v>0</v>
      </c>
      <c r="CJ22" s="46">
        <f aca="true" t="shared" si="52" ref="CJ22:CJ28">BT22/AY22*1000</f>
        <v>160.4358275153211</v>
      </c>
      <c r="CK22" s="36">
        <v>0</v>
      </c>
      <c r="CL22" s="36">
        <f aca="true" t="shared" si="53" ref="CL22:CL28">BT22/BH22*1000</f>
        <v>167.47391207501755</v>
      </c>
      <c r="CM22" s="36">
        <v>0</v>
      </c>
      <c r="CN22" s="36">
        <f aca="true" t="shared" si="54" ref="CN22:CN28">BV22/AN22*1000</f>
        <v>20.64102028086557</v>
      </c>
      <c r="CO22" s="36">
        <v>0</v>
      </c>
      <c r="CP22" s="36">
        <f aca="true" t="shared" si="55" ref="CP22:CP28">BV22/BH22*1000</f>
        <v>22.262000756826797</v>
      </c>
      <c r="CQ22" s="36">
        <v>0</v>
      </c>
      <c r="CR22" s="36">
        <f aca="true" t="shared" si="56" ref="CR22:CR28">BZ22/AN22*1000</f>
        <v>1.3317972414566401</v>
      </c>
      <c r="CS22" s="36">
        <v>0</v>
      </c>
      <c r="CT22" s="36">
        <f aca="true" t="shared" si="57" ref="CT22:CT28">BZ22/BH22*1000</f>
        <v>1.4363859341164442</v>
      </c>
      <c r="CU22" s="36">
        <v>0</v>
      </c>
      <c r="CV22" s="36">
        <f aca="true" t="shared" si="58" ref="CV22:CV28">CD22/AN22*1000</f>
        <v>1.1481010702212415</v>
      </c>
      <c r="CW22" s="36">
        <v>0</v>
      </c>
      <c r="CX22" s="36">
        <f aca="true" t="shared" si="59" ref="CX22:CX28">CD22/BH22*1000</f>
        <v>1.2382637363072795</v>
      </c>
      <c r="CY22" s="47"/>
      <c r="CZ22" s="47"/>
    </row>
    <row r="23" spans="1:104" ht="39" customHeight="1">
      <c r="A23" s="28">
        <v>84</v>
      </c>
      <c r="B23" s="28"/>
      <c r="C23" s="28">
        <v>12</v>
      </c>
      <c r="D23" s="29">
        <v>6</v>
      </c>
      <c r="E23" s="30" t="s">
        <v>134</v>
      </c>
      <c r="F23" s="30" t="s">
        <v>135</v>
      </c>
      <c r="G23" s="31" t="s">
        <v>91</v>
      </c>
      <c r="H23" s="56" t="s">
        <v>136</v>
      </c>
      <c r="I23" s="53" t="s">
        <v>137</v>
      </c>
      <c r="J23" s="34">
        <f t="shared" si="30"/>
        <v>59259</v>
      </c>
      <c r="K23" s="34">
        <v>0</v>
      </c>
      <c r="L23" s="34">
        <v>15769.9</v>
      </c>
      <c r="M23" s="34">
        <v>6200.3</v>
      </c>
      <c r="N23" s="34">
        <v>1833.2</v>
      </c>
      <c r="O23" s="34">
        <v>2751.2</v>
      </c>
      <c r="P23" s="34">
        <v>2320</v>
      </c>
      <c r="Q23" s="34">
        <v>1230</v>
      </c>
      <c r="R23" s="34">
        <v>3384.8</v>
      </c>
      <c r="S23" s="34">
        <v>650</v>
      </c>
      <c r="T23" s="34">
        <v>0</v>
      </c>
      <c r="U23" s="34">
        <v>1325</v>
      </c>
      <c r="V23" s="34">
        <v>1860</v>
      </c>
      <c r="W23" s="34">
        <v>980</v>
      </c>
      <c r="X23" s="34">
        <v>3500</v>
      </c>
      <c r="Y23" s="34">
        <v>6954.5999999999985</v>
      </c>
      <c r="Z23" s="34">
        <v>5200</v>
      </c>
      <c r="AA23" s="34">
        <v>700</v>
      </c>
      <c r="AB23" s="34">
        <v>0</v>
      </c>
      <c r="AC23" s="34">
        <v>4600</v>
      </c>
      <c r="AD23" s="34">
        <v>0</v>
      </c>
      <c r="AE23" s="36">
        <v>13.956</v>
      </c>
      <c r="AF23" s="37">
        <f t="shared" si="31"/>
        <v>12</v>
      </c>
      <c r="AG23" s="36">
        <v>7.52</v>
      </c>
      <c r="AH23" s="37">
        <f t="shared" si="32"/>
        <v>6.46603611349957</v>
      </c>
      <c r="AI23" s="36">
        <v>6.887</v>
      </c>
      <c r="AJ23" s="37">
        <f t="shared" si="33"/>
        <v>5.9217540842648315</v>
      </c>
      <c r="AK23" s="36">
        <v>6.05</v>
      </c>
      <c r="AL23" s="37">
        <f t="shared" si="34"/>
        <v>5.2020636285468616</v>
      </c>
      <c r="AM23" s="37">
        <f t="shared" si="35"/>
        <v>17308.516</v>
      </c>
      <c r="AN23" s="37">
        <f t="shared" si="36"/>
        <v>16794.388</v>
      </c>
      <c r="AO23" s="37"/>
      <c r="AP23" s="37"/>
      <c r="AQ23" s="38">
        <v>0.21</v>
      </c>
      <c r="AR23" s="37">
        <v>0</v>
      </c>
      <c r="AS23" s="39">
        <v>383.039</v>
      </c>
      <c r="AT23" s="37">
        <f t="shared" si="37"/>
        <v>489.888</v>
      </c>
      <c r="AU23" s="22">
        <f t="shared" si="4"/>
        <v>0.022130089026696453</v>
      </c>
      <c r="AV23" s="22">
        <f t="shared" si="4"/>
        <v>0.02916974408355934</v>
      </c>
      <c r="AW23" s="22"/>
      <c r="AX23" s="39">
        <f t="shared" si="38"/>
        <v>16925.477</v>
      </c>
      <c r="AY23" s="37">
        <f t="shared" si="39"/>
        <v>16304.5</v>
      </c>
      <c r="AZ23" s="37">
        <v>0.75</v>
      </c>
      <c r="BA23" s="37">
        <f t="shared" si="40"/>
        <v>0.22499999999999998</v>
      </c>
      <c r="BB23" s="40">
        <v>3099.577</v>
      </c>
      <c r="BC23" s="41">
        <f t="shared" si="41"/>
        <v>2478.6000000000004</v>
      </c>
      <c r="BD23" s="22">
        <f t="shared" si="5"/>
        <v>0.17907814858304433</v>
      </c>
      <c r="BE23" s="22">
        <f t="shared" si="5"/>
        <v>0.14758501470848479</v>
      </c>
      <c r="BF23" s="22">
        <f t="shared" si="24"/>
        <v>0.1831308506105914</v>
      </c>
      <c r="BG23" s="22">
        <f t="shared" si="24"/>
        <v>0.1520193811524426</v>
      </c>
      <c r="BH23" s="36">
        <v>13825.9</v>
      </c>
      <c r="BI23" s="42">
        <f aca="true" t="shared" si="60" ref="BI23:BI28">BH23</f>
        <v>13825.9</v>
      </c>
      <c r="BJ23" s="51">
        <v>2593.3</v>
      </c>
      <c r="BK23" s="43">
        <f aca="true" t="shared" si="61" ref="BK23:BK28">AN23/(8.225*0.91)</f>
        <v>2243.8141554494136</v>
      </c>
      <c r="BL23" s="36">
        <f t="shared" si="42"/>
        <v>2576.6341112802293</v>
      </c>
      <c r="BM23" s="36">
        <f t="shared" si="43"/>
        <v>2229.3942437451888</v>
      </c>
      <c r="BN23" s="44">
        <f t="shared" si="44"/>
        <v>2576.6341112802297</v>
      </c>
      <c r="BO23" s="44">
        <f t="shared" si="45"/>
        <v>2229.3942437451897</v>
      </c>
      <c r="BP23" s="36">
        <v>1.1826</v>
      </c>
      <c r="BQ23" s="36">
        <f aca="true" t="shared" si="62" ref="BQ23:BQ52">BJ23-BK23</f>
        <v>349.48584455058653</v>
      </c>
      <c r="BR23" s="39">
        <f aca="true" t="shared" si="63" ref="BR23:BR28">BQ23/BJ23*100</f>
        <v>13.476491132942062</v>
      </c>
      <c r="BS23" s="39">
        <f t="shared" si="47"/>
        <v>3047.1275</v>
      </c>
      <c r="BT23" s="39">
        <f t="shared" si="47"/>
        <v>2636.481632653061</v>
      </c>
      <c r="BU23" s="36">
        <v>560.863</v>
      </c>
      <c r="BV23" s="36">
        <f>BW23*1.1</f>
        <v>252.78000000000003</v>
      </c>
      <c r="BW23" s="55">
        <v>229.8</v>
      </c>
      <c r="BX23" s="45">
        <f t="shared" si="48"/>
        <v>0.45069829887156043</v>
      </c>
      <c r="BY23" s="36">
        <v>14.595</v>
      </c>
      <c r="BZ23" s="36">
        <v>10.1</v>
      </c>
      <c r="CA23" s="43">
        <v>10.1</v>
      </c>
      <c r="CB23" s="45">
        <f t="shared" si="49"/>
        <v>0.6920178143199726</v>
      </c>
      <c r="CC23" s="36">
        <v>14.501</v>
      </c>
      <c r="CD23" s="36">
        <f aca="true" t="shared" si="64" ref="CD23:CD28">CC23*0.6</f>
        <v>8.7006</v>
      </c>
      <c r="CE23" s="43">
        <v>0.94</v>
      </c>
      <c r="CF23" s="45">
        <f t="shared" si="50"/>
        <v>0.6</v>
      </c>
      <c r="CG23" s="36">
        <f aca="true" t="shared" si="65" ref="CG23:CH55">BS23/AM23*1000</f>
        <v>176.04787724146888</v>
      </c>
      <c r="CH23" s="36">
        <f t="shared" si="51"/>
        <v>156.98587127158552</v>
      </c>
      <c r="CI23" s="36">
        <f aca="true" t="shared" si="66" ref="CI23:CJ55">BS23/AX23*1000</f>
        <v>180.03200146146548</v>
      </c>
      <c r="CJ23" s="46">
        <f t="shared" si="52"/>
        <v>161.7026975775437</v>
      </c>
      <c r="CK23" s="36">
        <f aca="true" t="shared" si="67" ref="CK23:CK87">BS23/BI23*1000</f>
        <v>220.3927049956965</v>
      </c>
      <c r="CL23" s="36">
        <f t="shared" si="53"/>
        <v>190.6915016493003</v>
      </c>
      <c r="CM23" s="36">
        <f aca="true" t="shared" si="68" ref="CM23:CN55">BU23/AM23*1000</f>
        <v>32.4038756413317</v>
      </c>
      <c r="CN23" s="36">
        <f t="shared" si="54"/>
        <v>15.051456474627122</v>
      </c>
      <c r="CO23" s="36">
        <f aca="true" t="shared" si="69" ref="CO23:CO87">BU23/BI23*1000</f>
        <v>40.56611142855077</v>
      </c>
      <c r="CP23" s="36">
        <f t="shared" si="55"/>
        <v>18.283077412681997</v>
      </c>
      <c r="CQ23" s="36">
        <f aca="true" t="shared" si="70" ref="CQ23:CR55">BY23/AM23*1000</f>
        <v>0.8432265365788726</v>
      </c>
      <c r="CR23" s="36">
        <f t="shared" si="56"/>
        <v>0.6013913695455887</v>
      </c>
      <c r="CS23" s="36">
        <f aca="true" t="shared" si="71" ref="CS23:CS87">BY23/BI23*1000</f>
        <v>1.0556274817552564</v>
      </c>
      <c r="CT23" s="36">
        <f t="shared" si="57"/>
        <v>0.7305130226603692</v>
      </c>
      <c r="CU23" s="36">
        <f aca="true" t="shared" si="72" ref="CU23:CV55">CC23/AM23*1000</f>
        <v>0.8377956839280734</v>
      </c>
      <c r="CV23" s="36">
        <f t="shared" si="58"/>
        <v>0.5180659158285494</v>
      </c>
      <c r="CW23" s="36">
        <f aca="true" t="shared" si="73" ref="CW23:CW87">CC23/BI23*1000</f>
        <v>1.0488286476829718</v>
      </c>
      <c r="CX23" s="36">
        <f t="shared" si="59"/>
        <v>0.6292971886097831</v>
      </c>
      <c r="CY23" s="47"/>
      <c r="CZ23" s="47"/>
    </row>
    <row r="24" spans="1:104" ht="39" customHeight="1">
      <c r="A24" s="28">
        <v>12</v>
      </c>
      <c r="B24" s="28"/>
      <c r="C24" s="28">
        <v>13</v>
      </c>
      <c r="D24" s="29">
        <v>18</v>
      </c>
      <c r="E24" s="30" t="s">
        <v>138</v>
      </c>
      <c r="F24" s="30" t="s">
        <v>139</v>
      </c>
      <c r="G24" s="31" t="s">
        <v>91</v>
      </c>
      <c r="H24" s="56" t="s">
        <v>140</v>
      </c>
      <c r="I24" s="33" t="s">
        <v>141</v>
      </c>
      <c r="J24" s="34">
        <f t="shared" si="30"/>
        <v>149735.7</v>
      </c>
      <c r="K24" s="34">
        <v>0</v>
      </c>
      <c r="L24" s="34">
        <v>16920</v>
      </c>
      <c r="M24" s="34">
        <v>12490</v>
      </c>
      <c r="N24" s="34">
        <v>4578</v>
      </c>
      <c r="O24" s="34">
        <v>7186.2</v>
      </c>
      <c r="P24" s="34">
        <v>4500</v>
      </c>
      <c r="Q24" s="34">
        <v>1550</v>
      </c>
      <c r="R24" s="34">
        <v>4082.6</v>
      </c>
      <c r="S24" s="34">
        <v>600</v>
      </c>
      <c r="T24" s="34">
        <v>0</v>
      </c>
      <c r="U24" s="34">
        <v>1685</v>
      </c>
      <c r="V24" s="34">
        <v>4786</v>
      </c>
      <c r="W24" s="34">
        <v>0</v>
      </c>
      <c r="X24" s="34">
        <v>8000</v>
      </c>
      <c r="Y24" s="34">
        <v>67857.90000000002</v>
      </c>
      <c r="Z24" s="34">
        <v>6200</v>
      </c>
      <c r="AA24" s="34">
        <v>700</v>
      </c>
      <c r="AB24" s="34">
        <v>0</v>
      </c>
      <c r="AC24" s="34">
        <v>8600</v>
      </c>
      <c r="AD24" s="34">
        <v>0</v>
      </c>
      <c r="AE24" s="36">
        <v>28.96</v>
      </c>
      <c r="AF24" s="37">
        <f t="shared" si="31"/>
        <v>24.901117798796218</v>
      </c>
      <c r="AG24" s="36">
        <v>27.95</v>
      </c>
      <c r="AH24" s="37">
        <f t="shared" si="32"/>
        <v>24.03267411865864</v>
      </c>
      <c r="AI24" s="36">
        <v>24.507</v>
      </c>
      <c r="AJ24" s="37">
        <f t="shared" si="33"/>
        <v>21.072226999140156</v>
      </c>
      <c r="AK24" s="36">
        <v>22.5</v>
      </c>
      <c r="AL24" s="37">
        <f t="shared" si="34"/>
        <v>19.346517626827172</v>
      </c>
      <c r="AM24" s="37">
        <f t="shared" si="35"/>
        <v>57219.78085764515</v>
      </c>
      <c r="AN24" s="37">
        <f t="shared" si="36"/>
        <v>53494.71000000001</v>
      </c>
      <c r="AO24" s="37"/>
      <c r="AP24" s="37"/>
      <c r="AQ24" s="38">
        <v>0.6</v>
      </c>
      <c r="AR24" s="37">
        <v>0</v>
      </c>
      <c r="AS24" s="39">
        <v>1435.678612681577</v>
      </c>
      <c r="AT24" s="37">
        <f t="shared" si="37"/>
        <v>1399.68</v>
      </c>
      <c r="AU24" s="22">
        <f t="shared" si="4"/>
        <v>0.025090599634649872</v>
      </c>
      <c r="AV24" s="22">
        <f t="shared" si="4"/>
        <v>0.02616483012993247</v>
      </c>
      <c r="AW24" s="22"/>
      <c r="AX24" s="39">
        <f t="shared" si="38"/>
        <v>55784.10224496357</v>
      </c>
      <c r="AY24" s="37">
        <f t="shared" si="39"/>
        <v>52095.030000000006</v>
      </c>
      <c r="AZ24" s="37">
        <v>0.65</v>
      </c>
      <c r="BA24" s="37">
        <f t="shared" si="40"/>
        <v>0.195</v>
      </c>
      <c r="BB24" s="51">
        <v>5837.19224496357</v>
      </c>
      <c r="BC24" s="37">
        <f t="shared" si="41"/>
        <v>2148.1200000000003</v>
      </c>
      <c r="BD24" s="22">
        <f t="shared" si="5"/>
        <v>0.10201353723261702</v>
      </c>
      <c r="BE24" s="22">
        <f t="shared" si="5"/>
        <v>0.04015574624107692</v>
      </c>
      <c r="BF24" s="22">
        <f t="shared" si="24"/>
        <v>0.1046389922944503</v>
      </c>
      <c r="BG24" s="22">
        <f t="shared" si="24"/>
        <v>0.04123464368865898</v>
      </c>
      <c r="BH24" s="36">
        <v>49946.91</v>
      </c>
      <c r="BI24" s="42">
        <f t="shared" si="60"/>
        <v>49946.91</v>
      </c>
      <c r="BJ24" s="51">
        <v>7816.8</v>
      </c>
      <c r="BK24" s="43">
        <f t="shared" si="61"/>
        <v>7147.160559804937</v>
      </c>
      <c r="BL24" s="36">
        <f t="shared" si="42"/>
        <v>7766.565195332318</v>
      </c>
      <c r="BM24" s="36">
        <f t="shared" si="43"/>
        <v>7101.2292049474045</v>
      </c>
      <c r="BN24" s="44">
        <f t="shared" si="44"/>
        <v>7766.565195332318</v>
      </c>
      <c r="BO24" s="44">
        <f t="shared" si="45"/>
        <v>7101.229204947405</v>
      </c>
      <c r="BP24" s="36">
        <v>1.1826</v>
      </c>
      <c r="BQ24" s="36">
        <f t="shared" si="62"/>
        <v>669.6394401950629</v>
      </c>
      <c r="BR24" s="39">
        <f t="shared" si="63"/>
        <v>8.5666697394722</v>
      </c>
      <c r="BS24" s="39">
        <f t="shared" si="47"/>
        <v>9184.74</v>
      </c>
      <c r="BT24" s="39">
        <f t="shared" si="47"/>
        <v>8397.913657770801</v>
      </c>
      <c r="BU24" s="36">
        <v>1193.84</v>
      </c>
      <c r="BV24" s="36">
        <f>BW24*1.1</f>
        <v>977.1740000000001</v>
      </c>
      <c r="BW24" s="43">
        <v>888.34</v>
      </c>
      <c r="BX24" s="45">
        <f t="shared" si="48"/>
        <v>0.8185133686256116</v>
      </c>
      <c r="BY24" s="36">
        <v>105.903</v>
      </c>
      <c r="BZ24" s="36">
        <f>CA24*1.5</f>
        <v>51.510000000000005</v>
      </c>
      <c r="CA24" s="43">
        <v>34.34</v>
      </c>
      <c r="CB24" s="45">
        <f t="shared" si="49"/>
        <v>0.4863884875782556</v>
      </c>
      <c r="CC24" s="36">
        <v>105.428</v>
      </c>
      <c r="CD24" s="36">
        <f t="shared" si="64"/>
        <v>63.2568</v>
      </c>
      <c r="CE24" s="43">
        <v>3.52</v>
      </c>
      <c r="CF24" s="45">
        <f t="shared" si="50"/>
        <v>0.6</v>
      </c>
      <c r="CG24" s="36">
        <f t="shared" si="65"/>
        <v>160.5168678092346</v>
      </c>
      <c r="CH24" s="36">
        <f t="shared" si="51"/>
        <v>156.98587127158555</v>
      </c>
      <c r="CI24" s="36">
        <f t="shared" si="66"/>
        <v>164.64798446817773</v>
      </c>
      <c r="CJ24" s="46">
        <f t="shared" si="52"/>
        <v>161.20373973814395</v>
      </c>
      <c r="CK24" s="36">
        <f t="shared" si="67"/>
        <v>183.89005445982542</v>
      </c>
      <c r="CL24" s="36">
        <f t="shared" si="53"/>
        <v>168.13680081051663</v>
      </c>
      <c r="CM24" s="36">
        <f t="shared" si="68"/>
        <v>20.864113460520016</v>
      </c>
      <c r="CN24" s="36">
        <f t="shared" si="54"/>
        <v>18.266740767451584</v>
      </c>
      <c r="CO24" s="36">
        <f t="shared" si="69"/>
        <v>23.902179334016854</v>
      </c>
      <c r="CP24" s="36">
        <f t="shared" si="55"/>
        <v>19.564253324179614</v>
      </c>
      <c r="CQ24" s="36">
        <f t="shared" si="70"/>
        <v>1.8508110029898912</v>
      </c>
      <c r="CR24" s="36">
        <f t="shared" si="56"/>
        <v>0.9628989483259186</v>
      </c>
      <c r="CS24" s="36">
        <f t="shared" si="71"/>
        <v>2.120311346587807</v>
      </c>
      <c r="CT24" s="36">
        <f t="shared" si="57"/>
        <v>1.0312950290618579</v>
      </c>
      <c r="CU24" s="36">
        <f t="shared" si="72"/>
        <v>1.8425096779431958</v>
      </c>
      <c r="CV24" s="36">
        <f t="shared" si="58"/>
        <v>1.1824870160058816</v>
      </c>
      <c r="CW24" s="36">
        <f t="shared" si="73"/>
        <v>2.1108012487659393</v>
      </c>
      <c r="CX24" s="36">
        <f t="shared" si="59"/>
        <v>1.2664807492595636</v>
      </c>
      <c r="CY24" s="47"/>
      <c r="CZ24" s="47"/>
    </row>
    <row r="25" spans="1:104" ht="29.25" customHeight="1">
      <c r="A25" s="28">
        <v>11</v>
      </c>
      <c r="B25" s="28"/>
      <c r="C25" s="28">
        <v>14</v>
      </c>
      <c r="D25" s="29">
        <v>20</v>
      </c>
      <c r="E25" s="30" t="s">
        <v>142</v>
      </c>
      <c r="F25" s="30" t="s">
        <v>143</v>
      </c>
      <c r="G25" s="31" t="s">
        <v>91</v>
      </c>
      <c r="H25" s="56" t="s">
        <v>144</v>
      </c>
      <c r="I25" s="33" t="s">
        <v>145</v>
      </c>
      <c r="J25" s="34">
        <f t="shared" si="30"/>
        <v>166100</v>
      </c>
      <c r="K25" s="34">
        <v>0</v>
      </c>
      <c r="L25" s="34">
        <v>51600</v>
      </c>
      <c r="M25" s="34">
        <v>15382.2</v>
      </c>
      <c r="N25" s="34">
        <v>4658.8</v>
      </c>
      <c r="O25" s="34">
        <v>4694.5</v>
      </c>
      <c r="P25" s="34">
        <v>4500</v>
      </c>
      <c r="Q25" s="34">
        <v>1550</v>
      </c>
      <c r="R25" s="34">
        <v>3845.8</v>
      </c>
      <c r="S25" s="34">
        <v>600</v>
      </c>
      <c r="T25" s="34">
        <v>0</v>
      </c>
      <c r="U25" s="34">
        <v>1685</v>
      </c>
      <c r="V25" s="34">
        <v>1786</v>
      </c>
      <c r="W25" s="34">
        <v>0</v>
      </c>
      <c r="X25" s="34">
        <v>7000</v>
      </c>
      <c r="Y25" s="34">
        <v>53297.7</v>
      </c>
      <c r="Z25" s="34">
        <v>6200</v>
      </c>
      <c r="AA25" s="34">
        <v>700</v>
      </c>
      <c r="AB25" s="34">
        <v>0</v>
      </c>
      <c r="AC25" s="34">
        <v>8600</v>
      </c>
      <c r="AD25" s="34">
        <v>0</v>
      </c>
      <c r="AE25" s="36">
        <v>36.38</v>
      </c>
      <c r="AF25" s="37">
        <f t="shared" si="31"/>
        <v>31.28116938950989</v>
      </c>
      <c r="AG25" s="36">
        <v>25.2</v>
      </c>
      <c r="AH25" s="37">
        <f t="shared" si="32"/>
        <v>21.66809974204643</v>
      </c>
      <c r="AI25" s="36">
        <v>23.45</v>
      </c>
      <c r="AJ25" s="37">
        <f t="shared" si="33"/>
        <v>20.163370593293205</v>
      </c>
      <c r="AK25" s="36">
        <v>22.5</v>
      </c>
      <c r="AL25" s="37">
        <f t="shared" si="34"/>
        <v>19.346517626827172</v>
      </c>
      <c r="AM25" s="37">
        <f t="shared" si="35"/>
        <v>57741.57328347856</v>
      </c>
      <c r="AN25" s="37">
        <f t="shared" si="36"/>
        <v>56120.588</v>
      </c>
      <c r="AO25" s="37"/>
      <c r="AP25" s="37"/>
      <c r="AQ25" s="38">
        <v>0.61</v>
      </c>
      <c r="AR25" s="37">
        <v>0</v>
      </c>
      <c r="AS25" s="39">
        <v>1449.3063464663865</v>
      </c>
      <c r="AT25" s="37">
        <f t="shared" si="37"/>
        <v>1423.0080000000003</v>
      </c>
      <c r="AU25" s="22">
        <f t="shared" si="4"/>
        <v>0.025099876294521966</v>
      </c>
      <c r="AV25" s="22">
        <f t="shared" si="4"/>
        <v>0.02535625606773757</v>
      </c>
      <c r="AW25" s="22"/>
      <c r="AX25" s="39">
        <f t="shared" si="38"/>
        <v>56292.26693701217</v>
      </c>
      <c r="AY25" s="37">
        <f t="shared" si="39"/>
        <v>54697.58</v>
      </c>
      <c r="AZ25" s="37">
        <v>1.05</v>
      </c>
      <c r="BA25" s="37">
        <f t="shared" si="40"/>
        <v>0.315</v>
      </c>
      <c r="BB25" s="40">
        <v>5064.7269370121685</v>
      </c>
      <c r="BC25" s="41">
        <f t="shared" si="41"/>
        <v>3470.04</v>
      </c>
      <c r="BD25" s="22">
        <f t="shared" si="5"/>
        <v>0.08771369827675488</v>
      </c>
      <c r="BE25" s="22">
        <f t="shared" si="5"/>
        <v>0.06183185393567152</v>
      </c>
      <c r="BF25" s="22">
        <f aca="true" t="shared" si="74" ref="BF25:BG57">BB25/AX25</f>
        <v>0.08997198394371483</v>
      </c>
      <c r="BG25" s="22">
        <f t="shared" si="74"/>
        <v>0.06344046665318648</v>
      </c>
      <c r="BH25" s="36">
        <v>51227.54</v>
      </c>
      <c r="BI25" s="42">
        <f t="shared" si="60"/>
        <v>51227.54</v>
      </c>
      <c r="BJ25" s="51">
        <v>7894.27</v>
      </c>
      <c r="BK25" s="43">
        <f t="shared" si="61"/>
        <v>7497.990981662715</v>
      </c>
      <c r="BL25" s="36">
        <f t="shared" si="42"/>
        <v>7843.537332995096</v>
      </c>
      <c r="BM25" s="36">
        <f t="shared" si="43"/>
        <v>7449.805008839581</v>
      </c>
      <c r="BN25" s="44">
        <f t="shared" si="44"/>
        <v>7843.537332995097</v>
      </c>
      <c r="BO25" s="44">
        <f t="shared" si="45"/>
        <v>7449.805008839582</v>
      </c>
      <c r="BP25" s="36">
        <v>1.1826</v>
      </c>
      <c r="BQ25" s="36">
        <f t="shared" si="62"/>
        <v>396.2790183372854</v>
      </c>
      <c r="BR25" s="39">
        <f t="shared" si="63"/>
        <v>5.019831071616316</v>
      </c>
      <c r="BS25" s="39">
        <f t="shared" si="47"/>
        <v>9275.76725</v>
      </c>
      <c r="BT25" s="39">
        <f t="shared" si="47"/>
        <v>8810.13940345369</v>
      </c>
      <c r="BU25" s="36">
        <v>1051.342</v>
      </c>
      <c r="BV25" s="36">
        <f>BW25*1.1</f>
        <v>866.547</v>
      </c>
      <c r="BW25" s="43">
        <v>787.77</v>
      </c>
      <c r="BX25" s="45">
        <f t="shared" si="48"/>
        <v>0.8242294134544229</v>
      </c>
      <c r="BY25" s="36">
        <v>59.048</v>
      </c>
      <c r="BZ25" s="36">
        <f>CA25*1.5</f>
        <v>51.510000000000005</v>
      </c>
      <c r="CA25" s="43">
        <v>34.34</v>
      </c>
      <c r="CB25" s="45">
        <f t="shared" si="49"/>
        <v>0.8723411461861537</v>
      </c>
      <c r="CC25" s="36">
        <v>2.949</v>
      </c>
      <c r="CD25" s="36">
        <f t="shared" si="64"/>
        <v>1.7693999999999999</v>
      </c>
      <c r="CE25" s="43">
        <v>3.52</v>
      </c>
      <c r="CF25" s="45">
        <f t="shared" si="50"/>
        <v>0.6</v>
      </c>
      <c r="CG25" s="36">
        <f t="shared" si="65"/>
        <v>160.6427868610579</v>
      </c>
      <c r="CH25" s="36">
        <f t="shared" si="51"/>
        <v>156.98587127158555</v>
      </c>
      <c r="CI25" s="36">
        <f t="shared" si="66"/>
        <v>164.77871215204487</v>
      </c>
      <c r="CJ25" s="46">
        <f t="shared" si="52"/>
        <v>161.07000352581758</v>
      </c>
      <c r="CK25" s="36">
        <f t="shared" si="67"/>
        <v>181.06993328198075</v>
      </c>
      <c r="CL25" s="36">
        <f t="shared" si="53"/>
        <v>171.98052850973693</v>
      </c>
      <c r="CM25" s="36">
        <f t="shared" si="68"/>
        <v>18.207713095008753</v>
      </c>
      <c r="CN25" s="36">
        <f t="shared" si="54"/>
        <v>15.440804005831158</v>
      </c>
      <c r="CO25" s="36">
        <f t="shared" si="69"/>
        <v>20.52298431663906</v>
      </c>
      <c r="CP25" s="36">
        <f t="shared" si="55"/>
        <v>16.915647325637735</v>
      </c>
      <c r="CQ25" s="36">
        <f t="shared" si="70"/>
        <v>1.022625409081038</v>
      </c>
      <c r="CR25" s="36">
        <f t="shared" si="56"/>
        <v>0.9178449805265761</v>
      </c>
      <c r="CS25" s="36">
        <f t="shared" si="71"/>
        <v>1.1526612443228779</v>
      </c>
      <c r="CT25" s="36">
        <f t="shared" si="57"/>
        <v>1.0055138310369776</v>
      </c>
      <c r="CU25" s="36">
        <f t="shared" si="72"/>
        <v>0.05107238740312934</v>
      </c>
      <c r="CV25" s="36">
        <f t="shared" si="58"/>
        <v>0.031528536372427175</v>
      </c>
      <c r="CW25" s="36">
        <f t="shared" si="73"/>
        <v>0.05756669166624046</v>
      </c>
      <c r="CX25" s="36">
        <f t="shared" si="59"/>
        <v>0.034540014999744274</v>
      </c>
      <c r="CY25" s="47"/>
      <c r="CZ25" s="47"/>
    </row>
    <row r="26" spans="1:104" ht="29.25" customHeight="1">
      <c r="A26" s="28">
        <v>10</v>
      </c>
      <c r="B26" s="28"/>
      <c r="C26" s="28">
        <v>15</v>
      </c>
      <c r="D26" s="29">
        <v>31</v>
      </c>
      <c r="E26" s="30" t="s">
        <v>146</v>
      </c>
      <c r="F26" s="30" t="s">
        <v>147</v>
      </c>
      <c r="G26" s="31" t="s">
        <v>91</v>
      </c>
      <c r="H26" s="56" t="s">
        <v>148</v>
      </c>
      <c r="I26" s="33" t="s">
        <v>149</v>
      </c>
      <c r="J26" s="34">
        <f t="shared" si="30"/>
        <v>112200</v>
      </c>
      <c r="K26" s="34">
        <v>0</v>
      </c>
      <c r="L26" s="34">
        <v>15372</v>
      </c>
      <c r="M26" s="34">
        <v>11964</v>
      </c>
      <c r="N26" s="34">
        <v>3248.5</v>
      </c>
      <c r="O26" s="34">
        <v>3124.5</v>
      </c>
      <c r="P26" s="34">
        <v>2100</v>
      </c>
      <c r="Q26" s="34">
        <v>1840</v>
      </c>
      <c r="R26" s="34">
        <v>3134.8</v>
      </c>
      <c r="S26" s="34">
        <v>600</v>
      </c>
      <c r="T26" s="34">
        <v>6560</v>
      </c>
      <c r="U26" s="34">
        <v>1242</v>
      </c>
      <c r="V26" s="34">
        <v>1135</v>
      </c>
      <c r="W26" s="34">
        <v>0</v>
      </c>
      <c r="X26" s="34">
        <v>9000</v>
      </c>
      <c r="Y26" s="34">
        <v>38879.2</v>
      </c>
      <c r="Z26" s="34">
        <v>8200</v>
      </c>
      <c r="AA26" s="34">
        <v>600</v>
      </c>
      <c r="AB26" s="34">
        <v>0</v>
      </c>
      <c r="AC26" s="34">
        <v>5200</v>
      </c>
      <c r="AD26" s="34">
        <v>0</v>
      </c>
      <c r="AE26" s="36">
        <v>22.3296</v>
      </c>
      <c r="AF26" s="37">
        <f t="shared" si="31"/>
        <v>19.2</v>
      </c>
      <c r="AG26" s="36">
        <v>12.6</v>
      </c>
      <c r="AH26" s="37">
        <f t="shared" si="32"/>
        <v>10.834049871023215</v>
      </c>
      <c r="AI26" s="36">
        <v>12.56</v>
      </c>
      <c r="AJ26" s="37">
        <f t="shared" si="33"/>
        <v>10.799656061908857</v>
      </c>
      <c r="AK26" s="36">
        <v>11.3</v>
      </c>
      <c r="AL26" s="37">
        <f t="shared" si="34"/>
        <v>9.716251074806536</v>
      </c>
      <c r="AM26" s="37">
        <f t="shared" si="35"/>
        <v>27961.267502513852</v>
      </c>
      <c r="AN26" s="37">
        <f t="shared" si="36"/>
        <v>24594.134000000002</v>
      </c>
      <c r="AO26" s="37"/>
      <c r="AP26" s="37"/>
      <c r="AQ26" s="38">
        <v>0.45</v>
      </c>
      <c r="AR26" s="37">
        <v>0</v>
      </c>
      <c r="AS26" s="39">
        <v>1350.510693815673</v>
      </c>
      <c r="AT26" s="37">
        <f t="shared" si="37"/>
        <v>1049.76</v>
      </c>
      <c r="AU26" s="22">
        <f t="shared" si="4"/>
        <v>0.048299337420746595</v>
      </c>
      <c r="AV26" s="22">
        <f t="shared" si="4"/>
        <v>0.04268334880179151</v>
      </c>
      <c r="AW26" s="22"/>
      <c r="AX26" s="39">
        <f t="shared" si="38"/>
        <v>26610.75680869818</v>
      </c>
      <c r="AY26" s="37">
        <f t="shared" si="39"/>
        <v>23544.374000000003</v>
      </c>
      <c r="AZ26" s="37">
        <v>0.53</v>
      </c>
      <c r="BA26" s="37">
        <f t="shared" si="40"/>
        <v>0.159</v>
      </c>
      <c r="BB26" s="51">
        <v>4817.926808698178</v>
      </c>
      <c r="BC26" s="37">
        <f t="shared" si="41"/>
        <v>1751.5439999999999</v>
      </c>
      <c r="BD26" s="22">
        <f t="shared" si="5"/>
        <v>0.17230716770135773</v>
      </c>
      <c r="BE26" s="22">
        <f t="shared" si="5"/>
        <v>0.07121795790817435</v>
      </c>
      <c r="BF26" s="22">
        <f t="shared" si="74"/>
        <v>0.18105185220148856</v>
      </c>
      <c r="BG26" s="22">
        <f t="shared" si="74"/>
        <v>0.07439331366380773</v>
      </c>
      <c r="BH26" s="36">
        <v>21792.83</v>
      </c>
      <c r="BI26" s="42">
        <f t="shared" si="60"/>
        <v>21792.83</v>
      </c>
      <c r="BJ26" s="51">
        <v>3898.6</v>
      </c>
      <c r="BK26" s="43">
        <f t="shared" si="61"/>
        <v>3285.899195029894</v>
      </c>
      <c r="BL26" s="36">
        <f t="shared" si="42"/>
        <v>3873.54557754101</v>
      </c>
      <c r="BM26" s="36">
        <f t="shared" si="43"/>
        <v>3264.7823052258796</v>
      </c>
      <c r="BN26" s="44">
        <f t="shared" si="44"/>
        <v>3873.545577541011</v>
      </c>
      <c r="BO26" s="44">
        <f t="shared" si="45"/>
        <v>3264.78230522588</v>
      </c>
      <c r="BP26" s="36">
        <v>1.1826</v>
      </c>
      <c r="BQ26" s="36">
        <f t="shared" si="62"/>
        <v>612.7008049701058</v>
      </c>
      <c r="BR26" s="39">
        <f t="shared" si="63"/>
        <v>15.71591866234304</v>
      </c>
      <c r="BS26" s="39">
        <f t="shared" si="47"/>
        <v>4580.855</v>
      </c>
      <c r="BT26" s="39">
        <f t="shared" si="47"/>
        <v>3860.9315541601254</v>
      </c>
      <c r="BU26" s="36">
        <v>1192.026</v>
      </c>
      <c r="BV26" s="36">
        <f>BW26*1.3</f>
        <v>629.72</v>
      </c>
      <c r="BW26" s="43">
        <v>484.4</v>
      </c>
      <c r="BX26" s="45">
        <f t="shared" si="48"/>
        <v>0.5282770677820786</v>
      </c>
      <c r="BY26" s="36">
        <v>39.446</v>
      </c>
      <c r="BZ26" s="36">
        <f>CA26*1.5</f>
        <v>21.39</v>
      </c>
      <c r="CA26" s="43">
        <v>14.26</v>
      </c>
      <c r="CB26" s="45">
        <f t="shared" si="49"/>
        <v>0.5422603052273995</v>
      </c>
      <c r="CC26" s="36">
        <v>29.302</v>
      </c>
      <c r="CD26" s="36">
        <f t="shared" si="64"/>
        <v>17.5812</v>
      </c>
      <c r="CE26" s="43">
        <v>2.02</v>
      </c>
      <c r="CF26" s="45">
        <f t="shared" si="50"/>
        <v>0.6</v>
      </c>
      <c r="CG26" s="36">
        <f t="shared" si="65"/>
        <v>163.82858894319287</v>
      </c>
      <c r="CH26" s="36">
        <f t="shared" si="51"/>
        <v>156.98587127158552</v>
      </c>
      <c r="CI26" s="36">
        <f t="shared" si="66"/>
        <v>172.14298086038158</v>
      </c>
      <c r="CJ26" s="46">
        <f t="shared" si="52"/>
        <v>163.98531361080677</v>
      </c>
      <c r="CK26" s="36">
        <f t="shared" si="67"/>
        <v>210.2000979221147</v>
      </c>
      <c r="CL26" s="36">
        <f t="shared" si="53"/>
        <v>177.16522150450976</v>
      </c>
      <c r="CM26" s="36">
        <f t="shared" si="68"/>
        <v>42.63132920897921</v>
      </c>
      <c r="CN26" s="36">
        <f t="shared" si="54"/>
        <v>25.60447950718655</v>
      </c>
      <c r="CO26" s="36">
        <f t="shared" si="69"/>
        <v>54.69808189207184</v>
      </c>
      <c r="CP26" s="36">
        <f t="shared" si="55"/>
        <v>28.89574231524772</v>
      </c>
      <c r="CQ26" s="36">
        <f t="shared" si="70"/>
        <v>1.410737191955036</v>
      </c>
      <c r="CR26" s="36">
        <f t="shared" si="56"/>
        <v>0.8697195843529193</v>
      </c>
      <c r="CS26" s="36">
        <f t="shared" si="71"/>
        <v>1.8100448633793773</v>
      </c>
      <c r="CT26" s="36">
        <f t="shared" si="57"/>
        <v>0.9815154800913878</v>
      </c>
      <c r="CU26" s="36">
        <f t="shared" si="72"/>
        <v>1.0479496323750563</v>
      </c>
      <c r="CV26" s="36">
        <f t="shared" si="58"/>
        <v>0.7148533873971736</v>
      </c>
      <c r="CW26" s="36">
        <f t="shared" si="73"/>
        <v>1.3445706684262666</v>
      </c>
      <c r="CX26" s="36">
        <f t="shared" si="59"/>
        <v>0.8067424010557599</v>
      </c>
      <c r="CY26" s="47"/>
      <c r="CZ26" s="47"/>
    </row>
    <row r="27" spans="1:104" ht="29.25" customHeight="1">
      <c r="A27" s="28">
        <v>38</v>
      </c>
      <c r="B27" s="28"/>
      <c r="C27" s="28">
        <v>16</v>
      </c>
      <c r="D27" s="29">
        <v>82</v>
      </c>
      <c r="E27" s="30" t="s">
        <v>150</v>
      </c>
      <c r="F27" s="30" t="s">
        <v>150</v>
      </c>
      <c r="G27" s="31" t="s">
        <v>91</v>
      </c>
      <c r="H27" s="56" t="s">
        <v>151</v>
      </c>
      <c r="I27" s="33" t="s">
        <v>152</v>
      </c>
      <c r="J27" s="34">
        <f t="shared" si="30"/>
        <v>88900</v>
      </c>
      <c r="K27" s="34">
        <v>67900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300</v>
      </c>
      <c r="Y27" s="34">
        <v>5400</v>
      </c>
      <c r="Z27" s="34">
        <v>10200</v>
      </c>
      <c r="AA27" s="34">
        <v>500</v>
      </c>
      <c r="AB27" s="34">
        <v>0</v>
      </c>
      <c r="AC27" s="34">
        <v>4600</v>
      </c>
      <c r="AD27" s="34">
        <v>0</v>
      </c>
      <c r="AE27" s="36">
        <v>14.51</v>
      </c>
      <c r="AF27" s="37">
        <f t="shared" si="31"/>
        <v>12.476354256233877</v>
      </c>
      <c r="AG27" s="36">
        <v>8.4</v>
      </c>
      <c r="AH27" s="37">
        <f t="shared" si="32"/>
        <v>7.222699914015477</v>
      </c>
      <c r="AI27" s="36">
        <v>7.62</v>
      </c>
      <c r="AJ27" s="37">
        <f t="shared" si="33"/>
        <v>6.5520206362854685</v>
      </c>
      <c r="AK27" s="36">
        <v>7.4</v>
      </c>
      <c r="AL27" s="37">
        <f t="shared" si="34"/>
        <v>6.362854686156492</v>
      </c>
      <c r="AM27" s="37">
        <f t="shared" si="35"/>
        <v>15832.435940601921</v>
      </c>
      <c r="AN27" s="37">
        <f t="shared" si="36"/>
        <v>15088.788</v>
      </c>
      <c r="AO27" s="37"/>
      <c r="AP27" s="37"/>
      <c r="AQ27" s="38">
        <v>0.21</v>
      </c>
      <c r="AR27" s="37">
        <v>0</v>
      </c>
      <c r="AS27" s="39">
        <v>703.6559406019214</v>
      </c>
      <c r="AT27" s="37">
        <f t="shared" si="37"/>
        <v>489.888</v>
      </c>
      <c r="AU27" s="22">
        <f t="shared" si="4"/>
        <v>0.04444394679642517</v>
      </c>
      <c r="AV27" s="22">
        <f t="shared" si="4"/>
        <v>0.032467021208065217</v>
      </c>
      <c r="AW27" s="22"/>
      <c r="AX27" s="39">
        <f t="shared" si="38"/>
        <v>15128.779999999999</v>
      </c>
      <c r="AY27" s="37">
        <f t="shared" si="39"/>
        <v>14598.900000000001</v>
      </c>
      <c r="AZ27" s="37">
        <v>0.35</v>
      </c>
      <c r="BA27" s="37">
        <f t="shared" si="40"/>
        <v>0.105</v>
      </c>
      <c r="BB27" s="51">
        <v>1686.56</v>
      </c>
      <c r="BC27" s="37">
        <f t="shared" si="41"/>
        <v>1156.68</v>
      </c>
      <c r="BD27" s="22">
        <f t="shared" si="5"/>
        <v>0.10652561654614721</v>
      </c>
      <c r="BE27" s="22">
        <f t="shared" si="5"/>
        <v>0.07665824451904288</v>
      </c>
      <c r="BF27" s="22">
        <f t="shared" si="74"/>
        <v>0.11148023832721475</v>
      </c>
      <c r="BG27" s="22">
        <f t="shared" si="74"/>
        <v>0.0792306269650453</v>
      </c>
      <c r="BH27" s="36">
        <v>13442.220000000001</v>
      </c>
      <c r="BI27" s="42">
        <f t="shared" si="60"/>
        <v>13442.220000000001</v>
      </c>
      <c r="BJ27" s="51">
        <v>2210.15</v>
      </c>
      <c r="BK27" s="43">
        <f t="shared" si="61"/>
        <v>2015.937472861485</v>
      </c>
      <c r="BL27" s="36">
        <f t="shared" si="42"/>
        <v>2195.9464315914083</v>
      </c>
      <c r="BM27" s="36">
        <f t="shared" si="43"/>
        <v>2002.9820147236976</v>
      </c>
      <c r="BN27" s="44">
        <f t="shared" si="44"/>
        <v>2195.946431591409</v>
      </c>
      <c r="BO27" s="44">
        <f t="shared" si="45"/>
        <v>2002.9820147236971</v>
      </c>
      <c r="BP27" s="36">
        <v>1.1826</v>
      </c>
      <c r="BQ27" s="36">
        <f t="shared" si="62"/>
        <v>194.21252713851504</v>
      </c>
      <c r="BR27" s="39">
        <f t="shared" si="63"/>
        <v>8.787300732462278</v>
      </c>
      <c r="BS27" s="39">
        <f t="shared" si="47"/>
        <v>2596.92625</v>
      </c>
      <c r="BT27" s="39">
        <f t="shared" si="47"/>
        <v>2368.726530612245</v>
      </c>
      <c r="BU27" s="36">
        <v>415.008</v>
      </c>
      <c r="BV27" s="36">
        <f>BW27*1.1</f>
        <v>328.35</v>
      </c>
      <c r="BW27" s="43">
        <v>298.5</v>
      </c>
      <c r="BX27" s="45">
        <f t="shared" si="48"/>
        <v>0.7911895674300256</v>
      </c>
      <c r="BY27" s="36">
        <v>131.3175</v>
      </c>
      <c r="BZ27" s="36">
        <v>99.5</v>
      </c>
      <c r="CA27" s="43">
        <v>1.23</v>
      </c>
      <c r="CB27" s="45">
        <f t="shared" si="49"/>
        <v>0.757705560949607</v>
      </c>
      <c r="CC27" s="36">
        <v>95.5125</v>
      </c>
      <c r="CD27" s="36">
        <f t="shared" si="64"/>
        <v>57.3075</v>
      </c>
      <c r="CE27" s="43">
        <v>0.61</v>
      </c>
      <c r="CF27" s="45">
        <f t="shared" si="50"/>
        <v>0.6</v>
      </c>
      <c r="CG27" s="36">
        <f t="shared" si="65"/>
        <v>164.02569129240823</v>
      </c>
      <c r="CH27" s="36">
        <f t="shared" si="51"/>
        <v>156.98587127158555</v>
      </c>
      <c r="CI27" s="36">
        <f t="shared" si="66"/>
        <v>171.65470381617027</v>
      </c>
      <c r="CJ27" s="46">
        <f t="shared" si="52"/>
        <v>162.2537677915627</v>
      </c>
      <c r="CK27" s="36">
        <f t="shared" si="67"/>
        <v>193.19176817519724</v>
      </c>
      <c r="CL27" s="36">
        <f t="shared" si="53"/>
        <v>176.2154265152813</v>
      </c>
      <c r="CM27" s="36">
        <f t="shared" si="68"/>
        <v>26.21251723720678</v>
      </c>
      <c r="CN27" s="36">
        <f t="shared" si="54"/>
        <v>21.761191157301703</v>
      </c>
      <c r="CO27" s="36">
        <f t="shared" si="69"/>
        <v>30.87347179260568</v>
      </c>
      <c r="CP27" s="36">
        <f t="shared" si="55"/>
        <v>24.426768792654784</v>
      </c>
      <c r="CQ27" s="36">
        <f t="shared" si="70"/>
        <v>8.294206936485324</v>
      </c>
      <c r="CR27" s="36">
        <f t="shared" si="56"/>
        <v>6.594300350697485</v>
      </c>
      <c r="CS27" s="36">
        <f t="shared" si="71"/>
        <v>9.769033686400013</v>
      </c>
      <c r="CT27" s="36">
        <f t="shared" si="57"/>
        <v>7.402051149289328</v>
      </c>
      <c r="CU27" s="36">
        <f t="shared" si="72"/>
        <v>6.032710339604809</v>
      </c>
      <c r="CV27" s="36">
        <f t="shared" si="58"/>
        <v>3.798018767312523</v>
      </c>
      <c r="CW27" s="36">
        <f t="shared" si="73"/>
        <v>7.105411159763789</v>
      </c>
      <c r="CX27" s="36">
        <f t="shared" si="59"/>
        <v>4.263246695858273</v>
      </c>
      <c r="CY27" s="47"/>
      <c r="CZ27" s="47"/>
    </row>
    <row r="28" spans="1:104" ht="29.25" customHeight="1">
      <c r="A28" s="28">
        <v>35</v>
      </c>
      <c r="B28" s="28"/>
      <c r="C28" s="28">
        <v>17</v>
      </c>
      <c r="D28" s="29">
        <v>58</v>
      </c>
      <c r="E28" s="30" t="s">
        <v>153</v>
      </c>
      <c r="F28" s="30" t="s">
        <v>154</v>
      </c>
      <c r="G28" s="31" t="s">
        <v>91</v>
      </c>
      <c r="H28" s="56" t="s">
        <v>151</v>
      </c>
      <c r="I28" s="33" t="s">
        <v>155</v>
      </c>
      <c r="J28" s="34">
        <f t="shared" si="30"/>
        <v>50200</v>
      </c>
      <c r="K28" s="34">
        <v>34900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300</v>
      </c>
      <c r="Y28" s="34">
        <v>4000</v>
      </c>
      <c r="Z28" s="34">
        <v>6000</v>
      </c>
      <c r="AA28" s="34">
        <v>500</v>
      </c>
      <c r="AB28" s="34">
        <v>0</v>
      </c>
      <c r="AC28" s="34">
        <v>4500</v>
      </c>
      <c r="AD28" s="34">
        <v>0</v>
      </c>
      <c r="AE28" s="36">
        <v>9.82</v>
      </c>
      <c r="AF28" s="37">
        <f t="shared" si="31"/>
        <v>8.443680137575237</v>
      </c>
      <c r="AG28" s="36">
        <v>4</v>
      </c>
      <c r="AH28" s="37">
        <f t="shared" si="32"/>
        <v>3.4393809114359413</v>
      </c>
      <c r="AI28" s="36">
        <v>4.09</v>
      </c>
      <c r="AJ28" s="37">
        <f t="shared" si="33"/>
        <v>3.51676698194325</v>
      </c>
      <c r="AK28" s="36">
        <v>3.6</v>
      </c>
      <c r="AL28" s="37">
        <f t="shared" si="34"/>
        <v>3.095442820292347</v>
      </c>
      <c r="AM28" s="37">
        <f t="shared" si="35"/>
        <v>9281.86937131562</v>
      </c>
      <c r="AN28" s="37">
        <f t="shared" si="36"/>
        <v>6764.608200000001</v>
      </c>
      <c r="AO28" s="37"/>
      <c r="AP28" s="37"/>
      <c r="AQ28" s="38">
        <v>0.1</v>
      </c>
      <c r="AR28" s="37">
        <v>0</v>
      </c>
      <c r="AS28" s="39">
        <v>500.7303713156223</v>
      </c>
      <c r="AT28" s="37">
        <f t="shared" si="37"/>
        <v>233.28000000000003</v>
      </c>
      <c r="AU28" s="22">
        <f t="shared" si="4"/>
        <v>0.05394714698992239</v>
      </c>
      <c r="AV28" s="22">
        <f t="shared" si="4"/>
        <v>0.03448536753392458</v>
      </c>
      <c r="AW28" s="22"/>
      <c r="AX28" s="39">
        <f t="shared" si="38"/>
        <v>8781.139</v>
      </c>
      <c r="AY28" s="37">
        <f t="shared" si="39"/>
        <v>6531.3282</v>
      </c>
      <c r="AZ28" s="37">
        <v>0.154</v>
      </c>
      <c r="BA28" s="37">
        <f t="shared" si="40"/>
        <v>0.0462</v>
      </c>
      <c r="BB28" s="59">
        <v>2758.75</v>
      </c>
      <c r="BC28" s="37">
        <f t="shared" si="41"/>
        <v>508.93919999999997</v>
      </c>
      <c r="BD28" s="22">
        <f t="shared" si="5"/>
        <v>0.29721922272743345</v>
      </c>
      <c r="BE28" s="22">
        <f t="shared" si="5"/>
        <v>0.07523557683651212</v>
      </c>
      <c r="BF28" s="22">
        <f t="shared" si="74"/>
        <v>0.3141676723258794</v>
      </c>
      <c r="BG28" s="22">
        <f t="shared" si="74"/>
        <v>0.07792277227777346</v>
      </c>
      <c r="BH28" s="36">
        <v>6022.389</v>
      </c>
      <c r="BI28" s="42">
        <f t="shared" si="60"/>
        <v>6022.389</v>
      </c>
      <c r="BJ28" s="59">
        <v>1363.7</v>
      </c>
      <c r="BK28" s="43">
        <f t="shared" si="61"/>
        <v>903.7854570960955</v>
      </c>
      <c r="BL28" s="36">
        <f t="shared" si="42"/>
        <v>1354.9361576188057</v>
      </c>
      <c r="BM28" s="36">
        <f t="shared" si="43"/>
        <v>897.9772637306883</v>
      </c>
      <c r="BN28" s="44">
        <f t="shared" si="44"/>
        <v>1354.9361576188057</v>
      </c>
      <c r="BO28" s="44">
        <f t="shared" si="45"/>
        <v>897.9772637306883</v>
      </c>
      <c r="BP28" s="36">
        <v>1.1826</v>
      </c>
      <c r="BQ28" s="36">
        <f t="shared" si="62"/>
        <v>459.9145429039046</v>
      </c>
      <c r="BR28" s="39">
        <f t="shared" si="63"/>
        <v>33.72549262329725</v>
      </c>
      <c r="BS28" s="39">
        <f t="shared" si="47"/>
        <v>1602.3474999999999</v>
      </c>
      <c r="BT28" s="39">
        <f t="shared" si="47"/>
        <v>1061.947912087912</v>
      </c>
      <c r="BU28" s="36">
        <v>385.24</v>
      </c>
      <c r="BV28" s="36">
        <f>BW28*1.1</f>
        <v>217.37100000000004</v>
      </c>
      <c r="BW28" s="43">
        <v>197.61</v>
      </c>
      <c r="BX28" s="45">
        <f t="shared" si="48"/>
        <v>0.5642482608244213</v>
      </c>
      <c r="BY28" s="36">
        <v>27.22532</v>
      </c>
      <c r="BZ28" s="36">
        <f>BY28*0.6</f>
        <v>16.335192</v>
      </c>
      <c r="CA28" s="43">
        <v>1.23</v>
      </c>
      <c r="CB28" s="45">
        <f t="shared" si="49"/>
        <v>0.6</v>
      </c>
      <c r="CC28" s="36">
        <v>23.08932</v>
      </c>
      <c r="CD28" s="36">
        <f t="shared" si="64"/>
        <v>13.853592</v>
      </c>
      <c r="CE28" s="43">
        <v>0.61</v>
      </c>
      <c r="CF28" s="45">
        <f t="shared" si="50"/>
        <v>0.6</v>
      </c>
      <c r="CG28" s="36">
        <f t="shared" si="65"/>
        <v>172.63198132822694</v>
      </c>
      <c r="CH28" s="36">
        <f t="shared" si="51"/>
        <v>156.98587127158552</v>
      </c>
      <c r="CI28" s="36">
        <f t="shared" si="66"/>
        <v>182.47604325589197</v>
      </c>
      <c r="CJ28" s="46">
        <f t="shared" si="52"/>
        <v>162.59294887185612</v>
      </c>
      <c r="CK28" s="36">
        <f t="shared" si="67"/>
        <v>266.065094765549</v>
      </c>
      <c r="CL28" s="36">
        <f t="shared" si="53"/>
        <v>176.33333085722495</v>
      </c>
      <c r="CM28" s="36">
        <f t="shared" si="68"/>
        <v>41.50457031754108</v>
      </c>
      <c r="CN28" s="36">
        <f t="shared" si="54"/>
        <v>32.133568356553155</v>
      </c>
      <c r="CO28" s="36">
        <f t="shared" si="69"/>
        <v>63.96797018591792</v>
      </c>
      <c r="CP28" s="36">
        <f t="shared" si="55"/>
        <v>36.09381592587261</v>
      </c>
      <c r="CQ28" s="36">
        <f t="shared" si="70"/>
        <v>2.933172070287503</v>
      </c>
      <c r="CR28" s="36">
        <f t="shared" si="56"/>
        <v>2.4148023827898855</v>
      </c>
      <c r="CS28" s="36">
        <f t="shared" si="71"/>
        <v>4.520684399496612</v>
      </c>
      <c r="CT28" s="36">
        <f t="shared" si="57"/>
        <v>2.7124106396979673</v>
      </c>
      <c r="CU28" s="36">
        <f t="shared" si="72"/>
        <v>2.4875721771472525</v>
      </c>
      <c r="CV28" s="36">
        <f t="shared" si="58"/>
        <v>2.0479518680771487</v>
      </c>
      <c r="CW28" s="36">
        <f t="shared" si="73"/>
        <v>3.8339137508387453</v>
      </c>
      <c r="CX28" s="36">
        <f t="shared" si="59"/>
        <v>2.300348250503247</v>
      </c>
      <c r="CY28" s="47"/>
      <c r="CZ28" s="47"/>
    </row>
    <row r="29" spans="1:104" ht="29.25" customHeight="1">
      <c r="A29" s="28">
        <v>33</v>
      </c>
      <c r="B29" s="28"/>
      <c r="C29" s="28">
        <v>18</v>
      </c>
      <c r="D29" s="29">
        <v>4</v>
      </c>
      <c r="E29" s="30" t="s">
        <v>156</v>
      </c>
      <c r="F29" s="30" t="s">
        <v>157</v>
      </c>
      <c r="G29" s="31" t="s">
        <v>91</v>
      </c>
      <c r="H29" s="49" t="s">
        <v>158</v>
      </c>
      <c r="I29" s="53" t="s">
        <v>159</v>
      </c>
      <c r="J29" s="34">
        <f t="shared" si="30"/>
        <v>1200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0</v>
      </c>
      <c r="W29" s="34">
        <v>0</v>
      </c>
      <c r="X29" s="34">
        <v>0</v>
      </c>
      <c r="Y29" s="34">
        <v>1200</v>
      </c>
      <c r="Z29" s="34">
        <v>0</v>
      </c>
      <c r="AA29" s="34">
        <v>0</v>
      </c>
      <c r="AB29" s="34">
        <v>0</v>
      </c>
      <c r="AC29" s="34">
        <v>0</v>
      </c>
      <c r="AD29" s="34">
        <v>0</v>
      </c>
      <c r="AE29" s="36">
        <v>3.95</v>
      </c>
      <c r="AF29" s="37">
        <f t="shared" si="31"/>
        <v>3.3963886500429923</v>
      </c>
      <c r="AG29" s="36">
        <v>0</v>
      </c>
      <c r="AH29" s="37">
        <f t="shared" si="32"/>
        <v>0</v>
      </c>
      <c r="AI29" s="36">
        <v>2.3</v>
      </c>
      <c r="AJ29" s="37">
        <f t="shared" si="33"/>
        <v>1.977644024075666</v>
      </c>
      <c r="AK29" s="36">
        <v>0</v>
      </c>
      <c r="AL29" s="37">
        <f t="shared" si="34"/>
        <v>0</v>
      </c>
      <c r="AM29" s="37">
        <f t="shared" si="35"/>
        <v>5193.59</v>
      </c>
      <c r="AN29" s="37">
        <f t="shared" si="36"/>
        <v>0</v>
      </c>
      <c r="AO29" s="37"/>
      <c r="AP29" s="37"/>
      <c r="AQ29" s="37">
        <v>0</v>
      </c>
      <c r="AR29" s="37">
        <v>0</v>
      </c>
      <c r="AS29" s="39">
        <v>104.01</v>
      </c>
      <c r="AT29" s="37">
        <f t="shared" si="37"/>
        <v>0</v>
      </c>
      <c r="AU29" s="22">
        <f t="shared" si="4"/>
        <v>0.020026609724679845</v>
      </c>
      <c r="AV29" s="22" t="e">
        <f t="shared" si="4"/>
        <v>#DIV/0!</v>
      </c>
      <c r="AW29" s="22"/>
      <c r="AX29" s="39">
        <f t="shared" si="38"/>
        <v>5089.58</v>
      </c>
      <c r="AY29" s="37">
        <f t="shared" si="39"/>
        <v>0</v>
      </c>
      <c r="AZ29" s="37">
        <v>0</v>
      </c>
      <c r="BA29" s="37">
        <f t="shared" si="40"/>
        <v>0</v>
      </c>
      <c r="BB29" s="37">
        <v>278.39</v>
      </c>
      <c r="BC29" s="37">
        <f t="shared" si="41"/>
        <v>0</v>
      </c>
      <c r="BD29" s="22">
        <f t="shared" si="5"/>
        <v>0.053602613991477956</v>
      </c>
      <c r="BE29" s="22" t="e">
        <f t="shared" si="5"/>
        <v>#DIV/0!</v>
      </c>
      <c r="BF29" s="22">
        <f t="shared" si="74"/>
        <v>0.054698030092856384</v>
      </c>
      <c r="BG29" s="22" t="e">
        <f t="shared" si="74"/>
        <v>#DIV/0!</v>
      </c>
      <c r="BH29" s="36">
        <v>0</v>
      </c>
      <c r="BI29" s="42">
        <v>4811.19</v>
      </c>
      <c r="BJ29" s="51">
        <v>879.751</v>
      </c>
      <c r="BK29" s="36">
        <f>AN29/(8.225*0.925)</f>
        <v>0</v>
      </c>
      <c r="BL29" s="36">
        <f t="shared" si="42"/>
        <v>874.0972645019449</v>
      </c>
      <c r="BM29" s="36">
        <f t="shared" si="43"/>
        <v>0</v>
      </c>
      <c r="BN29" s="44">
        <f t="shared" si="44"/>
        <v>874.0972645019448</v>
      </c>
      <c r="BO29" s="44">
        <f t="shared" si="45"/>
        <v>0</v>
      </c>
      <c r="BP29" s="36">
        <v>1.1826</v>
      </c>
      <c r="BQ29" s="36">
        <f t="shared" si="62"/>
        <v>879.751</v>
      </c>
      <c r="BR29" s="39">
        <v>0</v>
      </c>
      <c r="BS29" s="39">
        <f t="shared" si="47"/>
        <v>1033.707425</v>
      </c>
      <c r="BT29" s="39">
        <f t="shared" si="47"/>
        <v>0</v>
      </c>
      <c r="BU29" s="36">
        <v>204.734</v>
      </c>
      <c r="BV29" s="36">
        <v>0</v>
      </c>
      <c r="BW29" s="43">
        <v>0</v>
      </c>
      <c r="BX29" s="45">
        <f t="shared" si="48"/>
        <v>0</v>
      </c>
      <c r="BY29" s="36">
        <v>11.707</v>
      </c>
      <c r="BZ29" s="36">
        <v>0</v>
      </c>
      <c r="CA29" s="43">
        <v>0</v>
      </c>
      <c r="CB29" s="45">
        <f t="shared" si="49"/>
        <v>0</v>
      </c>
      <c r="CC29" s="36">
        <v>0.112</v>
      </c>
      <c r="CD29" s="36">
        <v>0</v>
      </c>
      <c r="CE29" s="43">
        <v>0</v>
      </c>
      <c r="CF29" s="45">
        <f t="shared" si="50"/>
        <v>0</v>
      </c>
      <c r="CG29" s="36">
        <f t="shared" si="65"/>
        <v>199.03523863069668</v>
      </c>
      <c r="CH29" s="36">
        <v>0</v>
      </c>
      <c r="CI29" s="36">
        <f t="shared" si="66"/>
        <v>203.1026970791303</v>
      </c>
      <c r="CJ29" s="46">
        <v>0</v>
      </c>
      <c r="CK29" s="36">
        <f t="shared" si="67"/>
        <v>214.8548332117418</v>
      </c>
      <c r="CL29" s="36">
        <v>0</v>
      </c>
      <c r="CM29" s="36">
        <f t="shared" si="68"/>
        <v>39.420516444309236</v>
      </c>
      <c r="CN29" s="36">
        <v>0</v>
      </c>
      <c r="CO29" s="36">
        <f t="shared" si="69"/>
        <v>42.55371332248363</v>
      </c>
      <c r="CP29" s="36">
        <v>0</v>
      </c>
      <c r="CQ29" s="36">
        <f t="shared" si="70"/>
        <v>2.254124796142938</v>
      </c>
      <c r="CR29" s="36">
        <v>0</v>
      </c>
      <c r="CS29" s="36">
        <f t="shared" si="71"/>
        <v>2.4332857359613738</v>
      </c>
      <c r="CT29" s="36">
        <v>0</v>
      </c>
      <c r="CU29" s="36">
        <f t="shared" si="72"/>
        <v>0.021565044603058768</v>
      </c>
      <c r="CV29" s="36">
        <v>0</v>
      </c>
      <c r="CW29" s="36">
        <f t="shared" si="73"/>
        <v>0.023279064015347555</v>
      </c>
      <c r="CX29" s="36">
        <v>0</v>
      </c>
      <c r="CY29" s="47"/>
      <c r="CZ29" s="47"/>
    </row>
    <row r="30" spans="1:104" ht="29.25" customHeight="1">
      <c r="A30" s="28">
        <v>13</v>
      </c>
      <c r="B30" s="28"/>
      <c r="C30" s="28">
        <v>19</v>
      </c>
      <c r="D30" s="29">
        <v>5</v>
      </c>
      <c r="E30" s="30" t="s">
        <v>160</v>
      </c>
      <c r="F30" s="30" t="s">
        <v>161</v>
      </c>
      <c r="G30" s="31" t="s">
        <v>91</v>
      </c>
      <c r="H30" s="56" t="s">
        <v>162</v>
      </c>
      <c r="I30" s="53" t="s">
        <v>163</v>
      </c>
      <c r="J30" s="34">
        <f t="shared" si="30"/>
        <v>193100</v>
      </c>
      <c r="K30" s="34">
        <v>0</v>
      </c>
      <c r="L30" s="34">
        <v>52192.2</v>
      </c>
      <c r="M30" s="34">
        <v>13418.2</v>
      </c>
      <c r="N30" s="34">
        <v>3858</v>
      </c>
      <c r="O30" s="60">
        <v>5834.1</v>
      </c>
      <c r="P30" s="34">
        <v>4500</v>
      </c>
      <c r="Q30" s="34">
        <v>1550</v>
      </c>
      <c r="R30" s="34">
        <v>3845.8</v>
      </c>
      <c r="S30" s="34">
        <v>600</v>
      </c>
      <c r="T30" s="34">
        <v>0</v>
      </c>
      <c r="U30" s="34">
        <v>1685</v>
      </c>
      <c r="V30" s="34">
        <v>1786</v>
      </c>
      <c r="W30" s="34">
        <v>0</v>
      </c>
      <c r="X30" s="34">
        <v>14000</v>
      </c>
      <c r="Y30" s="34">
        <v>46230.70000000001</v>
      </c>
      <c r="Z30" s="34">
        <v>8100</v>
      </c>
      <c r="AA30" s="34">
        <v>700</v>
      </c>
      <c r="AB30" s="34">
        <v>27000</v>
      </c>
      <c r="AC30" s="34">
        <v>7800</v>
      </c>
      <c r="AD30" s="34">
        <v>0</v>
      </c>
      <c r="AE30" s="36">
        <v>22.3296</v>
      </c>
      <c r="AF30" s="37">
        <f t="shared" si="31"/>
        <v>19.2</v>
      </c>
      <c r="AG30" s="36">
        <v>23.6</v>
      </c>
      <c r="AH30" s="37">
        <f t="shared" si="32"/>
        <v>20.292347377472055</v>
      </c>
      <c r="AI30" s="36">
        <v>22.304014000000002</v>
      </c>
      <c r="AJ30" s="37">
        <f t="shared" si="33"/>
        <v>19.178</v>
      </c>
      <c r="AK30" s="36">
        <v>21.15</v>
      </c>
      <c r="AL30" s="37">
        <f t="shared" si="34"/>
        <v>18.18572656921754</v>
      </c>
      <c r="AM30" s="37">
        <f t="shared" si="35"/>
        <v>42958.071</v>
      </c>
      <c r="AN30" s="37">
        <f t="shared" si="36"/>
        <v>40663.25600000001</v>
      </c>
      <c r="AO30" s="37"/>
      <c r="AP30" s="37"/>
      <c r="AQ30" s="38">
        <v>0.6</v>
      </c>
      <c r="AR30" s="37">
        <v>0</v>
      </c>
      <c r="AS30" s="39">
        <v>1456.098</v>
      </c>
      <c r="AT30" s="37">
        <f t="shared" si="37"/>
        <v>1399.68</v>
      </c>
      <c r="AU30" s="22">
        <f t="shared" si="4"/>
        <v>0.03389579573999028</v>
      </c>
      <c r="AV30" s="22">
        <f t="shared" si="4"/>
        <v>0.034421247526267934</v>
      </c>
      <c r="AW30" s="22"/>
      <c r="AX30" s="39">
        <f t="shared" si="38"/>
        <v>41501.973000000005</v>
      </c>
      <c r="AY30" s="37">
        <f t="shared" si="39"/>
        <v>39263.57600000001</v>
      </c>
      <c r="AZ30" s="37">
        <v>0.85</v>
      </c>
      <c r="BA30" s="37">
        <f t="shared" si="40"/>
        <v>0.255</v>
      </c>
      <c r="BB30" s="51">
        <v>5047.477</v>
      </c>
      <c r="BC30" s="37">
        <f t="shared" si="41"/>
        <v>2809.08</v>
      </c>
      <c r="BD30" s="22">
        <f t="shared" si="5"/>
        <v>0.1174977572898932</v>
      </c>
      <c r="BE30" s="22">
        <f t="shared" si="5"/>
        <v>0.0690815314936905</v>
      </c>
      <c r="BF30" s="22">
        <f t="shared" si="74"/>
        <v>0.1216201697206058</v>
      </c>
      <c r="BG30" s="22">
        <f t="shared" si="74"/>
        <v>0.07154417111676224</v>
      </c>
      <c r="BH30" s="36">
        <v>36454.49600000001</v>
      </c>
      <c r="BI30" s="42">
        <f>BH30</f>
        <v>36454.49600000001</v>
      </c>
      <c r="BJ30" s="51">
        <v>5913.5</v>
      </c>
      <c r="BK30" s="43">
        <f>AN30/(8.225*0.9)</f>
        <v>5493.178790949005</v>
      </c>
      <c r="BL30" s="36">
        <f t="shared" si="42"/>
        <v>5875.496786741078</v>
      </c>
      <c r="BM30" s="36">
        <f t="shared" si="43"/>
        <v>5457.87677943944</v>
      </c>
      <c r="BN30" s="44">
        <f t="shared" si="44"/>
        <v>5875.496786741078</v>
      </c>
      <c r="BO30" s="44">
        <f t="shared" si="45"/>
        <v>5457.87677943944</v>
      </c>
      <c r="BP30" s="36">
        <v>1.1826</v>
      </c>
      <c r="BQ30" s="36">
        <f t="shared" si="62"/>
        <v>420.3212090509951</v>
      </c>
      <c r="BR30" s="39">
        <f>BQ30/BJ30*100</f>
        <v>7.107824622490827</v>
      </c>
      <c r="BS30" s="39">
        <f t="shared" si="47"/>
        <v>6948.3625</v>
      </c>
      <c r="BT30" s="39">
        <f t="shared" si="47"/>
        <v>6454.485079365081</v>
      </c>
      <c r="BU30" s="36">
        <v>1409.88</v>
      </c>
      <c r="BV30" s="36">
        <f>BW30*1.3</f>
        <v>924.04</v>
      </c>
      <c r="BW30" s="43">
        <v>710.8</v>
      </c>
      <c r="BX30" s="45">
        <f t="shared" si="48"/>
        <v>0.6554032967344737</v>
      </c>
      <c r="BY30" s="36">
        <v>164.375</v>
      </c>
      <c r="BZ30" s="36">
        <f>CA30*2</f>
        <v>65.28</v>
      </c>
      <c r="CA30" s="43">
        <v>32.64</v>
      </c>
      <c r="CB30" s="45">
        <f t="shared" si="49"/>
        <v>0.39714068441064637</v>
      </c>
      <c r="CC30" s="36">
        <v>163.805</v>
      </c>
      <c r="CD30" s="36">
        <f>CC30*0.6</f>
        <v>98.283</v>
      </c>
      <c r="CE30" s="43">
        <v>3.35</v>
      </c>
      <c r="CF30" s="45">
        <f t="shared" si="50"/>
        <v>0.6</v>
      </c>
      <c r="CG30" s="36">
        <f t="shared" si="65"/>
        <v>161.74754448355</v>
      </c>
      <c r="CH30" s="36">
        <f>BT30/AN30*1000</f>
        <v>158.73015873015876</v>
      </c>
      <c r="CI30" s="36">
        <f t="shared" si="66"/>
        <v>167.42246205981579</v>
      </c>
      <c r="CJ30" s="46">
        <f>BT30/AY30*1000</f>
        <v>164.38862011359026</v>
      </c>
      <c r="CK30" s="36">
        <f t="shared" si="67"/>
        <v>190.60371867437146</v>
      </c>
      <c r="CL30" s="36">
        <f>BT30/BH30*1000</f>
        <v>177.0559406270513</v>
      </c>
      <c r="CM30" s="36">
        <f t="shared" si="68"/>
        <v>32.81990944146444</v>
      </c>
      <c r="CN30" s="36">
        <f>BV30/AN30*1000</f>
        <v>22.724200934622644</v>
      </c>
      <c r="CO30" s="36">
        <f t="shared" si="69"/>
        <v>38.67506493574894</v>
      </c>
      <c r="CP30" s="36">
        <f>BV30/BH30*1000</f>
        <v>25.347765060309705</v>
      </c>
      <c r="CQ30" s="36">
        <f t="shared" si="70"/>
        <v>3.8264055199312836</v>
      </c>
      <c r="CR30" s="36">
        <f>BZ30/AN30*1000</f>
        <v>1.6053805430632506</v>
      </c>
      <c r="CS30" s="36">
        <f t="shared" si="71"/>
        <v>4.509046017259434</v>
      </c>
      <c r="CT30" s="36">
        <f>BZ30/BH30*1000</f>
        <v>1.7907256213335108</v>
      </c>
      <c r="CU30" s="36">
        <f t="shared" si="72"/>
        <v>3.813136767710077</v>
      </c>
      <c r="CV30" s="36">
        <f>CD30/AN30*1000</f>
        <v>2.4169977927984907</v>
      </c>
      <c r="CW30" s="36">
        <f t="shared" si="73"/>
        <v>4.493410085823158</v>
      </c>
      <c r="CX30" s="36">
        <f>CD30/BH30*1000</f>
        <v>2.696046051493895</v>
      </c>
      <c r="CY30" s="47"/>
      <c r="CZ30" s="47"/>
    </row>
    <row r="31" spans="1:104" ht="29.25" customHeight="1">
      <c r="A31" s="28">
        <v>27</v>
      </c>
      <c r="B31" s="28"/>
      <c r="C31" s="28">
        <v>20</v>
      </c>
      <c r="D31" s="29">
        <v>11</v>
      </c>
      <c r="E31" s="30" t="s">
        <v>164</v>
      </c>
      <c r="F31" s="30" t="s">
        <v>165</v>
      </c>
      <c r="G31" s="31" t="s">
        <v>91</v>
      </c>
      <c r="H31" s="56" t="s">
        <v>116</v>
      </c>
      <c r="I31" s="33" t="s">
        <v>166</v>
      </c>
      <c r="J31" s="34">
        <f t="shared" si="30"/>
        <v>105300</v>
      </c>
      <c r="K31" s="34">
        <v>58400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4">
        <v>300</v>
      </c>
      <c r="Y31" s="34">
        <v>3000</v>
      </c>
      <c r="Z31" s="34">
        <v>6200</v>
      </c>
      <c r="AA31" s="34">
        <v>500</v>
      </c>
      <c r="AB31" s="34">
        <v>32300</v>
      </c>
      <c r="AC31" s="34">
        <v>4600</v>
      </c>
      <c r="AD31" s="34">
        <v>0</v>
      </c>
      <c r="AE31" s="36">
        <v>6.280200000000001</v>
      </c>
      <c r="AF31" s="37">
        <f t="shared" si="31"/>
        <v>5.4</v>
      </c>
      <c r="AG31" s="36">
        <v>7.3</v>
      </c>
      <c r="AH31" s="37">
        <f t="shared" si="32"/>
        <v>6.276870163370593</v>
      </c>
      <c r="AI31" s="36">
        <v>5.11</v>
      </c>
      <c r="AJ31" s="37">
        <f t="shared" si="33"/>
        <v>4.393809114359415</v>
      </c>
      <c r="AK31" s="36">
        <v>7.09</v>
      </c>
      <c r="AL31" s="37">
        <f t="shared" si="34"/>
        <v>6.096302665520206</v>
      </c>
      <c r="AM31" s="37">
        <f t="shared" si="35"/>
        <v>9017.978509769906</v>
      </c>
      <c r="AN31" s="37">
        <f t="shared" si="36"/>
        <v>12866.176</v>
      </c>
      <c r="AO31" s="37"/>
      <c r="AP31" s="37"/>
      <c r="AQ31" s="38">
        <v>0.18</v>
      </c>
      <c r="AR31" s="37">
        <v>0</v>
      </c>
      <c r="AS31" s="39">
        <v>244.99697897380975</v>
      </c>
      <c r="AT31" s="37">
        <f t="shared" si="37"/>
        <v>419.904</v>
      </c>
      <c r="AU31" s="22">
        <f t="shared" si="4"/>
        <v>0.027167616191187936</v>
      </c>
      <c r="AV31" s="22">
        <f t="shared" si="4"/>
        <v>0.03263627048161008</v>
      </c>
      <c r="AW31" s="22"/>
      <c r="AX31" s="39">
        <f t="shared" si="38"/>
        <v>8772.981530796096</v>
      </c>
      <c r="AY31" s="37">
        <f t="shared" si="39"/>
        <v>12446.272</v>
      </c>
      <c r="AZ31" s="37">
        <v>0.3</v>
      </c>
      <c r="BA31" s="37">
        <f t="shared" si="40"/>
        <v>0.09</v>
      </c>
      <c r="BB31" s="51">
        <v>1327.6915307960962</v>
      </c>
      <c r="BC31" s="37">
        <f t="shared" si="41"/>
        <v>991.44</v>
      </c>
      <c r="BD31" s="22">
        <f t="shared" si="5"/>
        <v>0.14722717839233046</v>
      </c>
      <c r="BE31" s="22">
        <f t="shared" si="5"/>
        <v>0.07705786085935713</v>
      </c>
      <c r="BF31" s="22">
        <f t="shared" si="74"/>
        <v>0.1513386898325792</v>
      </c>
      <c r="BG31" s="22">
        <f t="shared" si="74"/>
        <v>0.07965758742858906</v>
      </c>
      <c r="BH31" s="36">
        <v>11454.832</v>
      </c>
      <c r="BI31" s="42">
        <v>7445.29</v>
      </c>
      <c r="BJ31" s="51">
        <v>1337.09</v>
      </c>
      <c r="BK31" s="43">
        <f>AN31/(8.225*0.91)</f>
        <v>1718.9854036540967</v>
      </c>
      <c r="BL31" s="36">
        <f t="shared" si="42"/>
        <v>1328.4971672585825</v>
      </c>
      <c r="BM31" s="36">
        <f t="shared" si="43"/>
        <v>1707.938313287302</v>
      </c>
      <c r="BN31" s="44">
        <f t="shared" si="44"/>
        <v>1328.4971672585823</v>
      </c>
      <c r="BO31" s="44">
        <f t="shared" si="45"/>
        <v>1707.9383132873022</v>
      </c>
      <c r="BP31" s="36">
        <v>1.1826</v>
      </c>
      <c r="BQ31" s="36">
        <f t="shared" si="62"/>
        <v>-381.89540365409675</v>
      </c>
      <c r="BR31" s="39">
        <f>BQ31/BJ31*100</f>
        <v>-28.56168273295715</v>
      </c>
      <c r="BS31" s="39">
        <f t="shared" si="47"/>
        <v>1571.0807499999999</v>
      </c>
      <c r="BT31" s="39">
        <f t="shared" si="47"/>
        <v>2019.8078492935635</v>
      </c>
      <c r="BU31" s="36">
        <v>237.569</v>
      </c>
      <c r="BV31" s="36">
        <f>BW31*1.3</f>
        <v>334.62</v>
      </c>
      <c r="BW31" s="43">
        <v>257.4</v>
      </c>
      <c r="BX31" s="45">
        <f t="shared" si="48"/>
        <v>1.4085171045043756</v>
      </c>
      <c r="BY31" s="36">
        <v>1.165</v>
      </c>
      <c r="BZ31" s="36">
        <f>CA31*2</f>
        <v>2.46</v>
      </c>
      <c r="CA31" s="43">
        <v>1.23</v>
      </c>
      <c r="CB31" s="45">
        <f t="shared" si="49"/>
        <v>2.111587982832618</v>
      </c>
      <c r="CC31" s="36">
        <v>0.889</v>
      </c>
      <c r="CD31" s="36">
        <v>1.2</v>
      </c>
      <c r="CE31" s="43">
        <v>0.61</v>
      </c>
      <c r="CF31" s="45">
        <f t="shared" si="50"/>
        <v>1.3498312710911136</v>
      </c>
      <c r="CG31" s="36">
        <f t="shared" si="65"/>
        <v>174.2165107510426</v>
      </c>
      <c r="CH31" s="36">
        <f>BT31/AN31*1000</f>
        <v>156.98587127158555</v>
      </c>
      <c r="CI31" s="36">
        <f t="shared" si="66"/>
        <v>179.081734583047</v>
      </c>
      <c r="CJ31" s="46">
        <f>BT31/AY31*1000</f>
        <v>162.28215559595384</v>
      </c>
      <c r="CK31" s="36">
        <f t="shared" si="67"/>
        <v>211.01673004006557</v>
      </c>
      <c r="CL31" s="36">
        <f>BT31/BH31*1000</f>
        <v>176.32802028816866</v>
      </c>
      <c r="CM31" s="36">
        <f t="shared" si="68"/>
        <v>26.343930598484157</v>
      </c>
      <c r="CN31" s="36">
        <f>BV31/AN31*1000</f>
        <v>26.007727548573875</v>
      </c>
      <c r="CO31" s="36">
        <f t="shared" si="69"/>
        <v>31.90862948253191</v>
      </c>
      <c r="CP31" s="36">
        <f>BV31/BH31*1000</f>
        <v>29.2121263760132</v>
      </c>
      <c r="CQ31" s="36">
        <f t="shared" si="70"/>
        <v>0.12918638015580333</v>
      </c>
      <c r="CR31" s="36">
        <f>BZ31/AN31*1000</f>
        <v>0.19119900116398222</v>
      </c>
      <c r="CS31" s="36">
        <f t="shared" si="71"/>
        <v>0.15647476458270934</v>
      </c>
      <c r="CT31" s="36">
        <f>BZ31/BH31*1000</f>
        <v>0.2147565324397599</v>
      </c>
      <c r="CU31" s="36">
        <f t="shared" si="72"/>
        <v>0.09858085146653149</v>
      </c>
      <c r="CV31" s="36">
        <f>CD31/AN31*1000</f>
        <v>0.09326780544584498</v>
      </c>
      <c r="CW31" s="36">
        <f t="shared" si="73"/>
        <v>0.11940434825238506</v>
      </c>
      <c r="CX31" s="36">
        <f>CD31/BH31*1000</f>
        <v>0.10475928411695605</v>
      </c>
      <c r="CY31" s="47"/>
      <c r="CZ31" s="47"/>
    </row>
    <row r="32" spans="1:104" ht="29.25" customHeight="1">
      <c r="A32" s="28">
        <v>71</v>
      </c>
      <c r="B32" s="28"/>
      <c r="C32" s="28">
        <v>21</v>
      </c>
      <c r="D32" s="29">
        <v>16</v>
      </c>
      <c r="E32" s="30" t="s">
        <v>167</v>
      </c>
      <c r="F32" s="30" t="s">
        <v>168</v>
      </c>
      <c r="G32" s="31" t="s">
        <v>91</v>
      </c>
      <c r="H32" s="56" t="s">
        <v>169</v>
      </c>
      <c r="I32" s="33" t="s">
        <v>170</v>
      </c>
      <c r="J32" s="34">
        <f t="shared" si="30"/>
        <v>1100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4">
        <v>0</v>
      </c>
      <c r="Y32" s="34">
        <v>1100</v>
      </c>
      <c r="Z32" s="34">
        <v>0</v>
      </c>
      <c r="AA32" s="34">
        <v>0</v>
      </c>
      <c r="AB32" s="34">
        <v>0</v>
      </c>
      <c r="AC32" s="34">
        <v>0</v>
      </c>
      <c r="AD32" s="34">
        <v>0</v>
      </c>
      <c r="AE32" s="36">
        <v>3.65</v>
      </c>
      <c r="AF32" s="37">
        <f t="shared" si="31"/>
        <v>3.1384350816852966</v>
      </c>
      <c r="AG32" s="36">
        <v>0</v>
      </c>
      <c r="AH32" s="37">
        <f t="shared" si="32"/>
        <v>0</v>
      </c>
      <c r="AI32" s="36">
        <v>1.93</v>
      </c>
      <c r="AJ32" s="37">
        <f t="shared" si="33"/>
        <v>1.6595012897678416</v>
      </c>
      <c r="AK32" s="36">
        <v>0</v>
      </c>
      <c r="AL32" s="37">
        <f t="shared" si="34"/>
        <v>0</v>
      </c>
      <c r="AM32" s="37">
        <f t="shared" si="35"/>
        <v>4269.72</v>
      </c>
      <c r="AN32" s="37">
        <f t="shared" si="36"/>
        <v>0</v>
      </c>
      <c r="AO32" s="37"/>
      <c r="AP32" s="37"/>
      <c r="AQ32" s="37">
        <v>0</v>
      </c>
      <c r="AR32" s="37">
        <v>0</v>
      </c>
      <c r="AS32" s="39">
        <v>71.66</v>
      </c>
      <c r="AT32" s="37">
        <f t="shared" si="37"/>
        <v>0</v>
      </c>
      <c r="AU32" s="22">
        <f t="shared" si="4"/>
        <v>0.01678330194954236</v>
      </c>
      <c r="AV32" s="22">
        <v>0</v>
      </c>
      <c r="AW32" s="22"/>
      <c r="AX32" s="39">
        <f t="shared" si="38"/>
        <v>4198.06</v>
      </c>
      <c r="AY32" s="37">
        <f t="shared" si="39"/>
        <v>0</v>
      </c>
      <c r="AZ32" s="37">
        <v>0</v>
      </c>
      <c r="BA32" s="37">
        <f t="shared" si="40"/>
        <v>0</v>
      </c>
      <c r="BB32" s="51">
        <v>188.52</v>
      </c>
      <c r="BC32" s="37">
        <f t="shared" si="41"/>
        <v>0</v>
      </c>
      <c r="BD32" s="22">
        <f t="shared" si="5"/>
        <v>0.044152778168123435</v>
      </c>
      <c r="BE32" s="22" t="e">
        <f t="shared" si="5"/>
        <v>#DIV/0!</v>
      </c>
      <c r="BF32" s="22">
        <f t="shared" si="74"/>
        <v>0.044906456791946756</v>
      </c>
      <c r="BG32" s="22" t="e">
        <f t="shared" si="74"/>
        <v>#DIV/0!</v>
      </c>
      <c r="BH32" s="36">
        <v>0</v>
      </c>
      <c r="BI32" s="42">
        <v>4009.54</v>
      </c>
      <c r="BJ32" s="51">
        <v>633.07</v>
      </c>
      <c r="BK32" s="36">
        <f>AN32/(8.225*0.925)</f>
        <v>0</v>
      </c>
      <c r="BL32" s="36">
        <f t="shared" si="42"/>
        <v>629.0015643497378</v>
      </c>
      <c r="BM32" s="36">
        <f t="shared" si="43"/>
        <v>0</v>
      </c>
      <c r="BN32" s="44">
        <f t="shared" si="44"/>
        <v>629.0015643497378</v>
      </c>
      <c r="BO32" s="44">
        <f t="shared" si="45"/>
        <v>0</v>
      </c>
      <c r="BP32" s="36">
        <v>1.1826</v>
      </c>
      <c r="BQ32" s="36">
        <f t="shared" si="62"/>
        <v>633.07</v>
      </c>
      <c r="BR32" s="39">
        <v>0</v>
      </c>
      <c r="BS32" s="39">
        <f t="shared" si="47"/>
        <v>743.85725</v>
      </c>
      <c r="BT32" s="39">
        <f t="shared" si="47"/>
        <v>0</v>
      </c>
      <c r="BU32" s="36">
        <v>8.143</v>
      </c>
      <c r="BV32" s="36">
        <v>0</v>
      </c>
      <c r="BW32" s="43">
        <v>0</v>
      </c>
      <c r="BX32" s="45">
        <f t="shared" si="48"/>
        <v>0</v>
      </c>
      <c r="BY32" s="36">
        <v>0.35</v>
      </c>
      <c r="BZ32" s="36">
        <v>0</v>
      </c>
      <c r="CA32" s="43">
        <v>0</v>
      </c>
      <c r="CB32" s="45">
        <f t="shared" si="49"/>
        <v>0</v>
      </c>
      <c r="CC32" s="36">
        <v>0.158</v>
      </c>
      <c r="CD32" s="36">
        <v>0</v>
      </c>
      <c r="CE32" s="43">
        <v>0</v>
      </c>
      <c r="CF32" s="45">
        <f t="shared" si="50"/>
        <v>0</v>
      </c>
      <c r="CG32" s="36">
        <f t="shared" si="65"/>
        <v>174.21686902185624</v>
      </c>
      <c r="CH32" s="36">
        <v>0</v>
      </c>
      <c r="CI32" s="36">
        <f t="shared" si="66"/>
        <v>177.19071428231135</v>
      </c>
      <c r="CJ32" s="46">
        <v>0</v>
      </c>
      <c r="CK32" s="36">
        <f t="shared" si="67"/>
        <v>185.52184290467235</v>
      </c>
      <c r="CL32" s="36">
        <v>0</v>
      </c>
      <c r="CM32" s="36">
        <f t="shared" si="68"/>
        <v>1.9071508201942986</v>
      </c>
      <c r="CN32" s="36">
        <v>0</v>
      </c>
      <c r="CO32" s="36">
        <f t="shared" si="69"/>
        <v>2.030906288501923</v>
      </c>
      <c r="CP32" s="36">
        <v>0</v>
      </c>
      <c r="CQ32" s="36">
        <f t="shared" si="70"/>
        <v>0.08197258836645026</v>
      </c>
      <c r="CR32" s="36">
        <v>0</v>
      </c>
      <c r="CS32" s="36">
        <f t="shared" si="71"/>
        <v>0.08729180903545045</v>
      </c>
      <c r="CT32" s="36">
        <v>0</v>
      </c>
      <c r="CU32" s="36">
        <f t="shared" si="72"/>
        <v>0.03700476846256897</v>
      </c>
      <c r="CV32" s="36">
        <v>0</v>
      </c>
      <c r="CW32" s="36">
        <f t="shared" si="73"/>
        <v>0.03940601665028906</v>
      </c>
      <c r="CX32" s="36">
        <v>0</v>
      </c>
      <c r="CY32" s="47"/>
      <c r="CZ32" s="47"/>
    </row>
    <row r="33" spans="1:104" ht="29.25" customHeight="1">
      <c r="A33" s="28">
        <v>6</v>
      </c>
      <c r="B33" s="28"/>
      <c r="C33" s="28">
        <v>22</v>
      </c>
      <c r="D33" s="29">
        <v>22</v>
      </c>
      <c r="E33" s="30" t="s">
        <v>171</v>
      </c>
      <c r="F33" s="30" t="s">
        <v>172</v>
      </c>
      <c r="G33" s="31" t="s">
        <v>91</v>
      </c>
      <c r="H33" s="56" t="s">
        <v>173</v>
      </c>
      <c r="I33" s="33" t="s">
        <v>174</v>
      </c>
      <c r="J33" s="34">
        <f t="shared" si="30"/>
        <v>162500</v>
      </c>
      <c r="K33" s="34">
        <v>0</v>
      </c>
      <c r="L33" s="34">
        <v>21982.7</v>
      </c>
      <c r="M33" s="34">
        <v>11162.3</v>
      </c>
      <c r="N33" s="34">
        <v>2986.6</v>
      </c>
      <c r="O33" s="34">
        <v>3524.4</v>
      </c>
      <c r="P33" s="34">
        <v>3300</v>
      </c>
      <c r="Q33" s="34">
        <v>1550</v>
      </c>
      <c r="R33" s="34">
        <v>4648.8</v>
      </c>
      <c r="S33" s="34">
        <v>600</v>
      </c>
      <c r="T33" s="34">
        <v>0</v>
      </c>
      <c r="U33" s="34">
        <v>1240</v>
      </c>
      <c r="V33" s="34">
        <v>1465</v>
      </c>
      <c r="W33" s="34">
        <v>0</v>
      </c>
      <c r="X33" s="34">
        <v>8500</v>
      </c>
      <c r="Y33" s="34">
        <v>59640.2</v>
      </c>
      <c r="Z33" s="34">
        <v>8000</v>
      </c>
      <c r="AA33" s="34">
        <v>900</v>
      </c>
      <c r="AB33" s="34">
        <v>25000</v>
      </c>
      <c r="AC33" s="34">
        <v>8000</v>
      </c>
      <c r="AD33" s="34">
        <v>0</v>
      </c>
      <c r="AE33" s="36">
        <v>14.51</v>
      </c>
      <c r="AF33" s="37">
        <f t="shared" si="31"/>
        <v>12.476354256233877</v>
      </c>
      <c r="AG33" s="36">
        <v>18.8</v>
      </c>
      <c r="AH33" s="37">
        <f t="shared" si="32"/>
        <v>16.165090283748924</v>
      </c>
      <c r="AI33" s="36">
        <v>10.87</v>
      </c>
      <c r="AJ33" s="37">
        <f t="shared" si="33"/>
        <v>9.34651762682717</v>
      </c>
      <c r="AK33" s="36">
        <v>14.55</v>
      </c>
      <c r="AL33" s="37">
        <f t="shared" si="34"/>
        <v>12.510748065348238</v>
      </c>
      <c r="AM33" s="37">
        <f t="shared" si="35"/>
        <v>26001.624767369216</v>
      </c>
      <c r="AN33" s="37">
        <f t="shared" si="36"/>
        <v>33912.288</v>
      </c>
      <c r="AO33" s="37"/>
      <c r="AP33" s="37"/>
      <c r="AQ33" s="38">
        <v>0.52</v>
      </c>
      <c r="AR33" s="37">
        <v>0</v>
      </c>
      <c r="AS33" s="39">
        <v>752.6243751974456</v>
      </c>
      <c r="AT33" s="37">
        <f t="shared" si="37"/>
        <v>1213.056</v>
      </c>
      <c r="AU33" s="22">
        <f t="shared" si="4"/>
        <v>0.028945282532572843</v>
      </c>
      <c r="AV33" s="22">
        <f t="shared" si="4"/>
        <v>0.035770396854379154</v>
      </c>
      <c r="AW33" s="22"/>
      <c r="AX33" s="39">
        <f t="shared" si="38"/>
        <v>25249.00039217177</v>
      </c>
      <c r="AY33" s="37">
        <f t="shared" si="39"/>
        <v>32699.232</v>
      </c>
      <c r="AZ33" s="37">
        <v>0.59</v>
      </c>
      <c r="BA33" s="37">
        <f t="shared" si="40"/>
        <v>0.177</v>
      </c>
      <c r="BB33" s="51">
        <v>2000.7203921717717</v>
      </c>
      <c r="BC33" s="37">
        <f t="shared" si="41"/>
        <v>1949.8319999999999</v>
      </c>
      <c r="BD33" s="22">
        <f t="shared" si="5"/>
        <v>0.0769459758792681</v>
      </c>
      <c r="BE33" s="22">
        <f t="shared" si="5"/>
        <v>0.05749632699509982</v>
      </c>
      <c r="BF33" s="22">
        <f t="shared" si="74"/>
        <v>0.07923958814591636</v>
      </c>
      <c r="BG33" s="22">
        <f t="shared" si="74"/>
        <v>0.05962929037599415</v>
      </c>
      <c r="BH33" s="36">
        <v>30749.4</v>
      </c>
      <c r="BI33" s="42">
        <v>23248.28</v>
      </c>
      <c r="BJ33" s="51">
        <v>3621.71</v>
      </c>
      <c r="BK33" s="43">
        <f>AN33/(8.225*0.91)</f>
        <v>4530.851130632285</v>
      </c>
      <c r="BL33" s="36">
        <f t="shared" si="42"/>
        <v>3598.435016066295</v>
      </c>
      <c r="BM33" s="36">
        <f t="shared" si="43"/>
        <v>4501.733535001636</v>
      </c>
      <c r="BN33" s="44">
        <f t="shared" si="44"/>
        <v>3598.435016066295</v>
      </c>
      <c r="BO33" s="44">
        <f t="shared" si="45"/>
        <v>4501.733535001636</v>
      </c>
      <c r="BP33" s="36">
        <v>1.1826</v>
      </c>
      <c r="BQ33" s="36">
        <f t="shared" si="62"/>
        <v>-909.1411306322852</v>
      </c>
      <c r="BR33" s="39">
        <f>BQ33/BJ33*100</f>
        <v>-25.102538045074986</v>
      </c>
      <c r="BS33" s="39">
        <f t="shared" si="47"/>
        <v>4255.50925</v>
      </c>
      <c r="BT33" s="39">
        <f t="shared" si="47"/>
        <v>5323.750078492935</v>
      </c>
      <c r="BU33" s="36">
        <v>732.2</v>
      </c>
      <c r="BV33" s="36">
        <f>BW33*1.3</f>
        <v>580.84</v>
      </c>
      <c r="BW33" s="43">
        <v>446.8</v>
      </c>
      <c r="BX33" s="45">
        <f t="shared" si="48"/>
        <v>0.7932805244468725</v>
      </c>
      <c r="BY33" s="36">
        <v>76.121</v>
      </c>
      <c r="BZ33" s="36">
        <f>CA33*2</f>
        <v>65.28</v>
      </c>
      <c r="CA33" s="43">
        <v>32.64</v>
      </c>
      <c r="CB33" s="45">
        <f t="shared" si="49"/>
        <v>0.857582007593174</v>
      </c>
      <c r="CC33" s="36">
        <v>6.137</v>
      </c>
      <c r="CD33" s="36">
        <v>5.7</v>
      </c>
      <c r="CE33" s="43">
        <v>3.35</v>
      </c>
      <c r="CF33" s="45">
        <f t="shared" si="50"/>
        <v>0.9287925696594428</v>
      </c>
      <c r="CG33" s="36">
        <f t="shared" si="65"/>
        <v>163.6632052063323</v>
      </c>
      <c r="CH33" s="36">
        <f>BT33/AN33*1000</f>
        <v>156.98587127158552</v>
      </c>
      <c r="CI33" s="36">
        <f t="shared" si="66"/>
        <v>168.54169210276473</v>
      </c>
      <c r="CJ33" s="46">
        <f>BT33/AY33*1000</f>
        <v>162.80963658390922</v>
      </c>
      <c r="CK33" s="36">
        <f t="shared" si="67"/>
        <v>183.04619739610845</v>
      </c>
      <c r="CL33" s="36">
        <f>BT33/BH33*1000</f>
        <v>173.13346206732277</v>
      </c>
      <c r="CM33" s="36">
        <f t="shared" si="68"/>
        <v>28.159778727323058</v>
      </c>
      <c r="CN33" s="36">
        <f>BV33/AN33*1000</f>
        <v>17.127714886120337</v>
      </c>
      <c r="CO33" s="36">
        <f t="shared" si="69"/>
        <v>31.49480305639815</v>
      </c>
      <c r="CP33" s="36">
        <f>BV33/BH33*1000</f>
        <v>18.88947426616454</v>
      </c>
      <c r="CQ33" s="36">
        <f t="shared" si="70"/>
        <v>2.9275478236855483</v>
      </c>
      <c r="CR33" s="36">
        <f>BZ33/AN33*1000</f>
        <v>1.9249659592416766</v>
      </c>
      <c r="CS33" s="36">
        <f t="shared" si="71"/>
        <v>3.274263730478126</v>
      </c>
      <c r="CT33" s="36">
        <f>BZ33/BH33*1000</f>
        <v>2.122968253039083</v>
      </c>
      <c r="CU33" s="36">
        <f t="shared" si="72"/>
        <v>0.2360237121682349</v>
      </c>
      <c r="CV33" s="36">
        <f>CD33/AN33*1000</f>
        <v>0.1680806673970214</v>
      </c>
      <c r="CW33" s="36">
        <f t="shared" si="73"/>
        <v>0.2639765178327171</v>
      </c>
      <c r="CX33" s="36">
        <f>CD33/BH33*1000</f>
        <v>0.18536947062381706</v>
      </c>
      <c r="CY33" s="47"/>
      <c r="CZ33" s="47"/>
    </row>
    <row r="34" spans="1:104" ht="29.25" customHeight="1">
      <c r="A34" s="28">
        <v>68</v>
      </c>
      <c r="B34" s="28"/>
      <c r="C34" s="28">
        <v>23</v>
      </c>
      <c r="D34" s="29">
        <v>25</v>
      </c>
      <c r="E34" s="30" t="s">
        <v>175</v>
      </c>
      <c r="F34" s="30" t="s">
        <v>176</v>
      </c>
      <c r="G34" s="31" t="s">
        <v>91</v>
      </c>
      <c r="H34" s="56" t="s">
        <v>177</v>
      </c>
      <c r="I34" s="33" t="s">
        <v>178</v>
      </c>
      <c r="J34" s="34">
        <f t="shared" si="30"/>
        <v>112200</v>
      </c>
      <c r="K34" s="34">
        <v>0</v>
      </c>
      <c r="L34" s="34">
        <v>15372</v>
      </c>
      <c r="M34" s="34">
        <v>11964</v>
      </c>
      <c r="N34" s="34">
        <v>3248.5</v>
      </c>
      <c r="O34" s="34">
        <v>3124.5</v>
      </c>
      <c r="P34" s="34">
        <v>2100</v>
      </c>
      <c r="Q34" s="34">
        <v>1840</v>
      </c>
      <c r="R34" s="34">
        <v>3134.8</v>
      </c>
      <c r="S34" s="34">
        <v>600</v>
      </c>
      <c r="T34" s="34">
        <v>6560</v>
      </c>
      <c r="U34" s="34">
        <v>1242</v>
      </c>
      <c r="V34" s="34">
        <v>1135</v>
      </c>
      <c r="W34" s="34">
        <v>0</v>
      </c>
      <c r="X34" s="34">
        <v>7000</v>
      </c>
      <c r="Y34" s="34">
        <v>36479.2</v>
      </c>
      <c r="Z34" s="34">
        <v>10200</v>
      </c>
      <c r="AA34" s="34">
        <v>600</v>
      </c>
      <c r="AB34" s="34">
        <v>0</v>
      </c>
      <c r="AC34" s="34">
        <v>7600</v>
      </c>
      <c r="AD34" s="34">
        <v>0</v>
      </c>
      <c r="AE34" s="36">
        <v>22.6785</v>
      </c>
      <c r="AF34" s="37">
        <f t="shared" si="31"/>
        <v>19.5</v>
      </c>
      <c r="AG34" s="36">
        <v>12.6</v>
      </c>
      <c r="AH34" s="37">
        <f t="shared" si="32"/>
        <v>10.834049871023215</v>
      </c>
      <c r="AI34" s="36">
        <v>11.45</v>
      </c>
      <c r="AJ34" s="37">
        <f t="shared" si="33"/>
        <v>9.845227858985382</v>
      </c>
      <c r="AK34" s="36">
        <v>10.64</v>
      </c>
      <c r="AL34" s="37">
        <f t="shared" si="34"/>
        <v>9.148753224419604</v>
      </c>
      <c r="AM34" s="37">
        <f t="shared" si="35"/>
        <v>28925.003995024377</v>
      </c>
      <c r="AN34" s="37">
        <f t="shared" si="36"/>
        <v>26589.748</v>
      </c>
      <c r="AO34" s="37"/>
      <c r="AP34" s="37"/>
      <c r="AQ34" s="38">
        <v>0.39</v>
      </c>
      <c r="AR34" s="37">
        <v>0</v>
      </c>
      <c r="AS34" s="39">
        <v>1152.6674084418098</v>
      </c>
      <c r="AT34" s="37">
        <f t="shared" si="37"/>
        <v>909.7920000000001</v>
      </c>
      <c r="AU34" s="22">
        <f t="shared" si="4"/>
        <v>0.03985020740671598</v>
      </c>
      <c r="AV34" s="22">
        <f t="shared" si="4"/>
        <v>0.03421589403555085</v>
      </c>
      <c r="AW34" s="22"/>
      <c r="AX34" s="39">
        <f t="shared" si="38"/>
        <v>27772.33658658257</v>
      </c>
      <c r="AY34" s="37">
        <f t="shared" si="39"/>
        <v>25679.956</v>
      </c>
      <c r="AZ34" s="37">
        <v>0.43</v>
      </c>
      <c r="BA34" s="37">
        <f t="shared" si="40"/>
        <v>0.129</v>
      </c>
      <c r="BB34" s="51">
        <v>3513.44458658257</v>
      </c>
      <c r="BC34" s="37">
        <f t="shared" si="41"/>
        <v>1421.064</v>
      </c>
      <c r="BD34" s="22">
        <f t="shared" si="5"/>
        <v>0.12146738466093024</v>
      </c>
      <c r="BE34" s="22">
        <f t="shared" si="5"/>
        <v>0.05344405670937536</v>
      </c>
      <c r="BF34" s="22">
        <f t="shared" si="74"/>
        <v>0.12650878602270696</v>
      </c>
      <c r="BG34" s="22">
        <f t="shared" si="74"/>
        <v>0.05533747799256355</v>
      </c>
      <c r="BH34" s="36">
        <v>24258.892</v>
      </c>
      <c r="BI34" s="42">
        <f>BH34</f>
        <v>24258.892</v>
      </c>
      <c r="BJ34" s="51">
        <v>3983.5</v>
      </c>
      <c r="BK34" s="43">
        <f>AN34/(8.225*0.91)</f>
        <v>3552.523197167574</v>
      </c>
      <c r="BL34" s="36">
        <f t="shared" si="42"/>
        <v>3957.8999661762223</v>
      </c>
      <c r="BM34" s="36">
        <f t="shared" si="43"/>
        <v>3529.6928434567044</v>
      </c>
      <c r="BN34" s="44">
        <f t="shared" si="44"/>
        <v>3957.8999661762214</v>
      </c>
      <c r="BO34" s="44">
        <f t="shared" si="45"/>
        <v>3529.6928434567044</v>
      </c>
      <c r="BP34" s="36">
        <v>1.1826</v>
      </c>
      <c r="BQ34" s="36">
        <f t="shared" si="62"/>
        <v>430.9768028324261</v>
      </c>
      <c r="BR34" s="39">
        <f>BQ34/BJ34*100</f>
        <v>10.819048646477372</v>
      </c>
      <c r="BS34" s="39">
        <f t="shared" si="47"/>
        <v>4680.6125</v>
      </c>
      <c r="BT34" s="39">
        <f t="shared" si="47"/>
        <v>4174.214756671899</v>
      </c>
      <c r="BU34" s="36">
        <v>965.094</v>
      </c>
      <c r="BV34" s="36">
        <f>BW34*1.3</f>
        <v>446.5552</v>
      </c>
      <c r="BW34" s="43">
        <v>343.504</v>
      </c>
      <c r="BX34" s="45">
        <f t="shared" si="48"/>
        <v>0.46270643066892964</v>
      </c>
      <c r="BY34" s="36">
        <v>65.296</v>
      </c>
      <c r="BZ34" s="36">
        <f>CA34*2</f>
        <v>34.34</v>
      </c>
      <c r="CA34" s="43">
        <v>17.17</v>
      </c>
      <c r="CB34" s="45">
        <f t="shared" si="49"/>
        <v>0.5259127664788042</v>
      </c>
      <c r="CC34" s="36">
        <v>7.184</v>
      </c>
      <c r="CD34" s="36">
        <f>CC34*0.6</f>
        <v>4.3104</v>
      </c>
      <c r="CE34" s="43">
        <v>1.77</v>
      </c>
      <c r="CF34" s="45">
        <f t="shared" si="50"/>
        <v>0.6</v>
      </c>
      <c r="CG34" s="36">
        <f t="shared" si="65"/>
        <v>161.81890591286177</v>
      </c>
      <c r="CH34" s="36">
        <f>BT34/AN34*1000</f>
        <v>156.98587127158552</v>
      </c>
      <c r="CI34" s="36">
        <f t="shared" si="66"/>
        <v>168.5350631340579</v>
      </c>
      <c r="CJ34" s="46">
        <f>BT34/AY34*1000</f>
        <v>162.54758211703708</v>
      </c>
      <c r="CK34" s="36">
        <f t="shared" si="67"/>
        <v>192.94419959493618</v>
      </c>
      <c r="CL34" s="36">
        <f>BT34/BH34*1000</f>
        <v>172.0694727802036</v>
      </c>
      <c r="CM34" s="36">
        <f t="shared" si="68"/>
        <v>33.36538865011094</v>
      </c>
      <c r="CN34" s="36">
        <f>BV34/AN34*1000</f>
        <v>16.79426220963057</v>
      </c>
      <c r="CO34" s="36">
        <f t="shared" si="69"/>
        <v>39.78310303702247</v>
      </c>
      <c r="CP34" s="36">
        <f>BV34/BH34*1000</f>
        <v>18.407897607194922</v>
      </c>
      <c r="CQ34" s="36">
        <f t="shared" si="70"/>
        <v>2.2574240615915593</v>
      </c>
      <c r="CR34" s="36">
        <f>BZ34/AN34*1000</f>
        <v>1.2914751956280295</v>
      </c>
      <c r="CS34" s="36">
        <f t="shared" si="71"/>
        <v>2.691631588120348</v>
      </c>
      <c r="CT34" s="36">
        <f>BZ34/BH34*1000</f>
        <v>1.4155634148501095</v>
      </c>
      <c r="CU34" s="36">
        <f t="shared" si="72"/>
        <v>0.2483664306921367</v>
      </c>
      <c r="CV34" s="36">
        <f>CD34/AN34*1000</f>
        <v>0.16210759124155671</v>
      </c>
      <c r="CW34" s="36">
        <f t="shared" si="73"/>
        <v>0.29613883437050625</v>
      </c>
      <c r="CX34" s="36">
        <f>CD34/BH34*1000</f>
        <v>0.17768330062230375</v>
      </c>
      <c r="CY34" s="47"/>
      <c r="CZ34" s="47"/>
    </row>
    <row r="35" spans="1:104" ht="29.25" customHeight="1">
      <c r="A35" s="28">
        <v>17</v>
      </c>
      <c r="B35" s="28"/>
      <c r="C35" s="28">
        <v>24</v>
      </c>
      <c r="D35" s="29">
        <v>36</v>
      </c>
      <c r="E35" s="30" t="s">
        <v>179</v>
      </c>
      <c r="F35" s="30" t="s">
        <v>180</v>
      </c>
      <c r="G35" s="31" t="s">
        <v>91</v>
      </c>
      <c r="H35" s="56" t="s">
        <v>181</v>
      </c>
      <c r="I35" s="33" t="s">
        <v>182</v>
      </c>
      <c r="J35" s="34">
        <f t="shared" si="30"/>
        <v>700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34">
        <v>0</v>
      </c>
      <c r="Y35" s="34">
        <v>700</v>
      </c>
      <c r="Z35" s="34">
        <v>0</v>
      </c>
      <c r="AA35" s="34">
        <v>0</v>
      </c>
      <c r="AB35" s="34">
        <v>0</v>
      </c>
      <c r="AC35" s="34">
        <v>0</v>
      </c>
      <c r="AD35" s="34">
        <v>0</v>
      </c>
      <c r="AE35" s="36">
        <v>2.33</v>
      </c>
      <c r="AF35" s="37">
        <f t="shared" si="31"/>
        <v>2.003439380911436</v>
      </c>
      <c r="AG35" s="36">
        <v>0</v>
      </c>
      <c r="AH35" s="37">
        <f t="shared" si="32"/>
        <v>0</v>
      </c>
      <c r="AI35" s="36">
        <v>1.3</v>
      </c>
      <c r="AJ35" s="37">
        <f t="shared" si="33"/>
        <v>1.117798796216681</v>
      </c>
      <c r="AK35" s="36">
        <v>0</v>
      </c>
      <c r="AL35" s="37">
        <f t="shared" si="34"/>
        <v>0</v>
      </c>
      <c r="AM35" s="37">
        <f t="shared" si="35"/>
        <v>2873.64</v>
      </c>
      <c r="AN35" s="37">
        <f t="shared" si="36"/>
        <v>0</v>
      </c>
      <c r="AO35" s="37"/>
      <c r="AP35" s="37"/>
      <c r="AQ35" s="37">
        <v>0</v>
      </c>
      <c r="AR35" s="37">
        <v>0</v>
      </c>
      <c r="AS35" s="39">
        <v>47.63</v>
      </c>
      <c r="AT35" s="37">
        <f t="shared" si="37"/>
        <v>0</v>
      </c>
      <c r="AU35" s="22">
        <f t="shared" si="4"/>
        <v>0.016574797121420917</v>
      </c>
      <c r="AV35" s="22" t="e">
        <f t="shared" si="4"/>
        <v>#DIV/0!</v>
      </c>
      <c r="AW35" s="22"/>
      <c r="AX35" s="39">
        <f t="shared" si="38"/>
        <v>2826.0099999999998</v>
      </c>
      <c r="AY35" s="37">
        <f t="shared" si="39"/>
        <v>0</v>
      </c>
      <c r="AZ35" s="37">
        <v>0</v>
      </c>
      <c r="BA35" s="37">
        <f t="shared" si="40"/>
        <v>0</v>
      </c>
      <c r="BB35" s="51">
        <v>136.08</v>
      </c>
      <c r="BC35" s="37">
        <f t="shared" si="41"/>
        <v>0</v>
      </c>
      <c r="BD35" s="22">
        <f t="shared" si="5"/>
        <v>0.0473545746857644</v>
      </c>
      <c r="BE35" s="22" t="e">
        <f t="shared" si="5"/>
        <v>#DIV/0!</v>
      </c>
      <c r="BF35" s="22">
        <f t="shared" si="74"/>
        <v>0.04815269585033316</v>
      </c>
      <c r="BG35" s="22" t="e">
        <f t="shared" si="74"/>
        <v>#DIV/0!</v>
      </c>
      <c r="BH35" s="36">
        <v>0</v>
      </c>
      <c r="BI35" s="42">
        <v>2689.93</v>
      </c>
      <c r="BJ35" s="51">
        <v>381.51</v>
      </c>
      <c r="BK35" s="36">
        <f>AN35/(8.225*0.925)</f>
        <v>0</v>
      </c>
      <c r="BL35" s="36">
        <f t="shared" si="42"/>
        <v>379.05821917808214</v>
      </c>
      <c r="BM35" s="36">
        <f t="shared" si="43"/>
        <v>0</v>
      </c>
      <c r="BN35" s="44">
        <f t="shared" si="44"/>
        <v>379.05821917808214</v>
      </c>
      <c r="BO35" s="44">
        <f t="shared" si="45"/>
        <v>0</v>
      </c>
      <c r="BP35" s="36">
        <v>1.1826</v>
      </c>
      <c r="BQ35" s="36">
        <f t="shared" si="62"/>
        <v>381.51</v>
      </c>
      <c r="BR35" s="39">
        <v>0</v>
      </c>
      <c r="BS35" s="39">
        <f t="shared" si="47"/>
        <v>448.27424999999994</v>
      </c>
      <c r="BT35" s="39">
        <f t="shared" si="47"/>
        <v>0</v>
      </c>
      <c r="BU35" s="36">
        <v>122.363</v>
      </c>
      <c r="BV35" s="36">
        <v>0</v>
      </c>
      <c r="BW35" s="43">
        <v>0</v>
      </c>
      <c r="BX35" s="45">
        <f t="shared" si="48"/>
        <v>0</v>
      </c>
      <c r="BY35" s="36">
        <v>2.722</v>
      </c>
      <c r="BZ35" s="36">
        <v>0</v>
      </c>
      <c r="CA35" s="43">
        <v>0</v>
      </c>
      <c r="CB35" s="45">
        <f t="shared" si="49"/>
        <v>0</v>
      </c>
      <c r="CC35" s="36">
        <v>2.691</v>
      </c>
      <c r="CD35" s="36">
        <v>0</v>
      </c>
      <c r="CE35" s="43">
        <v>0</v>
      </c>
      <c r="CF35" s="45">
        <f t="shared" si="50"/>
        <v>0</v>
      </c>
      <c r="CG35" s="36">
        <f t="shared" si="65"/>
        <v>155.99527080636406</v>
      </c>
      <c r="CH35" s="36">
        <v>0</v>
      </c>
      <c r="CI35" s="36">
        <f t="shared" si="66"/>
        <v>158.62443869625372</v>
      </c>
      <c r="CJ35" s="46">
        <v>0</v>
      </c>
      <c r="CK35" s="36">
        <f t="shared" si="67"/>
        <v>166.64903919432848</v>
      </c>
      <c r="CL35" s="36">
        <v>0</v>
      </c>
      <c r="CM35" s="36">
        <f t="shared" si="68"/>
        <v>42.58118623070391</v>
      </c>
      <c r="CN35" s="36">
        <v>0</v>
      </c>
      <c r="CO35" s="36">
        <f t="shared" si="69"/>
        <v>45.48928782533375</v>
      </c>
      <c r="CP35" s="36">
        <v>0</v>
      </c>
      <c r="CQ35" s="36">
        <f t="shared" si="70"/>
        <v>0.9472306899959634</v>
      </c>
      <c r="CR35" s="36">
        <v>0</v>
      </c>
      <c r="CS35" s="36">
        <f t="shared" si="71"/>
        <v>1.0119222433297521</v>
      </c>
      <c r="CT35" s="36">
        <v>0</v>
      </c>
      <c r="CU35" s="36">
        <f t="shared" si="72"/>
        <v>0.9364429782436213</v>
      </c>
      <c r="CV35" s="36">
        <v>0</v>
      </c>
      <c r="CW35" s="36">
        <f t="shared" si="73"/>
        <v>1.0003977798678776</v>
      </c>
      <c r="CX35" s="36">
        <v>0</v>
      </c>
      <c r="CY35" s="47"/>
      <c r="CZ35" s="47"/>
    </row>
    <row r="36" spans="1:104" ht="39" customHeight="1">
      <c r="A36" s="28">
        <v>32</v>
      </c>
      <c r="B36" s="28"/>
      <c r="C36" s="28">
        <v>25</v>
      </c>
      <c r="D36" s="29">
        <v>30</v>
      </c>
      <c r="E36" s="30" t="s">
        <v>183</v>
      </c>
      <c r="F36" s="30" t="s">
        <v>184</v>
      </c>
      <c r="G36" s="31" t="s">
        <v>91</v>
      </c>
      <c r="H36" s="56" t="s">
        <v>185</v>
      </c>
      <c r="I36" s="33" t="s">
        <v>186</v>
      </c>
      <c r="J36" s="34">
        <f t="shared" si="30"/>
        <v>84900</v>
      </c>
      <c r="K36" s="34">
        <v>67900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  <c r="V36" s="34">
        <v>0</v>
      </c>
      <c r="W36" s="34">
        <v>0</v>
      </c>
      <c r="X36" s="34">
        <v>300</v>
      </c>
      <c r="Y36" s="34">
        <v>5400</v>
      </c>
      <c r="Z36" s="34">
        <v>6200</v>
      </c>
      <c r="AA36" s="34">
        <v>500</v>
      </c>
      <c r="AB36" s="34">
        <v>0</v>
      </c>
      <c r="AC36" s="34">
        <v>4600</v>
      </c>
      <c r="AD36" s="34">
        <v>0</v>
      </c>
      <c r="AE36" s="36">
        <v>8.93</v>
      </c>
      <c r="AF36" s="37">
        <f t="shared" si="31"/>
        <v>7.678417884780739</v>
      </c>
      <c r="AG36" s="36">
        <v>8.4</v>
      </c>
      <c r="AH36" s="37">
        <f t="shared" si="32"/>
        <v>7.222699914015477</v>
      </c>
      <c r="AI36" s="36">
        <v>8.666676</v>
      </c>
      <c r="AJ36" s="37">
        <f t="shared" si="33"/>
        <v>7.452</v>
      </c>
      <c r="AK36" s="36">
        <v>8.19</v>
      </c>
      <c r="AL36" s="37">
        <f t="shared" si="34"/>
        <v>7.04213241616509</v>
      </c>
      <c r="AM36" s="37">
        <f t="shared" si="35"/>
        <v>16615.11782788877</v>
      </c>
      <c r="AN36" s="37">
        <f t="shared" si="36"/>
        <v>14541.33</v>
      </c>
      <c r="AO36" s="37"/>
      <c r="AP36" s="37"/>
      <c r="AQ36" s="38">
        <v>0.25</v>
      </c>
      <c r="AR36" s="37">
        <v>0</v>
      </c>
      <c r="AS36" s="39">
        <v>672.8181340885035</v>
      </c>
      <c r="AT36" s="37">
        <f t="shared" si="37"/>
        <v>583.2</v>
      </c>
      <c r="AU36" s="22">
        <f t="shared" si="4"/>
        <v>0.04049433419961466</v>
      </c>
      <c r="AV36" s="22">
        <f t="shared" si="4"/>
        <v>0.04010637266329834</v>
      </c>
      <c r="AW36" s="22"/>
      <c r="AX36" s="39">
        <f t="shared" si="38"/>
        <v>15942.299693800267</v>
      </c>
      <c r="AY36" s="37">
        <f t="shared" si="39"/>
        <v>13958.130000000001</v>
      </c>
      <c r="AZ36" s="37">
        <v>0.3</v>
      </c>
      <c r="BA36" s="37">
        <f t="shared" si="40"/>
        <v>0.09</v>
      </c>
      <c r="BB36" s="51">
        <v>2975.6096938002665</v>
      </c>
      <c r="BC36" s="37">
        <f t="shared" si="41"/>
        <v>991.44</v>
      </c>
      <c r="BD36" s="22">
        <f t="shared" si="5"/>
        <v>0.17909049605448193</v>
      </c>
      <c r="BE36" s="22">
        <f t="shared" si="5"/>
        <v>0.06818083352760718</v>
      </c>
      <c r="BF36" s="22">
        <f t="shared" si="74"/>
        <v>0.1866487113498085</v>
      </c>
      <c r="BG36" s="22">
        <f t="shared" si="74"/>
        <v>0.07102957201286991</v>
      </c>
      <c r="BH36" s="36">
        <v>12966.69</v>
      </c>
      <c r="BI36" s="42">
        <f aca="true" t="shared" si="75" ref="BI36:BI52">BH36</f>
        <v>12966.69</v>
      </c>
      <c r="BJ36" s="51">
        <v>2274.86</v>
      </c>
      <c r="BK36" s="43">
        <f>AN36/(8.225*0.91)</f>
        <v>1942.7943485086341</v>
      </c>
      <c r="BL36" s="36">
        <f t="shared" si="42"/>
        <v>2260.24057162185</v>
      </c>
      <c r="BM36" s="36">
        <f t="shared" si="43"/>
        <v>1930.3089459645232</v>
      </c>
      <c r="BN36" s="44">
        <f t="shared" si="44"/>
        <v>2260.24057162185</v>
      </c>
      <c r="BO36" s="44">
        <f t="shared" si="45"/>
        <v>1930.308945964523</v>
      </c>
      <c r="BP36" s="36">
        <v>1.1826</v>
      </c>
      <c r="BQ36" s="36">
        <f t="shared" si="62"/>
        <v>332.065651491366</v>
      </c>
      <c r="BR36" s="39">
        <f aca="true" t="shared" si="76" ref="BR36:BR52">BQ36/BJ36*100</f>
        <v>14.597190661902973</v>
      </c>
      <c r="BS36" s="39">
        <f t="shared" si="47"/>
        <v>2672.9605</v>
      </c>
      <c r="BT36" s="39">
        <f t="shared" si="47"/>
        <v>2282.783359497645</v>
      </c>
      <c r="BU36" s="36">
        <v>610.26</v>
      </c>
      <c r="BV36" s="36">
        <f>BW36*1.3</f>
        <v>388.05</v>
      </c>
      <c r="BW36" s="43">
        <v>298.5</v>
      </c>
      <c r="BX36" s="45">
        <f t="shared" si="48"/>
        <v>0.6358765116507719</v>
      </c>
      <c r="BY36" s="36">
        <v>32.81</v>
      </c>
      <c r="BZ36" s="36">
        <f>BY36*0.6</f>
        <v>19.686</v>
      </c>
      <c r="CA36" s="43">
        <v>1.23</v>
      </c>
      <c r="CB36" s="45">
        <f t="shared" si="49"/>
        <v>0.6</v>
      </c>
      <c r="CC36" s="36">
        <v>3.006</v>
      </c>
      <c r="CD36" s="36">
        <f>CC36*0.6</f>
        <v>1.8035999999999999</v>
      </c>
      <c r="CE36" s="43">
        <v>0.61</v>
      </c>
      <c r="CF36" s="45">
        <f t="shared" si="50"/>
        <v>0.6</v>
      </c>
      <c r="CG36" s="36">
        <f t="shared" si="65"/>
        <v>160.87520580283748</v>
      </c>
      <c r="CH36" s="36">
        <f t="shared" si="65"/>
        <v>156.98587127158555</v>
      </c>
      <c r="CI36" s="36">
        <f t="shared" si="66"/>
        <v>167.66467519359685</v>
      </c>
      <c r="CJ36" s="46">
        <f t="shared" si="66"/>
        <v>163.54507082951977</v>
      </c>
      <c r="CK36" s="36">
        <f t="shared" si="67"/>
        <v>206.14054164941092</v>
      </c>
      <c r="CL36" s="36">
        <f aca="true" t="shared" si="77" ref="CL36:CL52">BT36/BH36*1000</f>
        <v>176.0498137533669</v>
      </c>
      <c r="CM36" s="36">
        <f t="shared" si="68"/>
        <v>36.72920085921195</v>
      </c>
      <c r="CN36" s="36">
        <f t="shared" si="68"/>
        <v>26.68600465019362</v>
      </c>
      <c r="CO36" s="36">
        <f t="shared" si="69"/>
        <v>47.06366852296152</v>
      </c>
      <c r="CP36" s="36">
        <f aca="true" t="shared" si="78" ref="CP36:CP52">BV36/BH36*1000</f>
        <v>29.92668136586901</v>
      </c>
      <c r="CQ36" s="36">
        <f t="shared" si="70"/>
        <v>1.9747076331248061</v>
      </c>
      <c r="CR36" s="36">
        <f t="shared" si="70"/>
        <v>1.3537963858876734</v>
      </c>
      <c r="CS36" s="36">
        <f t="shared" si="71"/>
        <v>2.5303296369389567</v>
      </c>
      <c r="CT36" s="36">
        <f aca="true" t="shared" si="79" ref="CT36:CT52">BZ36/BH36*1000</f>
        <v>1.518197782163374</v>
      </c>
      <c r="CU36" s="36">
        <f t="shared" si="72"/>
        <v>0.18091957162978256</v>
      </c>
      <c r="CV36" s="36">
        <f t="shared" si="72"/>
        <v>0.12403267101427447</v>
      </c>
      <c r="CW36" s="36">
        <f t="shared" si="73"/>
        <v>0.2318247756366505</v>
      </c>
      <c r="CX36" s="36">
        <f aca="true" t="shared" si="80" ref="CX36:CX52">CD36/BH36*1000</f>
        <v>0.1390948653819903</v>
      </c>
      <c r="CY36" s="47"/>
      <c r="CZ36" s="47"/>
    </row>
    <row r="37" spans="1:104" s="110" customFormat="1" ht="39" customHeight="1">
      <c r="A37" s="96"/>
      <c r="B37" s="96"/>
      <c r="C37" s="96"/>
      <c r="D37" s="97"/>
      <c r="E37" s="98"/>
      <c r="F37" s="98"/>
      <c r="G37" s="99"/>
      <c r="H37" s="100"/>
      <c r="I37" s="101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3"/>
      <c r="AG37" s="102"/>
      <c r="AH37" s="103"/>
      <c r="AI37" s="102"/>
      <c r="AJ37" s="103"/>
      <c r="AK37" s="102"/>
      <c r="AL37" s="103"/>
      <c r="AM37" s="103"/>
      <c r="AN37" s="103"/>
      <c r="AO37" s="103"/>
      <c r="AP37" s="103"/>
      <c r="AQ37" s="103"/>
      <c r="AR37" s="103"/>
      <c r="AS37" s="104"/>
      <c r="AT37" s="103"/>
      <c r="AU37" s="105"/>
      <c r="AV37" s="105"/>
      <c r="AW37" s="105"/>
      <c r="AX37" s="104"/>
      <c r="AY37" s="103"/>
      <c r="AZ37" s="103"/>
      <c r="BA37" s="103"/>
      <c r="BB37" s="106"/>
      <c r="BC37" s="103"/>
      <c r="BD37" s="105"/>
      <c r="BE37" s="105"/>
      <c r="BF37" s="105"/>
      <c r="BG37" s="105"/>
      <c r="BH37" s="102"/>
      <c r="BI37" s="107"/>
      <c r="BJ37" s="106"/>
      <c r="BK37" s="102"/>
      <c r="BL37" s="102"/>
      <c r="BM37" s="102"/>
      <c r="BN37" s="102"/>
      <c r="BO37" s="102"/>
      <c r="BP37" s="102"/>
      <c r="BQ37" s="102"/>
      <c r="BR37" s="104"/>
      <c r="BS37" s="104"/>
      <c r="BT37" s="104"/>
      <c r="BU37" s="102"/>
      <c r="BV37" s="102"/>
      <c r="BW37" s="102"/>
      <c r="BX37" s="108"/>
      <c r="BY37" s="102"/>
      <c r="BZ37" s="102"/>
      <c r="CA37" s="102"/>
      <c r="CB37" s="108"/>
      <c r="CC37" s="102"/>
      <c r="CD37" s="102"/>
      <c r="CE37" s="102"/>
      <c r="CF37" s="108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9"/>
      <c r="CZ37" s="109"/>
    </row>
    <row r="38" spans="1:104" ht="26.25" customHeight="1">
      <c r="A38" s="28">
        <v>83</v>
      </c>
      <c r="B38" s="28"/>
      <c r="C38" s="28">
        <v>26</v>
      </c>
      <c r="D38" s="61">
        <v>9</v>
      </c>
      <c r="E38" s="30" t="s">
        <v>187</v>
      </c>
      <c r="F38" s="30" t="s">
        <v>188</v>
      </c>
      <c r="G38" s="31" t="s">
        <v>91</v>
      </c>
      <c r="H38" s="56" t="s">
        <v>189</v>
      </c>
      <c r="I38" s="33"/>
      <c r="J38" s="34">
        <f t="shared" si="30"/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4">
        <v>0</v>
      </c>
      <c r="AD38" s="34">
        <v>0</v>
      </c>
      <c r="AE38" s="36">
        <v>3</v>
      </c>
      <c r="AF38" s="37">
        <f t="shared" si="31"/>
        <v>2.5795356835769563</v>
      </c>
      <c r="AG38" s="36">
        <f aca="true" t="shared" si="81" ref="AG38:AG52">AE38</f>
        <v>3</v>
      </c>
      <c r="AH38" s="37">
        <f t="shared" si="32"/>
        <v>2.5795356835769563</v>
      </c>
      <c r="AI38" s="36">
        <v>2.21</v>
      </c>
      <c r="AJ38" s="37">
        <f t="shared" si="33"/>
        <v>1.9002579535683577</v>
      </c>
      <c r="AK38" s="36">
        <f aca="true" t="shared" si="82" ref="AK38:AK52">AI38</f>
        <v>2.21</v>
      </c>
      <c r="AL38" s="37">
        <f t="shared" si="34"/>
        <v>1.9002579535683577</v>
      </c>
      <c r="AM38" s="37">
        <f t="shared" si="35"/>
        <v>5406.38</v>
      </c>
      <c r="AN38" s="37">
        <f t="shared" si="36"/>
        <v>5406.379999999999</v>
      </c>
      <c r="AO38" s="37"/>
      <c r="AP38" s="37"/>
      <c r="AQ38" s="37">
        <v>0.058</v>
      </c>
      <c r="AR38" s="37">
        <v>0</v>
      </c>
      <c r="AS38" s="39">
        <v>286.6</v>
      </c>
      <c r="AT38" s="37">
        <f>AS38</f>
        <v>286.6</v>
      </c>
      <c r="AU38" s="22">
        <f t="shared" si="4"/>
        <v>0.053011442037000735</v>
      </c>
      <c r="AV38" s="22">
        <f t="shared" si="4"/>
        <v>0.05301144203700074</v>
      </c>
      <c r="AW38" s="22"/>
      <c r="AX38" s="39">
        <f t="shared" si="38"/>
        <v>5119.78</v>
      </c>
      <c r="AY38" s="37">
        <f t="shared" si="39"/>
        <v>5119.78</v>
      </c>
      <c r="AZ38" s="37">
        <v>0.084</v>
      </c>
      <c r="BA38" s="37">
        <f t="shared" si="40"/>
        <v>0.0252</v>
      </c>
      <c r="BB38" s="51">
        <v>747</v>
      </c>
      <c r="BC38" s="37">
        <f>BB38</f>
        <v>747</v>
      </c>
      <c r="BD38" s="22">
        <f t="shared" si="5"/>
        <v>0.13817008793314564</v>
      </c>
      <c r="BE38" s="22">
        <f t="shared" si="5"/>
        <v>0.13817008793314567</v>
      </c>
      <c r="BF38" s="22">
        <f t="shared" si="74"/>
        <v>0.14590470684287216</v>
      </c>
      <c r="BG38" s="22">
        <f t="shared" si="74"/>
        <v>0.14590470684287216</v>
      </c>
      <c r="BH38" s="36">
        <v>4372.78</v>
      </c>
      <c r="BI38" s="42">
        <f t="shared" si="75"/>
        <v>4372.78</v>
      </c>
      <c r="BJ38" s="51">
        <v>718.5</v>
      </c>
      <c r="BK38" s="51">
        <v>718.5</v>
      </c>
      <c r="BL38" s="36">
        <f t="shared" si="42"/>
        <v>713.882546930492</v>
      </c>
      <c r="BM38" s="36">
        <f t="shared" si="43"/>
        <v>713.882546930492</v>
      </c>
      <c r="BN38" s="44">
        <f t="shared" si="44"/>
        <v>713.8825469304919</v>
      </c>
      <c r="BO38" s="44">
        <f t="shared" si="45"/>
        <v>713.8825469304919</v>
      </c>
      <c r="BP38" s="36">
        <v>1.1826</v>
      </c>
      <c r="BQ38" s="36">
        <f t="shared" si="62"/>
        <v>0</v>
      </c>
      <c r="BR38" s="39">
        <f t="shared" si="76"/>
        <v>0</v>
      </c>
      <c r="BS38" s="39">
        <f t="shared" si="47"/>
        <v>844.2375</v>
      </c>
      <c r="BT38" s="39">
        <f t="shared" si="47"/>
        <v>844.2375</v>
      </c>
      <c r="BU38" s="36">
        <v>158.639</v>
      </c>
      <c r="BV38" s="36">
        <f>BU38</f>
        <v>158.639</v>
      </c>
      <c r="BW38" s="43">
        <f>BV38</f>
        <v>158.639</v>
      </c>
      <c r="BX38" s="45">
        <f t="shared" si="48"/>
        <v>1</v>
      </c>
      <c r="BY38" s="36">
        <v>4.26</v>
      </c>
      <c r="BZ38" s="36">
        <f>BY38</f>
        <v>4.26</v>
      </c>
      <c r="CA38" s="43">
        <v>4.26</v>
      </c>
      <c r="CB38" s="45">
        <f t="shared" si="49"/>
        <v>1</v>
      </c>
      <c r="CC38" s="36">
        <v>0.31</v>
      </c>
      <c r="CD38" s="36">
        <f aca="true" t="shared" si="83" ref="CD38:CD43">CC38</f>
        <v>0.31</v>
      </c>
      <c r="CE38" s="43">
        <v>0.31</v>
      </c>
      <c r="CF38" s="45">
        <f t="shared" si="50"/>
        <v>1</v>
      </c>
      <c r="CG38" s="36">
        <f t="shared" si="65"/>
        <v>156.15578261239497</v>
      </c>
      <c r="CH38" s="36">
        <f t="shared" si="65"/>
        <v>156.155782612395</v>
      </c>
      <c r="CI38" s="36">
        <f t="shared" si="66"/>
        <v>164.89722214626408</v>
      </c>
      <c r="CJ38" s="46">
        <f t="shared" si="66"/>
        <v>164.89722214626408</v>
      </c>
      <c r="CK38" s="36">
        <f t="shared" si="67"/>
        <v>193.06653890659948</v>
      </c>
      <c r="CL38" s="36">
        <f t="shared" si="77"/>
        <v>193.06653890659948</v>
      </c>
      <c r="CM38" s="36">
        <f t="shared" si="68"/>
        <v>29.34292447071793</v>
      </c>
      <c r="CN38" s="36">
        <f t="shared" si="68"/>
        <v>29.342924470717936</v>
      </c>
      <c r="CO38" s="36">
        <f t="shared" si="69"/>
        <v>36.278751732307605</v>
      </c>
      <c r="CP38" s="36">
        <f t="shared" si="78"/>
        <v>36.278751732307605</v>
      </c>
      <c r="CQ38" s="36">
        <f t="shared" si="70"/>
        <v>0.7879579311850073</v>
      </c>
      <c r="CR38" s="36">
        <f t="shared" si="70"/>
        <v>0.7879579311850075</v>
      </c>
      <c r="CS38" s="36">
        <f t="shared" si="71"/>
        <v>0.9742086270061608</v>
      </c>
      <c r="CT38" s="36">
        <f t="shared" si="79"/>
        <v>0.9742086270061608</v>
      </c>
      <c r="CU38" s="36">
        <f t="shared" si="72"/>
        <v>0.05733966165900288</v>
      </c>
      <c r="CV38" s="36">
        <f t="shared" si="72"/>
        <v>0.057339661659002894</v>
      </c>
      <c r="CW38" s="36">
        <f t="shared" si="73"/>
        <v>0.0708931160497441</v>
      </c>
      <c r="CX38" s="36">
        <f t="shared" si="80"/>
        <v>0.0708931160497441</v>
      </c>
      <c r="CY38" s="47"/>
      <c r="CZ38" s="47"/>
    </row>
    <row r="39" spans="1:104" ht="26.25" customHeight="1">
      <c r="A39" s="28">
        <v>26</v>
      </c>
      <c r="B39" s="28"/>
      <c r="C39" s="28">
        <v>27</v>
      </c>
      <c r="D39" s="61">
        <v>10</v>
      </c>
      <c r="E39" s="30" t="s">
        <v>190</v>
      </c>
      <c r="F39" s="30" t="s">
        <v>191</v>
      </c>
      <c r="G39" s="31" t="s">
        <v>91</v>
      </c>
      <c r="H39" s="56" t="s">
        <v>192</v>
      </c>
      <c r="I39" s="33" t="s">
        <v>193</v>
      </c>
      <c r="J39" s="34">
        <f t="shared" si="30"/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34">
        <v>0</v>
      </c>
      <c r="AA39" s="34">
        <v>0</v>
      </c>
      <c r="AB39" s="34">
        <v>0</v>
      </c>
      <c r="AC39" s="34">
        <v>0</v>
      </c>
      <c r="AD39" s="34">
        <v>0</v>
      </c>
      <c r="AE39" s="36">
        <v>4.1868</v>
      </c>
      <c r="AF39" s="37">
        <f t="shared" si="31"/>
        <v>3.5999999999999996</v>
      </c>
      <c r="AG39" s="36">
        <f t="shared" si="81"/>
        <v>4.1868</v>
      </c>
      <c r="AH39" s="37">
        <f t="shared" si="32"/>
        <v>3.5999999999999996</v>
      </c>
      <c r="AI39" s="36">
        <v>0.18</v>
      </c>
      <c r="AJ39" s="37">
        <f t="shared" si="33"/>
        <v>0.15477214101461736</v>
      </c>
      <c r="AK39" s="36">
        <f t="shared" si="82"/>
        <v>0.18</v>
      </c>
      <c r="AL39" s="37">
        <f t="shared" si="34"/>
        <v>0.15477214101461736</v>
      </c>
      <c r="AM39" s="37">
        <f t="shared" si="35"/>
        <v>323.31687472296585</v>
      </c>
      <c r="AN39" s="37">
        <f t="shared" si="36"/>
        <v>317.10324264106</v>
      </c>
      <c r="AO39" s="37"/>
      <c r="AP39" s="37"/>
      <c r="AQ39" s="37">
        <v>0.005</v>
      </c>
      <c r="AR39" s="37">
        <v>0</v>
      </c>
      <c r="AS39" s="39">
        <v>22.41363208190582</v>
      </c>
      <c r="AT39" s="37">
        <v>16.2</v>
      </c>
      <c r="AU39" s="22">
        <f t="shared" si="4"/>
        <v>0.06932404038951245</v>
      </c>
      <c r="AV39" s="22">
        <f t="shared" si="4"/>
        <v>0.05108746244622082</v>
      </c>
      <c r="AW39" s="22"/>
      <c r="AX39" s="39">
        <f t="shared" si="38"/>
        <v>300.90324264106005</v>
      </c>
      <c r="AY39" s="37">
        <f t="shared" si="39"/>
        <v>300.90324264106005</v>
      </c>
      <c r="AZ39" s="37">
        <v>0</v>
      </c>
      <c r="BA39" s="37">
        <f t="shared" si="40"/>
        <v>0</v>
      </c>
      <c r="BB39" s="40">
        <v>164.39124264106</v>
      </c>
      <c r="BC39" s="40">
        <v>164.39124264106</v>
      </c>
      <c r="BD39" s="22">
        <f t="shared" si="5"/>
        <v>0.5084524053435772</v>
      </c>
      <c r="BE39" s="22">
        <f t="shared" si="5"/>
        <v>0.5184155206736251</v>
      </c>
      <c r="BF39" s="22">
        <f t="shared" si="74"/>
        <v>0.5463259258962463</v>
      </c>
      <c r="BG39" s="22">
        <f t="shared" si="74"/>
        <v>0.5463259258962463</v>
      </c>
      <c r="BH39" s="36">
        <v>136.51200000000003</v>
      </c>
      <c r="BI39" s="42">
        <f t="shared" si="75"/>
        <v>136.51200000000003</v>
      </c>
      <c r="BJ39" s="51">
        <v>78.223</v>
      </c>
      <c r="BK39" s="36">
        <f>AN39/(8.225*0.89)</f>
        <v>43.31863565329873</v>
      </c>
      <c r="BL39" s="36">
        <f t="shared" si="42"/>
        <v>77.72029849484184</v>
      </c>
      <c r="BM39" s="36">
        <f t="shared" si="43"/>
        <v>43.04024766837985</v>
      </c>
      <c r="BN39" s="44">
        <f t="shared" si="44"/>
        <v>77.72029849484186</v>
      </c>
      <c r="BO39" s="44">
        <f t="shared" si="45"/>
        <v>43.04024766837985</v>
      </c>
      <c r="BP39" s="36">
        <v>1.1826</v>
      </c>
      <c r="BQ39" s="36">
        <f t="shared" si="62"/>
        <v>34.90436434670127</v>
      </c>
      <c r="BR39" s="39">
        <f t="shared" si="76"/>
        <v>44.621613012414855</v>
      </c>
      <c r="BS39" s="39">
        <f t="shared" si="47"/>
        <v>91.91202499999999</v>
      </c>
      <c r="BT39" s="39">
        <f t="shared" si="47"/>
        <v>50.899396892626</v>
      </c>
      <c r="BU39" s="36">
        <v>30.641</v>
      </c>
      <c r="BV39" s="36">
        <f>BW39*1.3</f>
        <v>21.908315</v>
      </c>
      <c r="BW39" s="43">
        <v>16.85255</v>
      </c>
      <c r="BX39" s="45">
        <f t="shared" si="48"/>
        <v>0.7150000000000001</v>
      </c>
      <c r="BY39" s="36">
        <v>0.145</v>
      </c>
      <c r="BZ39" s="36">
        <f>BY39</f>
        <v>0.145</v>
      </c>
      <c r="CA39" s="43">
        <v>0.145</v>
      </c>
      <c r="CB39" s="45">
        <f t="shared" si="49"/>
        <v>1</v>
      </c>
      <c r="CC39" s="36">
        <v>0.14</v>
      </c>
      <c r="CD39" s="36">
        <f t="shared" si="83"/>
        <v>0.14</v>
      </c>
      <c r="CE39" s="43">
        <v>0.14</v>
      </c>
      <c r="CF39" s="45">
        <f t="shared" si="50"/>
        <v>1</v>
      </c>
      <c r="CG39" s="36">
        <f t="shared" si="65"/>
        <v>284.27846544896494</v>
      </c>
      <c r="CH39" s="36">
        <f t="shared" si="65"/>
        <v>160.51364365971108</v>
      </c>
      <c r="CI39" s="36">
        <f t="shared" si="66"/>
        <v>305.45375381560626</v>
      </c>
      <c r="CJ39" s="46">
        <f t="shared" si="66"/>
        <v>169.15536185611208</v>
      </c>
      <c r="CK39" s="36">
        <f t="shared" si="67"/>
        <v>673.2889782583213</v>
      </c>
      <c r="CL39" s="36">
        <f t="shared" si="77"/>
        <v>372.8565759246513</v>
      </c>
      <c r="CM39" s="36">
        <f t="shared" si="68"/>
        <v>94.77080349194502</v>
      </c>
      <c r="CN39" s="36">
        <f t="shared" si="68"/>
        <v>69.08890245817756</v>
      </c>
      <c r="CO39" s="36">
        <f t="shared" si="69"/>
        <v>224.45645804031875</v>
      </c>
      <c r="CP39" s="36">
        <f t="shared" si="78"/>
        <v>160.48636749882792</v>
      </c>
      <c r="CQ39" s="36">
        <f t="shared" si="70"/>
        <v>0.4484764370070176</v>
      </c>
      <c r="CR39" s="36">
        <f t="shared" si="70"/>
        <v>0.45726432436432213</v>
      </c>
      <c r="CS39" s="36">
        <f t="shared" si="71"/>
        <v>1.0621776840131267</v>
      </c>
      <c r="CT39" s="36">
        <f t="shared" si="79"/>
        <v>1.0621776840131267</v>
      </c>
      <c r="CU39" s="36">
        <f t="shared" si="72"/>
        <v>0.4330117322826378</v>
      </c>
      <c r="CV39" s="36">
        <f t="shared" si="72"/>
        <v>0.44149658904141453</v>
      </c>
      <c r="CW39" s="36">
        <f t="shared" si="73"/>
        <v>1.0255508673230191</v>
      </c>
      <c r="CX39" s="36">
        <f t="shared" si="80"/>
        <v>1.0255508673230191</v>
      </c>
      <c r="CY39" s="47"/>
      <c r="CZ39" s="47"/>
    </row>
    <row r="40" spans="1:104" ht="26.25" customHeight="1">
      <c r="A40" s="28">
        <v>28</v>
      </c>
      <c r="B40" s="28"/>
      <c r="C40" s="28">
        <v>28</v>
      </c>
      <c r="D40" s="61">
        <v>13</v>
      </c>
      <c r="E40" s="30" t="s">
        <v>194</v>
      </c>
      <c r="F40" s="30" t="s">
        <v>195</v>
      </c>
      <c r="G40" s="31" t="s">
        <v>91</v>
      </c>
      <c r="H40" s="56" t="s">
        <v>196</v>
      </c>
      <c r="I40" s="33"/>
      <c r="J40" s="34">
        <f t="shared" si="30"/>
        <v>200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200</v>
      </c>
      <c r="Y40" s="34">
        <v>0</v>
      </c>
      <c r="Z40" s="34">
        <v>0</v>
      </c>
      <c r="AA40" s="34">
        <v>0</v>
      </c>
      <c r="AB40" s="34">
        <v>0</v>
      </c>
      <c r="AC40" s="34">
        <v>0</v>
      </c>
      <c r="AD40" s="34">
        <v>0</v>
      </c>
      <c r="AE40" s="36">
        <v>3.1401000000000003</v>
      </c>
      <c r="AF40" s="37">
        <f t="shared" si="31"/>
        <v>2.7</v>
      </c>
      <c r="AG40" s="36">
        <f t="shared" si="81"/>
        <v>3.1401000000000003</v>
      </c>
      <c r="AH40" s="37">
        <f t="shared" si="32"/>
        <v>2.7</v>
      </c>
      <c r="AI40" s="36">
        <v>1.22</v>
      </c>
      <c r="AJ40" s="37">
        <f t="shared" si="33"/>
        <v>1.049011177987962</v>
      </c>
      <c r="AK40" s="36">
        <f t="shared" si="82"/>
        <v>1.22</v>
      </c>
      <c r="AL40" s="37">
        <f t="shared" si="34"/>
        <v>1.049011177987962</v>
      </c>
      <c r="AM40" s="37">
        <f t="shared" si="35"/>
        <v>1905.1141694894675</v>
      </c>
      <c r="AN40" s="37">
        <f t="shared" si="36"/>
        <v>1905.1141694894673</v>
      </c>
      <c r="AO40" s="37"/>
      <c r="AP40" s="37"/>
      <c r="AQ40" s="37">
        <v>0.01</v>
      </c>
      <c r="AR40" s="37">
        <v>0</v>
      </c>
      <c r="AS40" s="39">
        <v>51.95816948946746</v>
      </c>
      <c r="AT40" s="37">
        <f>AS40</f>
        <v>51.95816948946746</v>
      </c>
      <c r="AU40" s="22">
        <f t="shared" si="4"/>
        <v>0.02727299514201357</v>
      </c>
      <c r="AV40" s="22">
        <f t="shared" si="4"/>
        <v>0.02727299514201357</v>
      </c>
      <c r="AW40" s="22"/>
      <c r="AX40" s="39">
        <f t="shared" si="38"/>
        <v>1853.156</v>
      </c>
      <c r="AY40" s="37">
        <f t="shared" si="39"/>
        <v>1853.156</v>
      </c>
      <c r="AZ40" s="37">
        <v>0.014</v>
      </c>
      <c r="BA40" s="37">
        <v>0</v>
      </c>
      <c r="BB40" s="51">
        <v>30.46</v>
      </c>
      <c r="BC40" s="37">
        <f>BB40</f>
        <v>30.46</v>
      </c>
      <c r="BD40" s="22">
        <f t="shared" si="5"/>
        <v>0.0159885430951168</v>
      </c>
      <c r="BE40" s="22">
        <f t="shared" si="5"/>
        <v>0.0159885430951168</v>
      </c>
      <c r="BF40" s="22">
        <f t="shared" si="74"/>
        <v>0.016436824530692506</v>
      </c>
      <c r="BG40" s="22">
        <f t="shared" si="74"/>
        <v>0.016436824530692506</v>
      </c>
      <c r="BH40" s="36">
        <v>1822.696</v>
      </c>
      <c r="BI40" s="42">
        <f t="shared" si="75"/>
        <v>1822.696</v>
      </c>
      <c r="BJ40" s="51">
        <v>287.6</v>
      </c>
      <c r="BK40" s="51">
        <v>287.6</v>
      </c>
      <c r="BL40" s="36">
        <f t="shared" si="42"/>
        <v>285.75173346862846</v>
      </c>
      <c r="BM40" s="36">
        <f t="shared" si="43"/>
        <v>285.75173346862846</v>
      </c>
      <c r="BN40" s="44">
        <f t="shared" si="44"/>
        <v>285.75173346862846</v>
      </c>
      <c r="BO40" s="44">
        <f t="shared" si="45"/>
        <v>285.75173346862846</v>
      </c>
      <c r="BP40" s="36">
        <v>1.1826</v>
      </c>
      <c r="BQ40" s="36">
        <f t="shared" si="62"/>
        <v>0</v>
      </c>
      <c r="BR40" s="39">
        <f t="shared" si="76"/>
        <v>0</v>
      </c>
      <c r="BS40" s="39">
        <f t="shared" si="47"/>
        <v>337.93</v>
      </c>
      <c r="BT40" s="39">
        <f t="shared" si="47"/>
        <v>337.93</v>
      </c>
      <c r="BU40" s="36">
        <v>88.271</v>
      </c>
      <c r="BV40" s="36">
        <f aca="true" t="shared" si="84" ref="BV40:BV46">BU40</f>
        <v>88.271</v>
      </c>
      <c r="BW40" s="43">
        <v>88.271</v>
      </c>
      <c r="BX40" s="45">
        <f t="shared" si="48"/>
        <v>1</v>
      </c>
      <c r="BY40" s="36">
        <v>0.357</v>
      </c>
      <c r="BZ40" s="36">
        <v>0.357</v>
      </c>
      <c r="CA40" s="43">
        <v>0.357</v>
      </c>
      <c r="CB40" s="45">
        <f t="shared" si="49"/>
        <v>1</v>
      </c>
      <c r="CC40" s="36">
        <v>0.329</v>
      </c>
      <c r="CD40" s="36">
        <f t="shared" si="83"/>
        <v>0.329</v>
      </c>
      <c r="CE40" s="43">
        <v>0.329</v>
      </c>
      <c r="CF40" s="45">
        <f t="shared" si="50"/>
        <v>1</v>
      </c>
      <c r="CG40" s="36">
        <f t="shared" si="65"/>
        <v>177.38044544099867</v>
      </c>
      <c r="CH40" s="36">
        <f t="shared" si="65"/>
        <v>177.3804454409987</v>
      </c>
      <c r="CI40" s="36">
        <f t="shared" si="66"/>
        <v>182.35377917455412</v>
      </c>
      <c r="CJ40" s="46">
        <f t="shared" si="66"/>
        <v>182.35377917455412</v>
      </c>
      <c r="CK40" s="36">
        <f t="shared" si="67"/>
        <v>185.4011859355592</v>
      </c>
      <c r="CL40" s="36">
        <f t="shared" si="77"/>
        <v>185.4011859355592</v>
      </c>
      <c r="CM40" s="36">
        <f t="shared" si="68"/>
        <v>46.33370609156451</v>
      </c>
      <c r="CN40" s="36">
        <f t="shared" si="68"/>
        <v>46.333706091564515</v>
      </c>
      <c r="CO40" s="36">
        <f t="shared" si="69"/>
        <v>48.42881094817786</v>
      </c>
      <c r="CP40" s="36">
        <f t="shared" si="78"/>
        <v>48.42881094817786</v>
      </c>
      <c r="CQ40" s="36">
        <f t="shared" si="70"/>
        <v>0.18739034422050876</v>
      </c>
      <c r="CR40" s="36">
        <f t="shared" si="70"/>
        <v>0.1873903442205088</v>
      </c>
      <c r="CS40" s="36">
        <f t="shared" si="71"/>
        <v>0.19586370958185018</v>
      </c>
      <c r="CT40" s="36">
        <f t="shared" si="79"/>
        <v>0.19586370958185018</v>
      </c>
      <c r="CU40" s="36">
        <f t="shared" si="72"/>
        <v>0.17269306232086104</v>
      </c>
      <c r="CV40" s="36">
        <f t="shared" si="72"/>
        <v>0.17269306232086107</v>
      </c>
      <c r="CW40" s="36">
        <f t="shared" si="73"/>
        <v>0.18050185000680313</v>
      </c>
      <c r="CX40" s="36">
        <f t="shared" si="80"/>
        <v>0.18050185000680313</v>
      </c>
      <c r="CY40" s="47"/>
      <c r="CZ40" s="47"/>
    </row>
    <row r="41" spans="1:104" ht="26.25" customHeight="1">
      <c r="A41" s="28">
        <v>29</v>
      </c>
      <c r="B41" s="28"/>
      <c r="C41" s="28">
        <v>29</v>
      </c>
      <c r="D41" s="61">
        <v>15</v>
      </c>
      <c r="E41" s="30" t="s">
        <v>197</v>
      </c>
      <c r="F41" s="30" t="s">
        <v>198</v>
      </c>
      <c r="G41" s="31" t="s">
        <v>91</v>
      </c>
      <c r="H41" s="56" t="s">
        <v>199</v>
      </c>
      <c r="I41" s="33"/>
      <c r="J41" s="34">
        <f t="shared" si="30"/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  <c r="V41" s="34">
        <v>0</v>
      </c>
      <c r="W41" s="34">
        <v>0</v>
      </c>
      <c r="X41" s="34">
        <v>0</v>
      </c>
      <c r="Y41" s="34">
        <v>0</v>
      </c>
      <c r="Z41" s="34">
        <v>0</v>
      </c>
      <c r="AA41" s="34">
        <v>0</v>
      </c>
      <c r="AB41" s="34">
        <v>0</v>
      </c>
      <c r="AC41" s="34">
        <v>0</v>
      </c>
      <c r="AD41" s="34">
        <v>0</v>
      </c>
      <c r="AE41" s="36">
        <v>2.75</v>
      </c>
      <c r="AF41" s="37">
        <f t="shared" si="31"/>
        <v>2.3645743766122096</v>
      </c>
      <c r="AG41" s="36">
        <f t="shared" si="81"/>
        <v>2.75</v>
      </c>
      <c r="AH41" s="37">
        <f t="shared" si="32"/>
        <v>2.3645743766122096</v>
      </c>
      <c r="AI41" s="36">
        <v>2.23</v>
      </c>
      <c r="AJ41" s="37">
        <f t="shared" si="33"/>
        <v>1.9174548581255373</v>
      </c>
      <c r="AK41" s="36">
        <f t="shared" si="82"/>
        <v>2.23</v>
      </c>
      <c r="AL41" s="37">
        <f t="shared" si="34"/>
        <v>1.9174548581255373</v>
      </c>
      <c r="AM41" s="37">
        <f t="shared" si="35"/>
        <v>3932.3045547652364</v>
      </c>
      <c r="AN41" s="37">
        <f t="shared" si="36"/>
        <v>3932.3045547652364</v>
      </c>
      <c r="AO41" s="37"/>
      <c r="AP41" s="37"/>
      <c r="AQ41" s="37">
        <v>0.042</v>
      </c>
      <c r="AR41" s="37">
        <v>0</v>
      </c>
      <c r="AS41" s="39">
        <v>105.91306459722438</v>
      </c>
      <c r="AT41" s="37">
        <f>AS41</f>
        <v>105.91306459722438</v>
      </c>
      <c r="AU41" s="22">
        <f aca="true" t="shared" si="85" ref="AU41:AV72">AS41/AM41</f>
        <v>0.026934095038207824</v>
      </c>
      <c r="AV41" s="22">
        <f t="shared" si="85"/>
        <v>0.026934095038207824</v>
      </c>
      <c r="AW41" s="22"/>
      <c r="AX41" s="39">
        <f t="shared" si="38"/>
        <v>3826.391490168012</v>
      </c>
      <c r="AY41" s="37">
        <f t="shared" si="39"/>
        <v>3826.391490168012</v>
      </c>
      <c r="AZ41" s="37">
        <v>0.047</v>
      </c>
      <c r="BA41" s="37">
        <f>AZ41*0.3</f>
        <v>0.0141</v>
      </c>
      <c r="BB41" s="51">
        <v>397.231490168012</v>
      </c>
      <c r="BC41" s="37">
        <f>BB41</f>
        <v>397.231490168012</v>
      </c>
      <c r="BD41" s="22">
        <f aca="true" t="shared" si="86" ref="BD41:BE72">BB41/AM41</f>
        <v>0.10101747833509991</v>
      </c>
      <c r="BE41" s="22">
        <f t="shared" si="86"/>
        <v>0.10101747833509991</v>
      </c>
      <c r="BF41" s="22">
        <f t="shared" si="74"/>
        <v>0.10381360380627704</v>
      </c>
      <c r="BG41" s="22">
        <f t="shared" si="74"/>
        <v>0.10381360380627704</v>
      </c>
      <c r="BH41" s="36">
        <v>3429.16</v>
      </c>
      <c r="BI41" s="42">
        <f t="shared" si="75"/>
        <v>3429.16</v>
      </c>
      <c r="BJ41" s="51">
        <v>528.27</v>
      </c>
      <c r="BK41" s="51">
        <v>528.27</v>
      </c>
      <c r="BL41" s="36">
        <f t="shared" si="42"/>
        <v>524.8750634195839</v>
      </c>
      <c r="BM41" s="36">
        <f t="shared" si="43"/>
        <v>524.8750634195839</v>
      </c>
      <c r="BN41" s="44">
        <f t="shared" si="44"/>
        <v>524.8750634195839</v>
      </c>
      <c r="BO41" s="44">
        <f t="shared" si="45"/>
        <v>524.8750634195839</v>
      </c>
      <c r="BP41" s="36">
        <v>1.1826</v>
      </c>
      <c r="BQ41" s="36">
        <f t="shared" si="62"/>
        <v>0</v>
      </c>
      <c r="BR41" s="39">
        <f t="shared" si="76"/>
        <v>0</v>
      </c>
      <c r="BS41" s="39">
        <f t="shared" si="47"/>
        <v>620.7172499999999</v>
      </c>
      <c r="BT41" s="39">
        <f t="shared" si="47"/>
        <v>620.7172499999999</v>
      </c>
      <c r="BU41" s="36">
        <v>195.555</v>
      </c>
      <c r="BV41" s="36">
        <f t="shared" si="84"/>
        <v>195.555</v>
      </c>
      <c r="BW41" s="43">
        <v>195.555</v>
      </c>
      <c r="BX41" s="45">
        <f t="shared" si="48"/>
        <v>1</v>
      </c>
      <c r="BY41" s="36">
        <v>0.154</v>
      </c>
      <c r="BZ41" s="36">
        <f aca="true" t="shared" si="87" ref="BZ41:BZ96">BY41</f>
        <v>0.154</v>
      </c>
      <c r="CA41" s="43">
        <v>0.154</v>
      </c>
      <c r="CB41" s="45">
        <f t="shared" si="49"/>
        <v>1</v>
      </c>
      <c r="CC41" s="36">
        <v>0.154</v>
      </c>
      <c r="CD41" s="36">
        <f t="shared" si="83"/>
        <v>0.154</v>
      </c>
      <c r="CE41" s="43">
        <v>0.154</v>
      </c>
      <c r="CF41" s="45">
        <f t="shared" si="50"/>
        <v>1</v>
      </c>
      <c r="CG41" s="36">
        <f t="shared" si="65"/>
        <v>157.85075681582288</v>
      </c>
      <c r="CH41" s="36">
        <f t="shared" si="65"/>
        <v>157.85075681582288</v>
      </c>
      <c r="CI41" s="36">
        <f t="shared" si="66"/>
        <v>162.22000587105242</v>
      </c>
      <c r="CJ41" s="46">
        <f t="shared" si="66"/>
        <v>162.22000587105242</v>
      </c>
      <c r="CK41" s="36">
        <f t="shared" si="67"/>
        <v>181.0114576164425</v>
      </c>
      <c r="CL41" s="36">
        <f t="shared" si="77"/>
        <v>181.0114576164425</v>
      </c>
      <c r="CM41" s="36">
        <f t="shared" si="68"/>
        <v>49.73038005487723</v>
      </c>
      <c r="CN41" s="36">
        <f t="shared" si="68"/>
        <v>49.73038005487723</v>
      </c>
      <c r="CO41" s="36">
        <f t="shared" si="69"/>
        <v>57.027085350348194</v>
      </c>
      <c r="CP41" s="36">
        <f t="shared" si="78"/>
        <v>57.027085350348194</v>
      </c>
      <c r="CQ41" s="36">
        <f t="shared" si="70"/>
        <v>0.039162785551129314</v>
      </c>
      <c r="CR41" s="36">
        <f t="shared" si="70"/>
        <v>0.039162785551129314</v>
      </c>
      <c r="CS41" s="36">
        <f t="shared" si="71"/>
        <v>0.04490895729566424</v>
      </c>
      <c r="CT41" s="36">
        <f t="shared" si="79"/>
        <v>0.04490895729566424</v>
      </c>
      <c r="CU41" s="36">
        <f t="shared" si="72"/>
        <v>0.039162785551129314</v>
      </c>
      <c r="CV41" s="36">
        <f t="shared" si="72"/>
        <v>0.039162785551129314</v>
      </c>
      <c r="CW41" s="36">
        <f t="shared" si="73"/>
        <v>0.04490895729566424</v>
      </c>
      <c r="CX41" s="36">
        <f t="shared" si="80"/>
        <v>0.04490895729566424</v>
      </c>
      <c r="CY41" s="47"/>
      <c r="CZ41" s="47"/>
    </row>
    <row r="42" spans="1:104" ht="26.25" customHeight="1">
      <c r="A42" s="28">
        <v>30</v>
      </c>
      <c r="B42" s="28"/>
      <c r="C42" s="28">
        <v>30</v>
      </c>
      <c r="D42" s="61">
        <v>17</v>
      </c>
      <c r="E42" s="30" t="s">
        <v>200</v>
      </c>
      <c r="F42" s="30" t="s">
        <v>201</v>
      </c>
      <c r="G42" s="31" t="s">
        <v>91</v>
      </c>
      <c r="H42" s="56" t="s">
        <v>202</v>
      </c>
      <c r="I42" s="33" t="s">
        <v>203</v>
      </c>
      <c r="J42" s="34">
        <f t="shared" si="30"/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  <c r="W42" s="34">
        <v>0</v>
      </c>
      <c r="X42" s="34">
        <v>0</v>
      </c>
      <c r="Y42" s="34">
        <v>0</v>
      </c>
      <c r="Z42" s="34">
        <v>0</v>
      </c>
      <c r="AA42" s="34">
        <v>0</v>
      </c>
      <c r="AB42" s="34">
        <v>0</v>
      </c>
      <c r="AC42" s="34">
        <v>0</v>
      </c>
      <c r="AD42" s="34">
        <v>0</v>
      </c>
      <c r="AE42" s="36">
        <v>4</v>
      </c>
      <c r="AF42" s="37">
        <f t="shared" si="31"/>
        <v>3.4393809114359413</v>
      </c>
      <c r="AG42" s="36">
        <f t="shared" si="81"/>
        <v>4</v>
      </c>
      <c r="AH42" s="37">
        <f t="shared" si="32"/>
        <v>3.4393809114359413</v>
      </c>
      <c r="AI42" s="36">
        <v>1.32</v>
      </c>
      <c r="AJ42" s="37">
        <f t="shared" si="33"/>
        <v>1.1349957007738607</v>
      </c>
      <c r="AK42" s="36">
        <f t="shared" si="82"/>
        <v>1.32</v>
      </c>
      <c r="AL42" s="37">
        <f t="shared" si="34"/>
        <v>1.1349957007738607</v>
      </c>
      <c r="AM42" s="37">
        <f t="shared" si="35"/>
        <v>2945.933065208333</v>
      </c>
      <c r="AN42" s="37">
        <f t="shared" si="36"/>
        <v>2945.933065208333</v>
      </c>
      <c r="AO42" s="37"/>
      <c r="AP42" s="37"/>
      <c r="AQ42" s="37">
        <v>0.035</v>
      </c>
      <c r="AR42" s="37">
        <v>0</v>
      </c>
      <c r="AS42" s="39">
        <v>126.55106520833336</v>
      </c>
      <c r="AT42" s="38">
        <f>AS42</f>
        <v>126.55106520833336</v>
      </c>
      <c r="AU42" s="22">
        <f t="shared" si="85"/>
        <v>0.042957888861396724</v>
      </c>
      <c r="AV42" s="22">
        <f t="shared" si="85"/>
        <v>0.042957888861396724</v>
      </c>
      <c r="AW42" s="22"/>
      <c r="AX42" s="39">
        <f t="shared" si="38"/>
        <v>2819.3819999999996</v>
      </c>
      <c r="AY42" s="37">
        <f t="shared" si="39"/>
        <v>2819.3819999999996</v>
      </c>
      <c r="AZ42" s="37">
        <v>0.053</v>
      </c>
      <c r="BA42" s="37">
        <f>AZ42*0.3</f>
        <v>0.015899999999999997</v>
      </c>
      <c r="BB42" s="40">
        <v>432.973</v>
      </c>
      <c r="BC42" s="40">
        <v>432.973</v>
      </c>
      <c r="BD42" s="22">
        <f t="shared" si="86"/>
        <v>0.1469731288580315</v>
      </c>
      <c r="BE42" s="22">
        <f t="shared" si="86"/>
        <v>0.1469731288580315</v>
      </c>
      <c r="BF42" s="22">
        <f t="shared" si="74"/>
        <v>0.15357017956417401</v>
      </c>
      <c r="BG42" s="22">
        <f t="shared" si="74"/>
        <v>0.15357017956417401</v>
      </c>
      <c r="BH42" s="36">
        <v>2386.4089999999997</v>
      </c>
      <c r="BI42" s="42">
        <f t="shared" si="75"/>
        <v>2386.4089999999997</v>
      </c>
      <c r="BJ42" s="51">
        <v>451.8</v>
      </c>
      <c r="BK42" s="36">
        <f>AN42/(8.225*0.89)</f>
        <v>402.43612789294536</v>
      </c>
      <c r="BL42" s="36">
        <f t="shared" si="42"/>
        <v>448.89649923896496</v>
      </c>
      <c r="BM42" s="36">
        <f t="shared" si="43"/>
        <v>399.84986493675865</v>
      </c>
      <c r="BN42" s="44">
        <f t="shared" si="44"/>
        <v>448.89649923896496</v>
      </c>
      <c r="BO42" s="44">
        <f t="shared" si="45"/>
        <v>399.84986493675865</v>
      </c>
      <c r="BP42" s="36">
        <v>1.1826</v>
      </c>
      <c r="BQ42" s="36">
        <f t="shared" si="62"/>
        <v>49.36387210705465</v>
      </c>
      <c r="BR42" s="39">
        <f t="shared" si="76"/>
        <v>10.926045176417585</v>
      </c>
      <c r="BS42" s="39">
        <f t="shared" si="47"/>
        <v>530.865</v>
      </c>
      <c r="BT42" s="39">
        <f t="shared" si="47"/>
        <v>472.8624502742108</v>
      </c>
      <c r="BU42" s="36">
        <v>213.168</v>
      </c>
      <c r="BV42" s="36">
        <f t="shared" si="84"/>
        <v>213.168</v>
      </c>
      <c r="BW42" s="43">
        <v>213.168</v>
      </c>
      <c r="BX42" s="45">
        <f t="shared" si="48"/>
        <v>1</v>
      </c>
      <c r="BY42" s="36">
        <v>0.953</v>
      </c>
      <c r="BZ42" s="36">
        <f t="shared" si="87"/>
        <v>0.953</v>
      </c>
      <c r="CA42" s="43">
        <v>0.953</v>
      </c>
      <c r="CB42" s="45">
        <f t="shared" si="49"/>
        <v>1</v>
      </c>
      <c r="CC42" s="36">
        <v>0.922</v>
      </c>
      <c r="CD42" s="36">
        <f t="shared" si="83"/>
        <v>0.922</v>
      </c>
      <c r="CE42" s="43">
        <v>0.922</v>
      </c>
      <c r="CF42" s="45">
        <f t="shared" si="50"/>
        <v>1</v>
      </c>
      <c r="CG42" s="36">
        <f t="shared" si="65"/>
        <v>180.20266864497066</v>
      </c>
      <c r="CH42" s="36">
        <f t="shared" si="65"/>
        <v>160.51364365971108</v>
      </c>
      <c r="CI42" s="36">
        <f t="shared" si="66"/>
        <v>188.29126383015856</v>
      </c>
      <c r="CJ42" s="46">
        <f t="shared" si="66"/>
        <v>167.71847528082782</v>
      </c>
      <c r="CK42" s="36">
        <f t="shared" si="67"/>
        <v>222.45348555088424</v>
      </c>
      <c r="CL42" s="36">
        <f t="shared" si="77"/>
        <v>198.14811722307905</v>
      </c>
      <c r="CM42" s="36">
        <f t="shared" si="68"/>
        <v>72.36009620093829</v>
      </c>
      <c r="CN42" s="36">
        <f t="shared" si="68"/>
        <v>72.36009620093829</v>
      </c>
      <c r="CO42" s="36">
        <f t="shared" si="69"/>
        <v>89.32584481536905</v>
      </c>
      <c r="CP42" s="36">
        <f t="shared" si="78"/>
        <v>89.32584481536905</v>
      </c>
      <c r="CQ42" s="36">
        <f t="shared" si="70"/>
        <v>0.32349682728877777</v>
      </c>
      <c r="CR42" s="36">
        <f t="shared" si="70"/>
        <v>0.32349682728877777</v>
      </c>
      <c r="CS42" s="36">
        <f t="shared" si="71"/>
        <v>0.3993447895980949</v>
      </c>
      <c r="CT42" s="36">
        <f t="shared" si="79"/>
        <v>0.3993447895980949</v>
      </c>
      <c r="CU42" s="36">
        <f t="shared" si="72"/>
        <v>0.3129738454986917</v>
      </c>
      <c r="CV42" s="36">
        <f t="shared" si="72"/>
        <v>0.3129738454986917</v>
      </c>
      <c r="CW42" s="36">
        <f t="shared" si="73"/>
        <v>0.386354560345691</v>
      </c>
      <c r="CX42" s="36">
        <f t="shared" si="80"/>
        <v>0.386354560345691</v>
      </c>
      <c r="CY42" s="47"/>
      <c r="CZ42" s="47"/>
    </row>
    <row r="43" spans="1:104" ht="26.25" customHeight="1">
      <c r="A43" s="28">
        <v>31</v>
      </c>
      <c r="B43" s="28"/>
      <c r="C43" s="28">
        <v>31</v>
      </c>
      <c r="D43" s="61">
        <v>19</v>
      </c>
      <c r="E43" s="30" t="s">
        <v>204</v>
      </c>
      <c r="F43" s="30" t="s">
        <v>205</v>
      </c>
      <c r="G43" s="31" t="s">
        <v>91</v>
      </c>
      <c r="H43" s="56" t="s">
        <v>206</v>
      </c>
      <c r="I43" s="33" t="s">
        <v>207</v>
      </c>
      <c r="J43" s="34">
        <f t="shared" si="30"/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34">
        <v>0</v>
      </c>
      <c r="U43" s="34">
        <v>0</v>
      </c>
      <c r="V43" s="34">
        <v>0</v>
      </c>
      <c r="W43" s="34">
        <v>0</v>
      </c>
      <c r="X43" s="34">
        <v>0</v>
      </c>
      <c r="Y43" s="34">
        <v>0</v>
      </c>
      <c r="Z43" s="34">
        <v>0</v>
      </c>
      <c r="AA43" s="34">
        <v>0</v>
      </c>
      <c r="AB43" s="34">
        <v>0</v>
      </c>
      <c r="AC43" s="34">
        <v>0</v>
      </c>
      <c r="AD43" s="34">
        <v>0</v>
      </c>
      <c r="AE43" s="36">
        <v>1.2002160000000002</v>
      </c>
      <c r="AF43" s="37">
        <f t="shared" si="31"/>
        <v>1.032</v>
      </c>
      <c r="AG43" s="36">
        <f t="shared" si="81"/>
        <v>1.2002160000000002</v>
      </c>
      <c r="AH43" s="37">
        <f t="shared" si="32"/>
        <v>1.032</v>
      </c>
      <c r="AI43" s="36">
        <v>0.29191300000000003</v>
      </c>
      <c r="AJ43" s="37">
        <f t="shared" si="33"/>
        <v>0.251</v>
      </c>
      <c r="AK43" s="36">
        <f t="shared" si="82"/>
        <v>0.29191300000000003</v>
      </c>
      <c r="AL43" s="37">
        <f t="shared" si="34"/>
        <v>0.251</v>
      </c>
      <c r="AM43" s="37">
        <f t="shared" si="35"/>
        <v>654.04</v>
      </c>
      <c r="AN43" s="37">
        <f t="shared" si="36"/>
        <v>619.605</v>
      </c>
      <c r="AO43" s="37"/>
      <c r="AP43" s="37"/>
      <c r="AQ43" s="37">
        <v>0.006</v>
      </c>
      <c r="AR43" s="37">
        <v>0</v>
      </c>
      <c r="AS43" s="39">
        <v>93.035</v>
      </c>
      <c r="AT43" s="37">
        <v>58.6</v>
      </c>
      <c r="AU43" s="22">
        <f t="shared" si="85"/>
        <v>0.14224665158094307</v>
      </c>
      <c r="AV43" s="22">
        <f t="shared" si="85"/>
        <v>0.0945763833409995</v>
      </c>
      <c r="AW43" s="22"/>
      <c r="AX43" s="39">
        <f t="shared" si="38"/>
        <v>561.005</v>
      </c>
      <c r="AY43" s="37">
        <f t="shared" si="39"/>
        <v>561.005</v>
      </c>
      <c r="AZ43" s="37">
        <v>0.011</v>
      </c>
      <c r="BA43" s="37">
        <v>0</v>
      </c>
      <c r="BB43" s="40">
        <v>134.965</v>
      </c>
      <c r="BC43" s="40">
        <v>134.965</v>
      </c>
      <c r="BD43" s="22">
        <f t="shared" si="86"/>
        <v>0.20635588037428906</v>
      </c>
      <c r="BE43" s="22">
        <f t="shared" si="86"/>
        <v>0.2178242590037201</v>
      </c>
      <c r="BF43" s="22">
        <f t="shared" si="74"/>
        <v>0.24057717845652</v>
      </c>
      <c r="BG43" s="22">
        <f t="shared" si="74"/>
        <v>0.24057717845652</v>
      </c>
      <c r="BH43" s="36">
        <v>426.03999999999996</v>
      </c>
      <c r="BI43" s="42">
        <f t="shared" si="75"/>
        <v>426.03999999999996</v>
      </c>
      <c r="BJ43" s="51">
        <v>97.57</v>
      </c>
      <c r="BK43" s="36">
        <f>AN43/(8.225*0.9)</f>
        <v>83.70212765957447</v>
      </c>
      <c r="BL43" s="36">
        <f t="shared" si="42"/>
        <v>96.94296465415185</v>
      </c>
      <c r="BM43" s="36">
        <f t="shared" si="43"/>
        <v>83.16421444275328</v>
      </c>
      <c r="BN43" s="44">
        <f t="shared" si="44"/>
        <v>96.94296465415184</v>
      </c>
      <c r="BO43" s="44">
        <f t="shared" si="45"/>
        <v>83.16421444275326</v>
      </c>
      <c r="BP43" s="36">
        <v>1.1826</v>
      </c>
      <c r="BQ43" s="36">
        <f t="shared" si="62"/>
        <v>13.86787234042552</v>
      </c>
      <c r="BR43" s="39">
        <f t="shared" si="76"/>
        <v>14.213254422902041</v>
      </c>
      <c r="BS43" s="39">
        <f t="shared" si="47"/>
        <v>114.64474999999997</v>
      </c>
      <c r="BT43" s="39">
        <f t="shared" si="47"/>
        <v>98.35000000000001</v>
      </c>
      <c r="BU43" s="36">
        <v>39.051</v>
      </c>
      <c r="BV43" s="36">
        <f t="shared" si="84"/>
        <v>39.051</v>
      </c>
      <c r="BW43" s="43">
        <v>39.051</v>
      </c>
      <c r="BX43" s="45">
        <f t="shared" si="48"/>
        <v>1</v>
      </c>
      <c r="BY43" s="36">
        <v>0.06</v>
      </c>
      <c r="BZ43" s="36">
        <f t="shared" si="87"/>
        <v>0.06</v>
      </c>
      <c r="CA43" s="43">
        <v>0.06</v>
      </c>
      <c r="CB43" s="45">
        <f t="shared" si="49"/>
        <v>1</v>
      </c>
      <c r="CC43" s="36">
        <v>0.053</v>
      </c>
      <c r="CD43" s="36">
        <f t="shared" si="83"/>
        <v>0.053</v>
      </c>
      <c r="CE43" s="43">
        <v>0.053</v>
      </c>
      <c r="CF43" s="45">
        <f t="shared" si="50"/>
        <v>1</v>
      </c>
      <c r="CG43" s="36">
        <f t="shared" si="65"/>
        <v>175.28706195339734</v>
      </c>
      <c r="CH43" s="36">
        <f t="shared" si="65"/>
        <v>158.73015873015876</v>
      </c>
      <c r="CI43" s="36">
        <f t="shared" si="66"/>
        <v>204.356021782337</v>
      </c>
      <c r="CJ43" s="46">
        <f t="shared" si="66"/>
        <v>175.31038047789238</v>
      </c>
      <c r="CK43" s="36">
        <f t="shared" si="67"/>
        <v>269.09386442587544</v>
      </c>
      <c r="CL43" s="36">
        <f t="shared" si="77"/>
        <v>230.84686883860675</v>
      </c>
      <c r="CM43" s="36">
        <f t="shared" si="68"/>
        <v>59.707357348174426</v>
      </c>
      <c r="CN43" s="36">
        <f t="shared" si="68"/>
        <v>63.02563730118382</v>
      </c>
      <c r="CO43" s="36">
        <f t="shared" si="69"/>
        <v>91.66040747347668</v>
      </c>
      <c r="CP43" s="36">
        <f t="shared" si="78"/>
        <v>91.66040747347668</v>
      </c>
      <c r="CQ43" s="36">
        <f t="shared" si="70"/>
        <v>0.09173750840927161</v>
      </c>
      <c r="CR43" s="36">
        <f t="shared" si="70"/>
        <v>0.09683588737986297</v>
      </c>
      <c r="CS43" s="36">
        <f t="shared" si="71"/>
        <v>0.1408318467749507</v>
      </c>
      <c r="CT43" s="36">
        <f t="shared" si="79"/>
        <v>0.1408318467749507</v>
      </c>
      <c r="CU43" s="36">
        <f t="shared" si="72"/>
        <v>0.08103479909485659</v>
      </c>
      <c r="CV43" s="36">
        <f t="shared" si="72"/>
        <v>0.08553836718554562</v>
      </c>
      <c r="CW43" s="36">
        <f t="shared" si="73"/>
        <v>0.12440146465120645</v>
      </c>
      <c r="CX43" s="36">
        <f t="shared" si="80"/>
        <v>0.12440146465120645</v>
      </c>
      <c r="CY43" s="47"/>
      <c r="CZ43" s="47"/>
    </row>
    <row r="44" spans="1:104" ht="26.25" customHeight="1">
      <c r="A44" s="28">
        <v>85</v>
      </c>
      <c r="B44" s="28"/>
      <c r="C44" s="28">
        <v>32</v>
      </c>
      <c r="D44" s="61">
        <v>21</v>
      </c>
      <c r="E44" s="30" t="s">
        <v>208</v>
      </c>
      <c r="F44" s="30" t="s">
        <v>209</v>
      </c>
      <c r="G44" s="31" t="s">
        <v>91</v>
      </c>
      <c r="H44" s="56" t="s">
        <v>210</v>
      </c>
      <c r="I44" s="33" t="s">
        <v>211</v>
      </c>
      <c r="J44" s="34">
        <f t="shared" si="30"/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0</v>
      </c>
      <c r="X44" s="34">
        <v>0</v>
      </c>
      <c r="Y44" s="34">
        <v>0</v>
      </c>
      <c r="Z44" s="34">
        <v>0</v>
      </c>
      <c r="AA44" s="34">
        <v>0</v>
      </c>
      <c r="AB44" s="34">
        <v>0</v>
      </c>
      <c r="AC44" s="34">
        <v>0</v>
      </c>
      <c r="AD44" s="34">
        <v>0</v>
      </c>
      <c r="AE44" s="36">
        <v>2.33</v>
      </c>
      <c r="AF44" s="37">
        <f t="shared" si="31"/>
        <v>2.003439380911436</v>
      </c>
      <c r="AG44" s="36">
        <f t="shared" si="81"/>
        <v>2.33</v>
      </c>
      <c r="AH44" s="37">
        <f t="shared" si="32"/>
        <v>2.003439380911436</v>
      </c>
      <c r="AI44" s="36">
        <v>0.8</v>
      </c>
      <c r="AJ44" s="37">
        <f t="shared" si="33"/>
        <v>0.6878761822871883</v>
      </c>
      <c r="AK44" s="36">
        <f t="shared" si="82"/>
        <v>0.8</v>
      </c>
      <c r="AL44" s="37">
        <f t="shared" si="34"/>
        <v>0.6878761822871883</v>
      </c>
      <c r="AM44" s="37">
        <f t="shared" si="35"/>
        <v>1140.6699781939014</v>
      </c>
      <c r="AN44" s="37">
        <f t="shared" si="36"/>
        <v>1127.801644641993</v>
      </c>
      <c r="AO44" s="37"/>
      <c r="AP44" s="37"/>
      <c r="AQ44" s="37">
        <v>0.01</v>
      </c>
      <c r="AR44" s="37">
        <v>0</v>
      </c>
      <c r="AS44" s="39">
        <v>51.16833355190821</v>
      </c>
      <c r="AT44" s="37">
        <v>38.3</v>
      </c>
      <c r="AU44" s="22">
        <f t="shared" si="85"/>
        <v>0.0448581399792133</v>
      </c>
      <c r="AV44" s="22">
        <f t="shared" si="85"/>
        <v>0.033959872449164465</v>
      </c>
      <c r="AW44" s="22"/>
      <c r="AX44" s="39">
        <f t="shared" si="38"/>
        <v>1089.5016446419932</v>
      </c>
      <c r="AY44" s="37">
        <f t="shared" si="39"/>
        <v>1089.5016446419932</v>
      </c>
      <c r="AZ44" s="37">
        <v>0.032</v>
      </c>
      <c r="BA44" s="37">
        <f>AZ44*0.3</f>
        <v>0.0096</v>
      </c>
      <c r="BB44" s="40">
        <v>204.787644641993</v>
      </c>
      <c r="BC44" s="40">
        <v>204.787644641993</v>
      </c>
      <c r="BD44" s="22">
        <f t="shared" si="86"/>
        <v>0.17953277333225418</v>
      </c>
      <c r="BE44" s="22">
        <f t="shared" si="86"/>
        <v>0.18158126086702095</v>
      </c>
      <c r="BF44" s="22">
        <f t="shared" si="74"/>
        <v>0.18796451170965014</v>
      </c>
      <c r="BG44" s="22">
        <f t="shared" si="74"/>
        <v>0.18796451170965014</v>
      </c>
      <c r="BH44" s="36">
        <v>884.714</v>
      </c>
      <c r="BI44" s="42">
        <f t="shared" si="75"/>
        <v>884.714</v>
      </c>
      <c r="BJ44" s="51">
        <v>176.122</v>
      </c>
      <c r="BK44" s="36">
        <f>AN44/(8.225*0.89)</f>
        <v>154.06600111225615</v>
      </c>
      <c r="BL44" s="36">
        <f t="shared" si="42"/>
        <v>174.9901488246237</v>
      </c>
      <c r="BM44" s="36">
        <f t="shared" si="43"/>
        <v>153.075893207256</v>
      </c>
      <c r="BN44" s="44">
        <f t="shared" si="44"/>
        <v>174.9901488246237</v>
      </c>
      <c r="BO44" s="44">
        <f t="shared" si="45"/>
        <v>153.075893207256</v>
      </c>
      <c r="BP44" s="36">
        <v>1.1826</v>
      </c>
      <c r="BQ44" s="36">
        <f t="shared" si="62"/>
        <v>22.05599888774387</v>
      </c>
      <c r="BR44" s="39">
        <f t="shared" si="76"/>
        <v>12.523136739160279</v>
      </c>
      <c r="BS44" s="39">
        <f t="shared" si="47"/>
        <v>206.94335</v>
      </c>
      <c r="BT44" s="39">
        <f t="shared" si="47"/>
        <v>181.02755130690096</v>
      </c>
      <c r="BU44" s="36">
        <v>86.978</v>
      </c>
      <c r="BV44" s="36">
        <f t="shared" si="84"/>
        <v>86.978</v>
      </c>
      <c r="BW44" s="43">
        <v>86.978</v>
      </c>
      <c r="BX44" s="45">
        <f t="shared" si="48"/>
        <v>1</v>
      </c>
      <c r="BY44" s="36">
        <v>59.048</v>
      </c>
      <c r="BZ44" s="36">
        <f t="shared" si="87"/>
        <v>59.048</v>
      </c>
      <c r="CA44" s="43">
        <v>1.2</v>
      </c>
      <c r="CB44" s="45">
        <f t="shared" si="49"/>
        <v>1</v>
      </c>
      <c r="CC44" s="36">
        <v>2.949</v>
      </c>
      <c r="CD44" s="36">
        <f>CC44</f>
        <v>2.949</v>
      </c>
      <c r="CE44" s="43">
        <v>0.8</v>
      </c>
      <c r="CF44" s="45">
        <f t="shared" si="50"/>
        <v>1</v>
      </c>
      <c r="CG44" s="36">
        <f t="shared" si="65"/>
        <v>181.42263227411942</v>
      </c>
      <c r="CH44" s="36">
        <f t="shared" si="65"/>
        <v>160.51364365971105</v>
      </c>
      <c r="CI44" s="36">
        <f t="shared" si="66"/>
        <v>189.9431276838512</v>
      </c>
      <c r="CJ44" s="46">
        <f t="shared" si="66"/>
        <v>166.15629007736473</v>
      </c>
      <c r="CK44" s="36">
        <f t="shared" si="67"/>
        <v>233.90988500238493</v>
      </c>
      <c r="CL44" s="36">
        <f t="shared" si="77"/>
        <v>204.61703025712373</v>
      </c>
      <c r="CM44" s="36">
        <f t="shared" si="68"/>
        <v>76.25167810387894</v>
      </c>
      <c r="CN44" s="36">
        <f t="shared" si="68"/>
        <v>77.12171764708687</v>
      </c>
      <c r="CO44" s="36">
        <f t="shared" si="69"/>
        <v>98.3119968713053</v>
      </c>
      <c r="CP44" s="36">
        <f t="shared" si="78"/>
        <v>98.3119968713053</v>
      </c>
      <c r="CQ44" s="36">
        <f t="shared" si="70"/>
        <v>51.766068300924886</v>
      </c>
      <c r="CR44" s="36">
        <f t="shared" si="70"/>
        <v>52.35672450073796</v>
      </c>
      <c r="CS44" s="36">
        <f t="shared" si="71"/>
        <v>66.74247270869456</v>
      </c>
      <c r="CT44" s="36">
        <f t="shared" si="79"/>
        <v>66.74247270869456</v>
      </c>
      <c r="CU44" s="36">
        <f t="shared" si="72"/>
        <v>2.585322710666364</v>
      </c>
      <c r="CV44" s="36">
        <f t="shared" si="72"/>
        <v>2.6148215105113843</v>
      </c>
      <c r="CW44" s="36">
        <f t="shared" si="73"/>
        <v>3.333280585590371</v>
      </c>
      <c r="CX44" s="36">
        <f t="shared" si="80"/>
        <v>3.333280585590371</v>
      </c>
      <c r="CY44" s="47"/>
      <c r="CZ44" s="47"/>
    </row>
    <row r="45" spans="1:104" ht="26.25" customHeight="1">
      <c r="A45" s="28">
        <v>70</v>
      </c>
      <c r="B45" s="28"/>
      <c r="C45" s="28">
        <v>33</v>
      </c>
      <c r="D45" s="61">
        <v>23</v>
      </c>
      <c r="E45" s="30" t="s">
        <v>212</v>
      </c>
      <c r="F45" s="30" t="s">
        <v>213</v>
      </c>
      <c r="G45" s="31" t="s">
        <v>91</v>
      </c>
      <c r="H45" s="56" t="s">
        <v>214</v>
      </c>
      <c r="I45" s="33"/>
      <c r="J45" s="34">
        <f aca="true" t="shared" si="88" ref="J45:J76">SUM(K45:AD45)</f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34">
        <v>0</v>
      </c>
      <c r="X45" s="34">
        <v>0</v>
      </c>
      <c r="Y45" s="34">
        <v>0</v>
      </c>
      <c r="Z45" s="34">
        <v>0</v>
      </c>
      <c r="AA45" s="34">
        <v>0</v>
      </c>
      <c r="AB45" s="34">
        <v>0</v>
      </c>
      <c r="AC45" s="34">
        <v>0</v>
      </c>
      <c r="AD45" s="34">
        <v>0</v>
      </c>
      <c r="AE45" s="36">
        <v>0.08024700000000001</v>
      </c>
      <c r="AF45" s="37">
        <f t="shared" si="31"/>
        <v>0.069</v>
      </c>
      <c r="AG45" s="36">
        <f t="shared" si="81"/>
        <v>0.08024700000000001</v>
      </c>
      <c r="AH45" s="37">
        <f t="shared" si="32"/>
        <v>0.069</v>
      </c>
      <c r="AI45" s="36">
        <v>0.06978</v>
      </c>
      <c r="AJ45" s="37">
        <f t="shared" si="33"/>
        <v>0.05999999999999999</v>
      </c>
      <c r="AK45" s="36">
        <f t="shared" si="82"/>
        <v>0.06978</v>
      </c>
      <c r="AL45" s="37">
        <f t="shared" si="34"/>
        <v>0.05999999999999999</v>
      </c>
      <c r="AM45" s="37">
        <f t="shared" si="35"/>
        <v>84.9002746301957</v>
      </c>
      <c r="AN45" s="37">
        <f t="shared" si="36"/>
        <v>84.9002746301957</v>
      </c>
      <c r="AO45" s="37"/>
      <c r="AP45" s="37"/>
      <c r="AQ45" s="37">
        <v>0.001</v>
      </c>
      <c r="AR45" s="37">
        <v>0</v>
      </c>
      <c r="AS45" s="39">
        <v>2.8202746301956907</v>
      </c>
      <c r="AT45" s="37">
        <f>AS45</f>
        <v>2.8202746301956907</v>
      </c>
      <c r="AU45" s="22">
        <f t="shared" si="85"/>
        <v>0.03321867499816814</v>
      </c>
      <c r="AV45" s="22">
        <f t="shared" si="85"/>
        <v>0.03321867499816814</v>
      </c>
      <c r="AW45" s="22"/>
      <c r="AX45" s="39">
        <f t="shared" si="38"/>
        <v>82.08000000000001</v>
      </c>
      <c r="AY45" s="37">
        <f t="shared" si="39"/>
        <v>82.08</v>
      </c>
      <c r="AZ45" s="37">
        <v>0</v>
      </c>
      <c r="BA45" s="37">
        <f>AZ45*0.3</f>
        <v>0</v>
      </c>
      <c r="BB45" s="51">
        <v>0</v>
      </c>
      <c r="BC45" s="37">
        <f>BB45</f>
        <v>0</v>
      </c>
      <c r="BD45" s="22">
        <f t="shared" si="86"/>
        <v>0</v>
      </c>
      <c r="BE45" s="22">
        <f t="shared" si="86"/>
        <v>0</v>
      </c>
      <c r="BF45" s="22">
        <f t="shared" si="74"/>
        <v>0</v>
      </c>
      <c r="BG45" s="22">
        <f t="shared" si="74"/>
        <v>0</v>
      </c>
      <c r="BH45" s="36">
        <v>82.08</v>
      </c>
      <c r="BI45" s="42">
        <f t="shared" si="75"/>
        <v>82.08</v>
      </c>
      <c r="BJ45" s="51">
        <v>12.53</v>
      </c>
      <c r="BK45" s="51">
        <v>12.53</v>
      </c>
      <c r="BL45" s="36">
        <f t="shared" si="42"/>
        <v>12.449475731439199</v>
      </c>
      <c r="BM45" s="36">
        <f t="shared" si="43"/>
        <v>12.449475731439199</v>
      </c>
      <c r="BN45" s="44">
        <f t="shared" si="44"/>
        <v>12.4494757314392</v>
      </c>
      <c r="BO45" s="44">
        <f t="shared" si="45"/>
        <v>12.4494757314392</v>
      </c>
      <c r="BP45" s="36">
        <v>1.1826</v>
      </c>
      <c r="BQ45" s="36">
        <f t="shared" si="62"/>
        <v>0</v>
      </c>
      <c r="BR45" s="39">
        <f t="shared" si="76"/>
        <v>0</v>
      </c>
      <c r="BS45" s="39">
        <f t="shared" si="47"/>
        <v>14.72275</v>
      </c>
      <c r="BT45" s="39">
        <f t="shared" si="47"/>
        <v>14.72275</v>
      </c>
      <c r="BU45" s="36">
        <v>2.64</v>
      </c>
      <c r="BV45" s="36">
        <f t="shared" si="84"/>
        <v>2.64</v>
      </c>
      <c r="BW45" s="43">
        <v>2.64</v>
      </c>
      <c r="BX45" s="45">
        <f t="shared" si="48"/>
        <v>1</v>
      </c>
      <c r="BY45" s="36">
        <v>0.025</v>
      </c>
      <c r="BZ45" s="36">
        <f t="shared" si="87"/>
        <v>0.025</v>
      </c>
      <c r="CA45" s="43">
        <v>0.025</v>
      </c>
      <c r="CB45" s="45">
        <f t="shared" si="49"/>
        <v>1</v>
      </c>
      <c r="CC45" s="36">
        <v>0</v>
      </c>
      <c r="CD45" s="36">
        <f>CC45</f>
        <v>0</v>
      </c>
      <c r="CE45" s="43">
        <v>0</v>
      </c>
      <c r="CF45" s="45" t="e">
        <f t="shared" si="50"/>
        <v>#DIV/0!</v>
      </c>
      <c r="CG45" s="36">
        <f t="shared" si="65"/>
        <v>173.4122776884834</v>
      </c>
      <c r="CH45" s="36">
        <f t="shared" si="65"/>
        <v>173.4122776884834</v>
      </c>
      <c r="CI45" s="36">
        <f t="shared" si="66"/>
        <v>179.37073586744637</v>
      </c>
      <c r="CJ45" s="46">
        <f t="shared" si="66"/>
        <v>179.3707358674464</v>
      </c>
      <c r="CK45" s="36">
        <f t="shared" si="67"/>
        <v>179.3707358674464</v>
      </c>
      <c r="CL45" s="36">
        <f t="shared" si="77"/>
        <v>179.3707358674464</v>
      </c>
      <c r="CM45" s="36">
        <f t="shared" si="68"/>
        <v>31.09530577491272</v>
      </c>
      <c r="CN45" s="36">
        <f t="shared" si="68"/>
        <v>31.09530577491272</v>
      </c>
      <c r="CO45" s="36">
        <f t="shared" si="69"/>
        <v>32.163742690058484</v>
      </c>
      <c r="CP45" s="36">
        <f t="shared" si="78"/>
        <v>32.163742690058484</v>
      </c>
      <c r="CQ45" s="36">
        <f t="shared" si="70"/>
        <v>0.29446312286849163</v>
      </c>
      <c r="CR45" s="36">
        <f t="shared" si="70"/>
        <v>0.29446312286849163</v>
      </c>
      <c r="CS45" s="36">
        <f t="shared" si="71"/>
        <v>0.3045808966861599</v>
      </c>
      <c r="CT45" s="36">
        <f t="shared" si="79"/>
        <v>0.3045808966861599</v>
      </c>
      <c r="CU45" s="36">
        <f t="shared" si="72"/>
        <v>0</v>
      </c>
      <c r="CV45" s="36">
        <f t="shared" si="72"/>
        <v>0</v>
      </c>
      <c r="CW45" s="36">
        <f t="shared" si="73"/>
        <v>0</v>
      </c>
      <c r="CX45" s="36">
        <f t="shared" si="80"/>
        <v>0</v>
      </c>
      <c r="CY45" s="47"/>
      <c r="CZ45" s="47"/>
    </row>
    <row r="46" spans="1:104" ht="39" customHeight="1">
      <c r="A46" s="28">
        <v>67</v>
      </c>
      <c r="B46" s="28"/>
      <c r="C46" s="28">
        <v>34</v>
      </c>
      <c r="D46" s="61">
        <v>26</v>
      </c>
      <c r="E46" s="30" t="s">
        <v>215</v>
      </c>
      <c r="F46" s="30" t="s">
        <v>216</v>
      </c>
      <c r="G46" s="31" t="s">
        <v>91</v>
      </c>
      <c r="H46" s="56" t="s">
        <v>217</v>
      </c>
      <c r="I46" s="33" t="s">
        <v>218</v>
      </c>
      <c r="J46" s="34">
        <f t="shared" si="88"/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  <c r="W46" s="34">
        <v>0</v>
      </c>
      <c r="X46" s="34">
        <v>0</v>
      </c>
      <c r="Y46" s="34">
        <v>0</v>
      </c>
      <c r="Z46" s="34">
        <v>0</v>
      </c>
      <c r="AA46" s="34">
        <v>0</v>
      </c>
      <c r="AB46" s="34">
        <v>0</v>
      </c>
      <c r="AC46" s="34">
        <v>0</v>
      </c>
      <c r="AD46" s="34">
        <v>0</v>
      </c>
      <c r="AE46" s="36">
        <v>1.26</v>
      </c>
      <c r="AF46" s="37">
        <f t="shared" si="31"/>
        <v>1.0834049871023215</v>
      </c>
      <c r="AG46" s="36">
        <f t="shared" si="81"/>
        <v>1.26</v>
      </c>
      <c r="AH46" s="37">
        <f t="shared" si="32"/>
        <v>1.0834049871023215</v>
      </c>
      <c r="AI46" s="36">
        <v>0.291</v>
      </c>
      <c r="AJ46" s="37">
        <f t="shared" si="33"/>
        <v>0.25021496130696474</v>
      </c>
      <c r="AK46" s="36">
        <f t="shared" si="82"/>
        <v>0.291</v>
      </c>
      <c r="AL46" s="37">
        <f t="shared" si="34"/>
        <v>0.25021496130696474</v>
      </c>
      <c r="AM46" s="37">
        <f t="shared" si="35"/>
        <v>464.46765509988194</v>
      </c>
      <c r="AN46" s="37">
        <f t="shared" si="36"/>
        <v>464.46765509988194</v>
      </c>
      <c r="AO46" s="37"/>
      <c r="AP46" s="37"/>
      <c r="AQ46" s="37">
        <v>0.005</v>
      </c>
      <c r="AR46" s="37">
        <v>0</v>
      </c>
      <c r="AS46" s="39">
        <v>43.78749161855416</v>
      </c>
      <c r="AT46" s="37">
        <f>AS46</f>
        <v>43.78749161855416</v>
      </c>
      <c r="AU46" s="22">
        <f t="shared" si="85"/>
        <v>0.09427457679294768</v>
      </c>
      <c r="AV46" s="22">
        <f t="shared" si="85"/>
        <v>0.09427457679294768</v>
      </c>
      <c r="AW46" s="22"/>
      <c r="AX46" s="39">
        <f t="shared" si="38"/>
        <v>420.6801634813278</v>
      </c>
      <c r="AY46" s="37">
        <f t="shared" si="39"/>
        <v>420.6801634813278</v>
      </c>
      <c r="AZ46" s="37">
        <v>0.008</v>
      </c>
      <c r="BA46" s="37">
        <v>0</v>
      </c>
      <c r="BB46" s="51">
        <v>28.254163481327694</v>
      </c>
      <c r="BC46" s="37">
        <f>BB46</f>
        <v>28.254163481327694</v>
      </c>
      <c r="BD46" s="22">
        <f t="shared" si="86"/>
        <v>0.060831283235969896</v>
      </c>
      <c r="BE46" s="22">
        <f t="shared" si="86"/>
        <v>0.060831283235969896</v>
      </c>
      <c r="BF46" s="22">
        <f t="shared" si="74"/>
        <v>0.06716305149144922</v>
      </c>
      <c r="BG46" s="22">
        <f t="shared" si="74"/>
        <v>0.06716305149144922</v>
      </c>
      <c r="BH46" s="36">
        <v>392.4260000000001</v>
      </c>
      <c r="BI46" s="42">
        <f t="shared" si="75"/>
        <v>392.4260000000001</v>
      </c>
      <c r="BJ46" s="51">
        <v>68.95</v>
      </c>
      <c r="BK46" s="36">
        <f>AN46/(8.225*0.91)</f>
        <v>62.05519958580874</v>
      </c>
      <c r="BL46" s="36">
        <f t="shared" si="42"/>
        <v>68.50689159479114</v>
      </c>
      <c r="BM46" s="36">
        <f t="shared" si="43"/>
        <v>61.65640073847898</v>
      </c>
      <c r="BN46" s="44">
        <f t="shared" si="44"/>
        <v>68.50689159479114</v>
      </c>
      <c r="BO46" s="44">
        <f t="shared" si="45"/>
        <v>61.656400738478986</v>
      </c>
      <c r="BP46" s="36">
        <v>1.1826</v>
      </c>
      <c r="BQ46" s="36">
        <f t="shared" si="62"/>
        <v>6.894800414191266</v>
      </c>
      <c r="BR46" s="39">
        <f t="shared" si="76"/>
        <v>9.99971053544781</v>
      </c>
      <c r="BS46" s="39">
        <f t="shared" si="47"/>
        <v>81.01625</v>
      </c>
      <c r="BT46" s="39">
        <f t="shared" si="47"/>
        <v>72.91485951332525</v>
      </c>
      <c r="BU46" s="36">
        <v>28.132</v>
      </c>
      <c r="BV46" s="36">
        <f t="shared" si="84"/>
        <v>28.132</v>
      </c>
      <c r="BW46" s="43">
        <v>28.132</v>
      </c>
      <c r="BX46" s="45">
        <f t="shared" si="48"/>
        <v>1</v>
      </c>
      <c r="BY46" s="36">
        <v>0.064</v>
      </c>
      <c r="BZ46" s="36">
        <f t="shared" si="87"/>
        <v>0.064</v>
      </c>
      <c r="CA46" s="43">
        <v>0.064</v>
      </c>
      <c r="CB46" s="45">
        <f t="shared" si="49"/>
        <v>1</v>
      </c>
      <c r="CC46" s="36">
        <v>0.058</v>
      </c>
      <c r="CD46" s="36">
        <f>CC46</f>
        <v>0.058</v>
      </c>
      <c r="CE46" s="43">
        <v>0.058</v>
      </c>
      <c r="CF46" s="45">
        <f t="shared" si="50"/>
        <v>1</v>
      </c>
      <c r="CG46" s="36">
        <f t="shared" si="65"/>
        <v>174.42818484869045</v>
      </c>
      <c r="CH46" s="36">
        <f t="shared" si="65"/>
        <v>156.98587127158552</v>
      </c>
      <c r="CI46" s="36">
        <f t="shared" si="66"/>
        <v>192.58395577664544</v>
      </c>
      <c r="CJ46" s="46">
        <f t="shared" si="66"/>
        <v>173.32611766126604</v>
      </c>
      <c r="CK46" s="36">
        <f t="shared" si="67"/>
        <v>206.449751035864</v>
      </c>
      <c r="CL46" s="36">
        <f t="shared" si="77"/>
        <v>185.80537353112496</v>
      </c>
      <c r="CM46" s="36">
        <f t="shared" si="68"/>
        <v>60.568264961206665</v>
      </c>
      <c r="CN46" s="36">
        <f t="shared" si="68"/>
        <v>60.568264961206665</v>
      </c>
      <c r="CO46" s="36">
        <f t="shared" si="69"/>
        <v>71.6874009367371</v>
      </c>
      <c r="CP46" s="36">
        <f t="shared" si="78"/>
        <v>71.6874009367371</v>
      </c>
      <c r="CQ46" s="36">
        <f t="shared" si="70"/>
        <v>0.13779215688600976</v>
      </c>
      <c r="CR46" s="36">
        <f t="shared" si="70"/>
        <v>0.13779215688600976</v>
      </c>
      <c r="CS46" s="36">
        <f t="shared" si="71"/>
        <v>0.16308807265573633</v>
      </c>
      <c r="CT46" s="36">
        <f t="shared" si="79"/>
        <v>0.16308807265573633</v>
      </c>
      <c r="CU46" s="36">
        <f t="shared" si="72"/>
        <v>0.12487414217794633</v>
      </c>
      <c r="CV46" s="36">
        <f t="shared" si="72"/>
        <v>0.12487414217794633</v>
      </c>
      <c r="CW46" s="36">
        <f t="shared" si="73"/>
        <v>0.14779856584426104</v>
      </c>
      <c r="CX46" s="36">
        <f t="shared" si="80"/>
        <v>0.14779856584426104</v>
      </c>
      <c r="CY46" s="47"/>
      <c r="CZ46" s="47"/>
    </row>
    <row r="47" spans="1:104" ht="29.25" customHeight="1">
      <c r="A47" s="28">
        <v>65</v>
      </c>
      <c r="B47" s="28"/>
      <c r="C47" s="28">
        <v>35</v>
      </c>
      <c r="D47" s="61">
        <v>28</v>
      </c>
      <c r="E47" s="30" t="s">
        <v>219</v>
      </c>
      <c r="F47" s="30" t="s">
        <v>220</v>
      </c>
      <c r="G47" s="31" t="s">
        <v>91</v>
      </c>
      <c r="H47" s="56" t="s">
        <v>221</v>
      </c>
      <c r="I47" s="33" t="s">
        <v>222</v>
      </c>
      <c r="J47" s="34">
        <f t="shared" si="88"/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  <c r="Y47" s="34">
        <v>0</v>
      </c>
      <c r="Z47" s="34">
        <v>0</v>
      </c>
      <c r="AA47" s="34">
        <v>0</v>
      </c>
      <c r="AB47" s="34">
        <v>0</v>
      </c>
      <c r="AC47" s="34">
        <v>0</v>
      </c>
      <c r="AD47" s="34">
        <v>0</v>
      </c>
      <c r="AE47" s="36">
        <v>1.51</v>
      </c>
      <c r="AF47" s="37">
        <f t="shared" si="31"/>
        <v>1.298366294067068</v>
      </c>
      <c r="AG47" s="36">
        <f t="shared" si="81"/>
        <v>1.51</v>
      </c>
      <c r="AH47" s="37">
        <f t="shared" si="32"/>
        <v>1.298366294067068</v>
      </c>
      <c r="AI47" s="36">
        <v>0.5</v>
      </c>
      <c r="AJ47" s="37">
        <f t="shared" si="33"/>
        <v>0.42992261392949266</v>
      </c>
      <c r="AK47" s="36">
        <f t="shared" si="82"/>
        <v>0.5</v>
      </c>
      <c r="AL47" s="37">
        <f t="shared" si="34"/>
        <v>0.42992261392949266</v>
      </c>
      <c r="AM47" s="37">
        <f t="shared" si="35"/>
        <v>1059.4</v>
      </c>
      <c r="AN47" s="37">
        <f t="shared" si="36"/>
        <v>1025.53</v>
      </c>
      <c r="AO47" s="37"/>
      <c r="AP47" s="37"/>
      <c r="AQ47" s="37">
        <v>0.005</v>
      </c>
      <c r="AR47" s="37">
        <v>0</v>
      </c>
      <c r="AS47" s="39">
        <v>69.07</v>
      </c>
      <c r="AT47" s="37">
        <v>35.2</v>
      </c>
      <c r="AU47" s="22">
        <f t="shared" si="85"/>
        <v>0.06519728148008305</v>
      </c>
      <c r="AV47" s="22">
        <f t="shared" si="85"/>
        <v>0.03432371554220745</v>
      </c>
      <c r="AW47" s="22"/>
      <c r="AX47" s="39">
        <f t="shared" si="38"/>
        <v>990.3300000000002</v>
      </c>
      <c r="AY47" s="37">
        <f t="shared" si="39"/>
        <v>990.33</v>
      </c>
      <c r="AZ47" s="37">
        <v>0.025</v>
      </c>
      <c r="BA47" s="37">
        <f aca="true" t="shared" si="89" ref="BA47:BA54">AZ47*0.3</f>
        <v>0.0075</v>
      </c>
      <c r="BB47" s="40">
        <v>345.38</v>
      </c>
      <c r="BC47" s="40">
        <v>345.38</v>
      </c>
      <c r="BD47" s="22">
        <f t="shared" si="86"/>
        <v>0.32601472531621667</v>
      </c>
      <c r="BE47" s="22">
        <f t="shared" si="86"/>
        <v>0.33678195664680705</v>
      </c>
      <c r="BF47" s="22">
        <f t="shared" si="74"/>
        <v>0.34875243605666795</v>
      </c>
      <c r="BG47" s="22">
        <f t="shared" si="74"/>
        <v>0.34875243605666795</v>
      </c>
      <c r="BH47" s="36">
        <v>644.95</v>
      </c>
      <c r="BI47" s="42">
        <f t="shared" si="75"/>
        <v>644.95</v>
      </c>
      <c r="BJ47" s="51">
        <v>158.18</v>
      </c>
      <c r="BK47" s="36">
        <f>AN47/(8.225*0.91)</f>
        <v>137.0159323958716</v>
      </c>
      <c r="BL47" s="36">
        <f t="shared" si="42"/>
        <v>157.16345340774566</v>
      </c>
      <c r="BM47" s="36">
        <f t="shared" si="43"/>
        <v>136.13539706168532</v>
      </c>
      <c r="BN47" s="44">
        <f t="shared" si="44"/>
        <v>157.1634534077456</v>
      </c>
      <c r="BO47" s="44">
        <f t="shared" si="45"/>
        <v>136.13539706168532</v>
      </c>
      <c r="BP47" s="36">
        <v>1.1826</v>
      </c>
      <c r="BQ47" s="36">
        <f t="shared" si="62"/>
        <v>21.164067604128405</v>
      </c>
      <c r="BR47" s="39">
        <f t="shared" si="76"/>
        <v>13.379736758204833</v>
      </c>
      <c r="BS47" s="39">
        <f t="shared" si="47"/>
        <v>185.8615</v>
      </c>
      <c r="BT47" s="39">
        <f t="shared" si="47"/>
        <v>160.99372056514912</v>
      </c>
      <c r="BU47" s="36">
        <v>77.64</v>
      </c>
      <c r="BV47" s="36">
        <f>BW47*1.3</f>
        <v>63.18000000000001</v>
      </c>
      <c r="BW47" s="43">
        <v>48.6</v>
      </c>
      <c r="BX47" s="45">
        <f t="shared" si="48"/>
        <v>0.813755795981453</v>
      </c>
      <c r="BY47" s="36">
        <v>4.463</v>
      </c>
      <c r="BZ47" s="36">
        <f t="shared" si="87"/>
        <v>4.463</v>
      </c>
      <c r="CA47" s="43">
        <v>0.7</v>
      </c>
      <c r="CB47" s="45">
        <f t="shared" si="49"/>
        <v>1</v>
      </c>
      <c r="CC47" s="36">
        <v>4.453</v>
      </c>
      <c r="CD47" s="36">
        <f>CC47</f>
        <v>4.453</v>
      </c>
      <c r="CE47" s="43">
        <v>0.45</v>
      </c>
      <c r="CF47" s="45">
        <f t="shared" si="50"/>
        <v>1</v>
      </c>
      <c r="CG47" s="36">
        <f t="shared" si="65"/>
        <v>175.44034359071173</v>
      </c>
      <c r="CH47" s="36">
        <f t="shared" si="65"/>
        <v>156.98587127158552</v>
      </c>
      <c r="CI47" s="36">
        <f t="shared" si="66"/>
        <v>187.6763301121848</v>
      </c>
      <c r="CJ47" s="46">
        <f t="shared" si="66"/>
        <v>162.56573118571495</v>
      </c>
      <c r="CK47" s="36">
        <f t="shared" si="67"/>
        <v>288.17970385301186</v>
      </c>
      <c r="CL47" s="36">
        <f t="shared" si="77"/>
        <v>249.62201808690457</v>
      </c>
      <c r="CM47" s="36">
        <f t="shared" si="68"/>
        <v>73.28676609401548</v>
      </c>
      <c r="CN47" s="36">
        <f t="shared" si="68"/>
        <v>61.60716897604167</v>
      </c>
      <c r="CO47" s="36">
        <f t="shared" si="69"/>
        <v>120.3814249166602</v>
      </c>
      <c r="CP47" s="36">
        <f t="shared" si="78"/>
        <v>97.96108225443834</v>
      </c>
      <c r="CQ47" s="36">
        <f t="shared" si="70"/>
        <v>4.212761940721163</v>
      </c>
      <c r="CR47" s="36">
        <f t="shared" si="70"/>
        <v>4.351896092752041</v>
      </c>
      <c r="CS47" s="36">
        <f t="shared" si="71"/>
        <v>6.919916272579269</v>
      </c>
      <c r="CT47" s="36">
        <f t="shared" si="79"/>
        <v>6.919916272579269</v>
      </c>
      <c r="CU47" s="36">
        <f t="shared" si="72"/>
        <v>4.203322635454031</v>
      </c>
      <c r="CV47" s="36">
        <f t="shared" si="72"/>
        <v>4.342145037200277</v>
      </c>
      <c r="CW47" s="36">
        <f t="shared" si="73"/>
        <v>6.9044111946662525</v>
      </c>
      <c r="CX47" s="36">
        <f t="shared" si="80"/>
        <v>6.9044111946662525</v>
      </c>
      <c r="CY47" s="47"/>
      <c r="CZ47" s="47"/>
    </row>
    <row r="48" spans="1:104" ht="29.25" customHeight="1">
      <c r="A48" s="28">
        <v>23</v>
      </c>
      <c r="B48" s="28"/>
      <c r="C48" s="28">
        <v>36</v>
      </c>
      <c r="D48" s="61">
        <v>32</v>
      </c>
      <c r="E48" s="30" t="s">
        <v>223</v>
      </c>
      <c r="F48" s="30" t="s">
        <v>224</v>
      </c>
      <c r="G48" s="31" t="s">
        <v>91</v>
      </c>
      <c r="H48" s="56" t="s">
        <v>225</v>
      </c>
      <c r="I48" s="33" t="s">
        <v>226</v>
      </c>
      <c r="J48" s="34">
        <f t="shared" si="88"/>
        <v>0</v>
      </c>
      <c r="K48" s="34"/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34">
        <v>0</v>
      </c>
      <c r="T48" s="34">
        <v>0</v>
      </c>
      <c r="U48" s="34">
        <v>0</v>
      </c>
      <c r="V48" s="34">
        <v>0</v>
      </c>
      <c r="W48" s="34">
        <v>0</v>
      </c>
      <c r="X48" s="34">
        <v>0</v>
      </c>
      <c r="Y48" s="34">
        <v>0</v>
      </c>
      <c r="Z48" s="34">
        <v>0</v>
      </c>
      <c r="AA48" s="34">
        <v>0</v>
      </c>
      <c r="AB48" s="34">
        <v>0</v>
      </c>
      <c r="AC48" s="34">
        <v>0</v>
      </c>
      <c r="AD48" s="34">
        <v>0</v>
      </c>
      <c r="AE48" s="36">
        <v>6.98</v>
      </c>
      <c r="AF48" s="37">
        <f t="shared" si="31"/>
        <v>6.001719690455718</v>
      </c>
      <c r="AG48" s="36">
        <f t="shared" si="81"/>
        <v>6.98</v>
      </c>
      <c r="AH48" s="37">
        <f t="shared" si="32"/>
        <v>6.001719690455718</v>
      </c>
      <c r="AI48" s="36">
        <v>2.08</v>
      </c>
      <c r="AJ48" s="37">
        <f t="shared" si="33"/>
        <v>1.7884780739466897</v>
      </c>
      <c r="AK48" s="36">
        <f t="shared" si="82"/>
        <v>2.08</v>
      </c>
      <c r="AL48" s="37">
        <f t="shared" si="34"/>
        <v>1.7884780739466897</v>
      </c>
      <c r="AM48" s="37">
        <f t="shared" si="35"/>
        <v>4993.813566871921</v>
      </c>
      <c r="AN48" s="37">
        <f t="shared" si="36"/>
        <v>4951.849</v>
      </c>
      <c r="AO48" s="37"/>
      <c r="AP48" s="37"/>
      <c r="AQ48" s="38">
        <v>0.09</v>
      </c>
      <c r="AR48" s="37">
        <v>0</v>
      </c>
      <c r="AS48" s="39">
        <v>251.91656687192128</v>
      </c>
      <c r="AT48" s="37">
        <f>(AQ48*0.45*24*216)+(0*24*(351-216))</f>
        <v>209.952</v>
      </c>
      <c r="AU48" s="22">
        <f t="shared" si="85"/>
        <v>0.05044572920044341</v>
      </c>
      <c r="AV48" s="22">
        <f t="shared" si="85"/>
        <v>0.04239870803814898</v>
      </c>
      <c r="AW48" s="22"/>
      <c r="AX48" s="39">
        <f t="shared" si="38"/>
        <v>4741.896999999999</v>
      </c>
      <c r="AY48" s="37">
        <f t="shared" si="39"/>
        <v>4741.896999999999</v>
      </c>
      <c r="AZ48" s="37">
        <v>0.095</v>
      </c>
      <c r="BA48" s="37">
        <f t="shared" si="89"/>
        <v>0.028499999999999998</v>
      </c>
      <c r="BB48" s="40">
        <v>2002.71</v>
      </c>
      <c r="BC48" s="40">
        <v>2002.71</v>
      </c>
      <c r="BD48" s="22">
        <f t="shared" si="86"/>
        <v>0.40103819920023154</v>
      </c>
      <c r="BE48" s="22">
        <f t="shared" si="86"/>
        <v>0.40443680734206555</v>
      </c>
      <c r="BF48" s="22">
        <f t="shared" si="74"/>
        <v>0.4223436316731469</v>
      </c>
      <c r="BG48" s="22">
        <f t="shared" si="74"/>
        <v>0.4223436316731469</v>
      </c>
      <c r="BH48" s="36">
        <v>2739.1869999999994</v>
      </c>
      <c r="BI48" s="42">
        <f t="shared" si="75"/>
        <v>2739.1869999999994</v>
      </c>
      <c r="BJ48" s="51">
        <v>691.65</v>
      </c>
      <c r="BK48" s="43">
        <f>AN48/(8.225*0.89)</f>
        <v>676.4590007171887</v>
      </c>
      <c r="BL48" s="36">
        <f t="shared" si="42"/>
        <v>687.205098934551</v>
      </c>
      <c r="BM48" s="36">
        <f t="shared" si="43"/>
        <v>672.1117248796692</v>
      </c>
      <c r="BN48" s="44">
        <f t="shared" si="44"/>
        <v>687.205098934551</v>
      </c>
      <c r="BO48" s="44">
        <f t="shared" si="45"/>
        <v>672.111724879669</v>
      </c>
      <c r="BP48" s="36">
        <v>1.1826</v>
      </c>
      <c r="BQ48" s="36">
        <f t="shared" si="62"/>
        <v>15.190999282811276</v>
      </c>
      <c r="BR48" s="39">
        <f t="shared" si="76"/>
        <v>2.1963419768396264</v>
      </c>
      <c r="BS48" s="39">
        <f t="shared" si="47"/>
        <v>812.68875</v>
      </c>
      <c r="BT48" s="39">
        <f t="shared" si="47"/>
        <v>794.8393258426967</v>
      </c>
      <c r="BU48" s="36">
        <v>421.391</v>
      </c>
      <c r="BV48" s="36">
        <f>BW48*1.3</f>
        <v>347.49</v>
      </c>
      <c r="BW48" s="43">
        <v>267.3</v>
      </c>
      <c r="BX48" s="45">
        <f t="shared" si="48"/>
        <v>0.8246260598826268</v>
      </c>
      <c r="BY48" s="36">
        <v>9.351</v>
      </c>
      <c r="BZ48" s="36">
        <f t="shared" si="87"/>
        <v>9.351</v>
      </c>
      <c r="CA48" s="43">
        <v>4.1</v>
      </c>
      <c r="CB48" s="45">
        <f t="shared" si="49"/>
        <v>1</v>
      </c>
      <c r="CC48" s="36">
        <v>7.497</v>
      </c>
      <c r="CD48" s="36">
        <f>CC48</f>
        <v>7.497</v>
      </c>
      <c r="CE48" s="43">
        <v>2.2</v>
      </c>
      <c r="CF48" s="45">
        <f t="shared" si="50"/>
        <v>1</v>
      </c>
      <c r="CG48" s="36">
        <f t="shared" si="65"/>
        <v>162.73910491797972</v>
      </c>
      <c r="CH48" s="36">
        <f t="shared" si="65"/>
        <v>160.51364365971108</v>
      </c>
      <c r="CI48" s="36">
        <f t="shared" si="66"/>
        <v>171.38473273459974</v>
      </c>
      <c r="CJ48" s="46">
        <f t="shared" si="66"/>
        <v>167.62053790765526</v>
      </c>
      <c r="CK48" s="36">
        <f t="shared" si="67"/>
        <v>296.6897659780074</v>
      </c>
      <c r="CL48" s="36">
        <f t="shared" si="77"/>
        <v>290.1734441068451</v>
      </c>
      <c r="CM48" s="36">
        <f t="shared" si="68"/>
        <v>84.38260546918166</v>
      </c>
      <c r="CN48" s="36">
        <f t="shared" si="68"/>
        <v>70.17378760943639</v>
      </c>
      <c r="CO48" s="36">
        <f t="shared" si="69"/>
        <v>153.83798185373985</v>
      </c>
      <c r="CP48" s="36">
        <f t="shared" si="78"/>
        <v>126.85880883634454</v>
      </c>
      <c r="CQ48" s="36">
        <f t="shared" si="70"/>
        <v>1.8725168400424252</v>
      </c>
      <c r="CR48" s="36">
        <f t="shared" si="70"/>
        <v>1.8883855303342247</v>
      </c>
      <c r="CS48" s="36">
        <f t="shared" si="71"/>
        <v>3.413786645453561</v>
      </c>
      <c r="CT48" s="36">
        <f t="shared" si="79"/>
        <v>3.413786645453561</v>
      </c>
      <c r="CU48" s="36">
        <f t="shared" si="72"/>
        <v>1.501257485808797</v>
      </c>
      <c r="CV48" s="36">
        <f t="shared" si="72"/>
        <v>1.5139799295172367</v>
      </c>
      <c r="CW48" s="36">
        <f t="shared" si="73"/>
        <v>2.736943479944962</v>
      </c>
      <c r="CX48" s="36">
        <f t="shared" si="80"/>
        <v>2.736943479944962</v>
      </c>
      <c r="CY48" s="47"/>
      <c r="CZ48" s="47"/>
    </row>
    <row r="49" spans="1:104" ht="29.25" customHeight="1">
      <c r="A49" s="28">
        <v>8</v>
      </c>
      <c r="B49" s="28"/>
      <c r="C49" s="28">
        <v>37</v>
      </c>
      <c r="D49" s="61">
        <v>33</v>
      </c>
      <c r="E49" s="30" t="s">
        <v>227</v>
      </c>
      <c r="F49" s="30" t="s">
        <v>228</v>
      </c>
      <c r="G49" s="31" t="s">
        <v>91</v>
      </c>
      <c r="H49" s="56" t="s">
        <v>229</v>
      </c>
      <c r="I49" s="33" t="s">
        <v>230</v>
      </c>
      <c r="J49" s="34">
        <f t="shared" si="88"/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0</v>
      </c>
      <c r="Y49" s="34">
        <v>0</v>
      </c>
      <c r="Z49" s="34">
        <v>0</v>
      </c>
      <c r="AA49" s="34">
        <v>0</v>
      </c>
      <c r="AB49" s="34">
        <v>0</v>
      </c>
      <c r="AC49" s="34">
        <v>0</v>
      </c>
      <c r="AD49" s="34">
        <v>0</v>
      </c>
      <c r="AE49" s="36">
        <v>6.280200000000001</v>
      </c>
      <c r="AF49" s="37">
        <f t="shared" si="31"/>
        <v>5.4</v>
      </c>
      <c r="AG49" s="36">
        <f t="shared" si="81"/>
        <v>6.280200000000001</v>
      </c>
      <c r="AH49" s="37">
        <f t="shared" si="32"/>
        <v>5.4</v>
      </c>
      <c r="AI49" s="36">
        <v>5.542</v>
      </c>
      <c r="AJ49" s="37">
        <f t="shared" si="33"/>
        <v>4.765262252794496</v>
      </c>
      <c r="AK49" s="36">
        <f t="shared" si="82"/>
        <v>5.542</v>
      </c>
      <c r="AL49" s="37">
        <f t="shared" si="34"/>
        <v>4.765262252794496</v>
      </c>
      <c r="AM49" s="37">
        <f t="shared" si="35"/>
        <v>14173.519716120049</v>
      </c>
      <c r="AN49" s="37">
        <f t="shared" si="36"/>
        <v>14173.519716120049</v>
      </c>
      <c r="AO49" s="37"/>
      <c r="AP49" s="37"/>
      <c r="AQ49" s="37">
        <v>0.05</v>
      </c>
      <c r="AR49" s="37">
        <v>0</v>
      </c>
      <c r="AS49" s="39">
        <v>213.2057161200461</v>
      </c>
      <c r="AT49" s="37">
        <f>AS49</f>
        <v>213.2057161200461</v>
      </c>
      <c r="AU49" s="22">
        <f t="shared" si="85"/>
        <v>0.015042538507746925</v>
      </c>
      <c r="AV49" s="22">
        <f t="shared" si="85"/>
        <v>0.015042538507746925</v>
      </c>
      <c r="AW49" s="22"/>
      <c r="AX49" s="39">
        <f t="shared" si="38"/>
        <v>13960.314000000002</v>
      </c>
      <c r="AY49" s="37">
        <f t="shared" si="39"/>
        <v>13960.314000000002</v>
      </c>
      <c r="AZ49" s="37">
        <v>0.245</v>
      </c>
      <c r="BA49" s="37">
        <f t="shared" si="89"/>
        <v>0.0735</v>
      </c>
      <c r="BB49" s="51">
        <v>1704.69</v>
      </c>
      <c r="BC49" s="37">
        <f>BB49</f>
        <v>1704.69</v>
      </c>
      <c r="BD49" s="22">
        <f t="shared" si="86"/>
        <v>0.1202728774604374</v>
      </c>
      <c r="BE49" s="22">
        <f t="shared" si="86"/>
        <v>0.1202728774604374</v>
      </c>
      <c r="BF49" s="22">
        <f t="shared" si="74"/>
        <v>0.12210971758944676</v>
      </c>
      <c r="BG49" s="22">
        <f t="shared" si="74"/>
        <v>0.12210971758944676</v>
      </c>
      <c r="BH49" s="36">
        <v>12255.624000000002</v>
      </c>
      <c r="BI49" s="42">
        <f t="shared" si="75"/>
        <v>12255.624000000002</v>
      </c>
      <c r="BJ49" s="51">
        <v>2154.18</v>
      </c>
      <c r="BK49" s="43">
        <f>AN49/(8.225*0.88)</f>
        <v>1958.2094109035713</v>
      </c>
      <c r="BL49" s="36">
        <f t="shared" si="42"/>
        <v>2140.3361237950276</v>
      </c>
      <c r="BM49" s="36">
        <f t="shared" si="43"/>
        <v>1945.6249431859428</v>
      </c>
      <c r="BN49" s="44">
        <f t="shared" si="44"/>
        <v>2140.336123795028</v>
      </c>
      <c r="BO49" s="44">
        <f t="shared" si="45"/>
        <v>1945.624943185943</v>
      </c>
      <c r="BP49" s="36">
        <v>1.1826</v>
      </c>
      <c r="BQ49" s="36">
        <f t="shared" si="62"/>
        <v>195.9705890964285</v>
      </c>
      <c r="BR49" s="39">
        <f t="shared" si="76"/>
        <v>9.097224423977037</v>
      </c>
      <c r="BS49" s="39">
        <f t="shared" si="47"/>
        <v>2531.1614999999997</v>
      </c>
      <c r="BT49" s="39">
        <f t="shared" si="47"/>
        <v>2300.896057811696</v>
      </c>
      <c r="BU49" s="36">
        <v>449.67</v>
      </c>
      <c r="BV49" s="36">
        <f>BU49</f>
        <v>449.67</v>
      </c>
      <c r="BW49" s="43">
        <v>449.67</v>
      </c>
      <c r="BX49" s="45">
        <f t="shared" si="48"/>
        <v>1</v>
      </c>
      <c r="BY49" s="36">
        <v>14.621</v>
      </c>
      <c r="BZ49" s="36">
        <f t="shared" si="87"/>
        <v>14.621</v>
      </c>
      <c r="CA49" s="43">
        <v>14.621</v>
      </c>
      <c r="CB49" s="45">
        <f t="shared" si="49"/>
        <v>1</v>
      </c>
      <c r="CC49" s="36">
        <v>0.438</v>
      </c>
      <c r="CD49" s="36">
        <f aca="true" t="shared" si="90" ref="CD49:CD68">CC49</f>
        <v>0.438</v>
      </c>
      <c r="CE49" s="43">
        <v>0.438</v>
      </c>
      <c r="CF49" s="45">
        <f t="shared" si="50"/>
        <v>1</v>
      </c>
      <c r="CG49" s="36">
        <f t="shared" si="65"/>
        <v>178.5838345517818</v>
      </c>
      <c r="CH49" s="36">
        <f t="shared" si="65"/>
        <v>162.33766233766232</v>
      </c>
      <c r="CI49" s="36">
        <f t="shared" si="66"/>
        <v>181.3112154927174</v>
      </c>
      <c r="CJ49" s="46">
        <f t="shared" si="66"/>
        <v>164.81692731350427</v>
      </c>
      <c r="CK49" s="36">
        <f t="shared" si="67"/>
        <v>206.53060994691086</v>
      </c>
      <c r="CL49" s="36">
        <f t="shared" si="77"/>
        <v>187.74205685583172</v>
      </c>
      <c r="CM49" s="36">
        <f t="shared" si="68"/>
        <v>31.726064450213755</v>
      </c>
      <c r="CN49" s="36">
        <f t="shared" si="68"/>
        <v>31.726064450213755</v>
      </c>
      <c r="CO49" s="36">
        <f t="shared" si="69"/>
        <v>36.69091023027469</v>
      </c>
      <c r="CP49" s="36">
        <f t="shared" si="78"/>
        <v>36.69091023027469</v>
      </c>
      <c r="CQ49" s="36">
        <f t="shared" si="70"/>
        <v>1.0315715709888924</v>
      </c>
      <c r="CR49" s="36">
        <f t="shared" si="70"/>
        <v>1.0315715709888924</v>
      </c>
      <c r="CS49" s="36">
        <f t="shared" si="71"/>
        <v>1.193003310153771</v>
      </c>
      <c r="CT49" s="36">
        <f t="shared" si="79"/>
        <v>1.193003310153771</v>
      </c>
      <c r="CU49" s="36">
        <f t="shared" si="72"/>
        <v>0.030902698043439907</v>
      </c>
      <c r="CV49" s="36">
        <f t="shared" si="72"/>
        <v>0.030902698043439907</v>
      </c>
      <c r="CW49" s="36">
        <f t="shared" si="73"/>
        <v>0.03573869433331179</v>
      </c>
      <c r="CX49" s="36">
        <f t="shared" si="80"/>
        <v>0.03573869433331179</v>
      </c>
      <c r="CY49" s="47"/>
      <c r="CZ49" s="47"/>
    </row>
    <row r="50" spans="1:104" ht="29.25" customHeight="1">
      <c r="A50" s="28">
        <v>25</v>
      </c>
      <c r="B50" s="28"/>
      <c r="C50" s="28">
        <v>38</v>
      </c>
      <c r="D50" s="61">
        <v>34</v>
      </c>
      <c r="E50" s="30" t="s">
        <v>231</v>
      </c>
      <c r="F50" s="30" t="s">
        <v>232</v>
      </c>
      <c r="G50" s="31" t="s">
        <v>91</v>
      </c>
      <c r="H50" s="56" t="s">
        <v>233</v>
      </c>
      <c r="I50" s="33"/>
      <c r="J50" s="34">
        <f t="shared" si="88"/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34">
        <v>0</v>
      </c>
      <c r="T50" s="34">
        <v>0</v>
      </c>
      <c r="U50" s="34">
        <v>0</v>
      </c>
      <c r="V50" s="34">
        <v>0</v>
      </c>
      <c r="W50" s="34">
        <v>0</v>
      </c>
      <c r="X50" s="34">
        <v>0</v>
      </c>
      <c r="Y50" s="34">
        <v>0</v>
      </c>
      <c r="Z50" s="34">
        <v>0</v>
      </c>
      <c r="AA50" s="34">
        <v>0</v>
      </c>
      <c r="AB50" s="34">
        <v>0</v>
      </c>
      <c r="AC50" s="34">
        <v>0</v>
      </c>
      <c r="AD50" s="34">
        <v>0</v>
      </c>
      <c r="AE50" s="36">
        <v>0.86</v>
      </c>
      <c r="AF50" s="37">
        <f t="shared" si="31"/>
        <v>0.7394668959587274</v>
      </c>
      <c r="AG50" s="36">
        <f t="shared" si="81"/>
        <v>0.86</v>
      </c>
      <c r="AH50" s="37">
        <f t="shared" si="32"/>
        <v>0.7394668959587274</v>
      </c>
      <c r="AI50" s="36">
        <v>0.48</v>
      </c>
      <c r="AJ50" s="37">
        <f t="shared" si="33"/>
        <v>0.41272570937231295</v>
      </c>
      <c r="AK50" s="36">
        <f t="shared" si="82"/>
        <v>0.48</v>
      </c>
      <c r="AL50" s="37">
        <f t="shared" si="34"/>
        <v>0.41272570937231295</v>
      </c>
      <c r="AM50" s="37">
        <f t="shared" si="35"/>
        <v>1038.769406564082</v>
      </c>
      <c r="AN50" s="37">
        <f t="shared" si="36"/>
        <v>1038.769406564082</v>
      </c>
      <c r="AO50" s="37"/>
      <c r="AP50" s="37"/>
      <c r="AQ50" s="37">
        <v>0.015</v>
      </c>
      <c r="AR50" s="37">
        <v>0</v>
      </c>
      <c r="AS50" s="39">
        <v>35.647406564081635</v>
      </c>
      <c r="AT50" s="37">
        <f>AS50</f>
        <v>35.647406564081635</v>
      </c>
      <c r="AU50" s="22">
        <f t="shared" si="85"/>
        <v>0.03431695844989495</v>
      </c>
      <c r="AV50" s="22">
        <f t="shared" si="85"/>
        <v>0.03431695844989495</v>
      </c>
      <c r="AW50" s="22"/>
      <c r="AX50" s="39">
        <f t="shared" si="38"/>
        <v>1003.1220000000003</v>
      </c>
      <c r="AY50" s="37">
        <f t="shared" si="39"/>
        <v>1003.1220000000002</v>
      </c>
      <c r="AZ50" s="37">
        <v>0</v>
      </c>
      <c r="BA50" s="37">
        <f t="shared" si="89"/>
        <v>0</v>
      </c>
      <c r="BB50" s="51">
        <v>0</v>
      </c>
      <c r="BC50" s="37">
        <f>BB50</f>
        <v>0</v>
      </c>
      <c r="BD50" s="22">
        <f t="shared" si="86"/>
        <v>0</v>
      </c>
      <c r="BE50" s="22">
        <f t="shared" si="86"/>
        <v>0</v>
      </c>
      <c r="BF50" s="22">
        <f t="shared" si="74"/>
        <v>0</v>
      </c>
      <c r="BG50" s="22">
        <f t="shared" si="74"/>
        <v>0</v>
      </c>
      <c r="BH50" s="36">
        <v>1003.1220000000002</v>
      </c>
      <c r="BI50" s="42">
        <f t="shared" si="75"/>
        <v>1003.1220000000002</v>
      </c>
      <c r="BJ50" s="51">
        <v>154.92</v>
      </c>
      <c r="BK50" s="51">
        <v>154.92</v>
      </c>
      <c r="BL50" s="36">
        <f t="shared" si="42"/>
        <v>153.92440385591067</v>
      </c>
      <c r="BM50" s="36">
        <f t="shared" si="43"/>
        <v>153.92440385591067</v>
      </c>
      <c r="BN50" s="44">
        <f t="shared" si="44"/>
        <v>153.92440385591067</v>
      </c>
      <c r="BO50" s="44">
        <f t="shared" si="45"/>
        <v>153.92440385591067</v>
      </c>
      <c r="BP50" s="36">
        <v>1.1826</v>
      </c>
      <c r="BQ50" s="36">
        <f t="shared" si="62"/>
        <v>0</v>
      </c>
      <c r="BR50" s="39">
        <f t="shared" si="76"/>
        <v>0</v>
      </c>
      <c r="BS50" s="39">
        <f t="shared" si="47"/>
        <v>182.03099999999998</v>
      </c>
      <c r="BT50" s="39">
        <f t="shared" si="47"/>
        <v>182.03099999999998</v>
      </c>
      <c r="BU50" s="36">
        <v>23.658</v>
      </c>
      <c r="BV50" s="36">
        <f>BU50</f>
        <v>23.658</v>
      </c>
      <c r="BW50" s="43">
        <v>23.658</v>
      </c>
      <c r="BX50" s="45">
        <f t="shared" si="48"/>
        <v>1</v>
      </c>
      <c r="BY50" s="36">
        <v>0.046</v>
      </c>
      <c r="BZ50" s="36">
        <f t="shared" si="87"/>
        <v>0.046</v>
      </c>
      <c r="CA50" s="43">
        <v>0.046</v>
      </c>
      <c r="CB50" s="45">
        <f t="shared" si="49"/>
        <v>1</v>
      </c>
      <c r="CC50" s="36">
        <v>0.046</v>
      </c>
      <c r="CD50" s="36">
        <f t="shared" si="90"/>
        <v>0.046</v>
      </c>
      <c r="CE50" s="43">
        <v>0.046</v>
      </c>
      <c r="CF50" s="45">
        <f t="shared" si="50"/>
        <v>1</v>
      </c>
      <c r="CG50" s="36">
        <f t="shared" si="65"/>
        <v>175.23715932499448</v>
      </c>
      <c r="CH50" s="36">
        <f t="shared" si="65"/>
        <v>175.23715932499448</v>
      </c>
      <c r="CI50" s="36">
        <f t="shared" si="66"/>
        <v>181.46446793111897</v>
      </c>
      <c r="CJ50" s="46">
        <f t="shared" si="66"/>
        <v>181.46446793111897</v>
      </c>
      <c r="CK50" s="36">
        <f t="shared" si="67"/>
        <v>181.46446793111897</v>
      </c>
      <c r="CL50" s="36">
        <f t="shared" si="77"/>
        <v>181.46446793111897</v>
      </c>
      <c r="CM50" s="36">
        <f t="shared" si="68"/>
        <v>22.775025766549213</v>
      </c>
      <c r="CN50" s="36">
        <f t="shared" si="68"/>
        <v>22.775025766549213</v>
      </c>
      <c r="CO50" s="36">
        <f t="shared" si="69"/>
        <v>23.584369598114684</v>
      </c>
      <c r="CP50" s="36">
        <f t="shared" si="78"/>
        <v>23.584369598114684</v>
      </c>
      <c r="CQ50" s="36">
        <f t="shared" si="70"/>
        <v>0.04428316786124202</v>
      </c>
      <c r="CR50" s="36">
        <f t="shared" si="70"/>
        <v>0.04428316786124202</v>
      </c>
      <c r="CS50" s="36">
        <f t="shared" si="71"/>
        <v>0.04585683496125097</v>
      </c>
      <c r="CT50" s="36">
        <f t="shared" si="79"/>
        <v>0.04585683496125097</v>
      </c>
      <c r="CU50" s="36">
        <f t="shared" si="72"/>
        <v>0.04428316786124202</v>
      </c>
      <c r="CV50" s="36">
        <f t="shared" si="72"/>
        <v>0.04428316786124202</v>
      </c>
      <c r="CW50" s="36">
        <f t="shared" si="73"/>
        <v>0.04585683496125097</v>
      </c>
      <c r="CX50" s="36">
        <f t="shared" si="80"/>
        <v>0.04585683496125097</v>
      </c>
      <c r="CY50" s="47"/>
      <c r="CZ50" s="47"/>
    </row>
    <row r="51" spans="1:104" ht="29.25" customHeight="1">
      <c r="A51" s="28">
        <v>24</v>
      </c>
      <c r="B51" s="28"/>
      <c r="C51" s="28">
        <v>39</v>
      </c>
      <c r="D51" s="61">
        <v>35</v>
      </c>
      <c r="E51" s="30" t="s">
        <v>234</v>
      </c>
      <c r="F51" s="30" t="s">
        <v>235</v>
      </c>
      <c r="G51" s="31" t="s">
        <v>91</v>
      </c>
      <c r="H51" s="56" t="s">
        <v>236</v>
      </c>
      <c r="I51" s="33" t="s">
        <v>237</v>
      </c>
      <c r="J51" s="34">
        <f t="shared" si="88"/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4">
        <v>0</v>
      </c>
      <c r="U51" s="34">
        <v>0</v>
      </c>
      <c r="V51" s="34">
        <v>0</v>
      </c>
      <c r="W51" s="34">
        <v>0</v>
      </c>
      <c r="X51" s="34">
        <v>0</v>
      </c>
      <c r="Y51" s="34">
        <v>0</v>
      </c>
      <c r="Z51" s="34">
        <v>0</v>
      </c>
      <c r="AA51" s="34">
        <v>0</v>
      </c>
      <c r="AB51" s="34">
        <v>0</v>
      </c>
      <c r="AC51" s="34">
        <v>0</v>
      </c>
      <c r="AD51" s="34">
        <v>0</v>
      </c>
      <c r="AE51" s="36">
        <v>1.4</v>
      </c>
      <c r="AF51" s="37">
        <f t="shared" si="31"/>
        <v>1.2037833190025795</v>
      </c>
      <c r="AG51" s="36">
        <f t="shared" si="81"/>
        <v>1.4</v>
      </c>
      <c r="AH51" s="37">
        <f t="shared" si="32"/>
        <v>1.2037833190025795</v>
      </c>
      <c r="AI51" s="36">
        <v>0.63</v>
      </c>
      <c r="AJ51" s="37">
        <f t="shared" si="33"/>
        <v>0.5417024935511607</v>
      </c>
      <c r="AK51" s="36">
        <f t="shared" si="82"/>
        <v>0.63</v>
      </c>
      <c r="AL51" s="37">
        <f t="shared" si="34"/>
        <v>0.5417024935511607</v>
      </c>
      <c r="AM51" s="37">
        <f t="shared" si="35"/>
        <v>1261.8138520157904</v>
      </c>
      <c r="AN51" s="37">
        <f t="shared" si="36"/>
        <v>1261.8138520157902</v>
      </c>
      <c r="AO51" s="37"/>
      <c r="AP51" s="37"/>
      <c r="AQ51" s="38">
        <v>0.016</v>
      </c>
      <c r="AR51" s="37">
        <v>0</v>
      </c>
      <c r="AS51" s="39">
        <v>40.920852015790274</v>
      </c>
      <c r="AT51" s="38">
        <f>AS51</f>
        <v>40.920852015790274</v>
      </c>
      <c r="AU51" s="22">
        <f t="shared" si="85"/>
        <v>0.032430181322243234</v>
      </c>
      <c r="AV51" s="22">
        <f t="shared" si="85"/>
        <v>0.03243018132224324</v>
      </c>
      <c r="AW51" s="22"/>
      <c r="AX51" s="39">
        <f t="shared" si="38"/>
        <v>1220.893</v>
      </c>
      <c r="AY51" s="37">
        <f t="shared" si="39"/>
        <v>1220.893</v>
      </c>
      <c r="AZ51" s="37">
        <v>0.025</v>
      </c>
      <c r="BA51" s="37">
        <f t="shared" si="89"/>
        <v>0.0075</v>
      </c>
      <c r="BB51" s="40">
        <v>352.05</v>
      </c>
      <c r="BC51" s="40">
        <v>352.05</v>
      </c>
      <c r="BD51" s="22">
        <f t="shared" si="86"/>
        <v>0.27900311875447253</v>
      </c>
      <c r="BE51" s="22">
        <f t="shared" si="86"/>
        <v>0.2790031187544726</v>
      </c>
      <c r="BF51" s="22">
        <f t="shared" si="74"/>
        <v>0.2883545077250832</v>
      </c>
      <c r="BG51" s="22">
        <f t="shared" si="74"/>
        <v>0.2883545077250832</v>
      </c>
      <c r="BH51" s="36">
        <v>868.843</v>
      </c>
      <c r="BI51" s="42">
        <f t="shared" si="75"/>
        <v>868.843</v>
      </c>
      <c r="BJ51" s="51">
        <v>191.76</v>
      </c>
      <c r="BK51" s="43">
        <f>AN51/(8.225*0.88)</f>
        <v>174.33183918427608</v>
      </c>
      <c r="BL51" s="36">
        <f t="shared" si="42"/>
        <v>190.52765093860978</v>
      </c>
      <c r="BM51" s="36">
        <f t="shared" si="43"/>
        <v>173.2114925093221</v>
      </c>
      <c r="BN51" s="44">
        <f t="shared" si="44"/>
        <v>190.5276509386098</v>
      </c>
      <c r="BO51" s="44">
        <f t="shared" si="45"/>
        <v>173.2114925093221</v>
      </c>
      <c r="BP51" s="36">
        <v>1.1826</v>
      </c>
      <c r="BQ51" s="36">
        <f t="shared" si="62"/>
        <v>17.428160815723913</v>
      </c>
      <c r="BR51" s="39">
        <f t="shared" si="76"/>
        <v>9.088527751211886</v>
      </c>
      <c r="BS51" s="39">
        <f t="shared" si="47"/>
        <v>225.31799999999998</v>
      </c>
      <c r="BT51" s="39">
        <f t="shared" si="47"/>
        <v>204.83991104152437</v>
      </c>
      <c r="BU51" s="36">
        <v>165.277</v>
      </c>
      <c r="BV51" s="36">
        <f>BW51*1.3</f>
        <v>107.51</v>
      </c>
      <c r="BW51" s="43">
        <v>82.7</v>
      </c>
      <c r="BX51" s="45">
        <f t="shared" si="48"/>
        <v>0.6504837333688294</v>
      </c>
      <c r="BY51" s="36">
        <v>0.074</v>
      </c>
      <c r="BZ51" s="36">
        <f t="shared" si="87"/>
        <v>0.074</v>
      </c>
      <c r="CA51" s="43">
        <v>0.074</v>
      </c>
      <c r="CB51" s="45">
        <f t="shared" si="49"/>
        <v>1</v>
      </c>
      <c r="CC51" s="36">
        <v>0.5</v>
      </c>
      <c r="CD51" s="36">
        <f t="shared" si="90"/>
        <v>0.5</v>
      </c>
      <c r="CE51" s="43">
        <v>0.5</v>
      </c>
      <c r="CF51" s="45">
        <f t="shared" si="50"/>
        <v>1</v>
      </c>
      <c r="CG51" s="36">
        <f t="shared" si="65"/>
        <v>178.56675106240658</v>
      </c>
      <c r="CH51" s="36">
        <f t="shared" si="65"/>
        <v>162.33766233766232</v>
      </c>
      <c r="CI51" s="36">
        <f t="shared" si="66"/>
        <v>184.5517993796344</v>
      </c>
      <c r="CJ51" s="46">
        <f t="shared" si="66"/>
        <v>167.7787578776554</v>
      </c>
      <c r="CK51" s="36">
        <f t="shared" si="67"/>
        <v>259.33108743466886</v>
      </c>
      <c r="CL51" s="36">
        <f t="shared" si="77"/>
        <v>235.7617095856494</v>
      </c>
      <c r="CM51" s="36">
        <f t="shared" si="68"/>
        <v>130.98366271377063</v>
      </c>
      <c r="CN51" s="36">
        <f t="shared" si="68"/>
        <v>85.20274193237708</v>
      </c>
      <c r="CO51" s="36">
        <f t="shared" si="69"/>
        <v>190.2265426550021</v>
      </c>
      <c r="CP51" s="36">
        <f t="shared" si="78"/>
        <v>123.73927165207064</v>
      </c>
      <c r="CQ51" s="36">
        <f t="shared" si="70"/>
        <v>0.05864573437815925</v>
      </c>
      <c r="CR51" s="36">
        <f t="shared" si="70"/>
        <v>0.058645734378159266</v>
      </c>
      <c r="CS51" s="36">
        <f t="shared" si="71"/>
        <v>0.08517073855690843</v>
      </c>
      <c r="CT51" s="36">
        <f t="shared" si="79"/>
        <v>0.08517073855690843</v>
      </c>
      <c r="CU51" s="36">
        <f t="shared" si="72"/>
        <v>0.3962549620145896</v>
      </c>
      <c r="CV51" s="36">
        <f t="shared" si="72"/>
        <v>0.39625496201458965</v>
      </c>
      <c r="CW51" s="36">
        <f t="shared" si="73"/>
        <v>0.5754779632223543</v>
      </c>
      <c r="CX51" s="36">
        <f t="shared" si="80"/>
        <v>0.5754779632223543</v>
      </c>
      <c r="CY51" s="47"/>
      <c r="CZ51" s="47"/>
    </row>
    <row r="52" spans="1:104" ht="29.25" customHeight="1">
      <c r="A52" s="28">
        <v>16</v>
      </c>
      <c r="B52" s="28"/>
      <c r="C52" s="28">
        <v>40</v>
      </c>
      <c r="D52" s="62">
        <v>37</v>
      </c>
      <c r="E52" s="30" t="s">
        <v>238</v>
      </c>
      <c r="F52" s="30" t="s">
        <v>239</v>
      </c>
      <c r="G52" s="31" t="s">
        <v>91</v>
      </c>
      <c r="H52" s="56" t="s">
        <v>240</v>
      </c>
      <c r="I52" s="33"/>
      <c r="J52" s="34">
        <f t="shared" si="88"/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4">
        <v>0</v>
      </c>
      <c r="AA52" s="34">
        <v>0</v>
      </c>
      <c r="AB52" s="34">
        <v>0</v>
      </c>
      <c r="AC52" s="34">
        <v>0</v>
      </c>
      <c r="AD52" s="34">
        <v>0</v>
      </c>
      <c r="AE52" s="36">
        <v>6.98</v>
      </c>
      <c r="AF52" s="37">
        <f t="shared" si="31"/>
        <v>6.001719690455718</v>
      </c>
      <c r="AG52" s="36">
        <f t="shared" si="81"/>
        <v>6.98</v>
      </c>
      <c r="AH52" s="37">
        <f t="shared" si="32"/>
        <v>6.001719690455718</v>
      </c>
      <c r="AI52" s="36">
        <v>2.09</v>
      </c>
      <c r="AJ52" s="37">
        <f t="shared" si="33"/>
        <v>1.7970765262252792</v>
      </c>
      <c r="AK52" s="36">
        <f t="shared" si="82"/>
        <v>2.09</v>
      </c>
      <c r="AL52" s="37">
        <f t="shared" si="34"/>
        <v>1.7970765262252792</v>
      </c>
      <c r="AM52" s="37">
        <f t="shared" si="35"/>
        <v>5383.4372181579865</v>
      </c>
      <c r="AN52" s="37">
        <f t="shared" si="36"/>
        <v>5383.4372181579865</v>
      </c>
      <c r="AO52" s="37"/>
      <c r="AP52" s="37"/>
      <c r="AQ52" s="37">
        <v>0.015</v>
      </c>
      <c r="AR52" s="37">
        <v>0</v>
      </c>
      <c r="AS52" s="39">
        <v>256.6952181579875</v>
      </c>
      <c r="AT52" s="37">
        <f>AS52</f>
        <v>256.6952181579875</v>
      </c>
      <c r="AU52" s="22">
        <f t="shared" si="85"/>
        <v>0.047682402107740954</v>
      </c>
      <c r="AV52" s="22">
        <f t="shared" si="85"/>
        <v>0.047682402107740954</v>
      </c>
      <c r="AW52" s="22"/>
      <c r="AX52" s="39">
        <f t="shared" si="38"/>
        <v>5126.741999999999</v>
      </c>
      <c r="AY52" s="37">
        <f t="shared" si="39"/>
        <v>5126.741999999999</v>
      </c>
      <c r="AZ52" s="37">
        <v>0.095</v>
      </c>
      <c r="BA52" s="37">
        <f t="shared" si="89"/>
        <v>0.028499999999999998</v>
      </c>
      <c r="BB52" s="51">
        <v>554.62</v>
      </c>
      <c r="BC52" s="37">
        <f aca="true" t="shared" si="91" ref="BC52:BC68">BB52</f>
        <v>554.62</v>
      </c>
      <c r="BD52" s="22">
        <f t="shared" si="86"/>
        <v>0.1030233989038272</v>
      </c>
      <c r="BE52" s="22">
        <f t="shared" si="86"/>
        <v>0.1030233989038272</v>
      </c>
      <c r="BF52" s="22">
        <f t="shared" si="74"/>
        <v>0.10818176533946902</v>
      </c>
      <c r="BG52" s="22">
        <f t="shared" si="74"/>
        <v>0.10818176533946902</v>
      </c>
      <c r="BH52" s="36">
        <v>4572.121999999999</v>
      </c>
      <c r="BI52" s="42">
        <f t="shared" si="75"/>
        <v>4572.121999999999</v>
      </c>
      <c r="BJ52" s="51">
        <v>743.73</v>
      </c>
      <c r="BK52" s="36">
        <f>BJ52</f>
        <v>743.73</v>
      </c>
      <c r="BL52" s="36">
        <f t="shared" si="42"/>
        <v>738.9504058853373</v>
      </c>
      <c r="BM52" s="36">
        <f t="shared" si="43"/>
        <v>738.9504058853373</v>
      </c>
      <c r="BN52" s="44">
        <f t="shared" si="44"/>
        <v>738.9504058853373</v>
      </c>
      <c r="BO52" s="44">
        <f t="shared" si="45"/>
        <v>738.9504058853373</v>
      </c>
      <c r="BP52" s="36">
        <v>1.1826</v>
      </c>
      <c r="BQ52" s="36">
        <f t="shared" si="62"/>
        <v>0</v>
      </c>
      <c r="BR52" s="39">
        <f t="shared" si="76"/>
        <v>0</v>
      </c>
      <c r="BS52" s="39">
        <f>BJ52*8.225/7</f>
        <v>873.88275</v>
      </c>
      <c r="BT52" s="39">
        <f>BS52</f>
        <v>873.88275</v>
      </c>
      <c r="BU52" s="36">
        <v>246.28</v>
      </c>
      <c r="BV52" s="36">
        <f aca="true" t="shared" si="92" ref="BV52:BV68">BU52</f>
        <v>246.28</v>
      </c>
      <c r="BW52" s="43">
        <v>246.28</v>
      </c>
      <c r="BX52" s="45">
        <f t="shared" si="48"/>
        <v>1</v>
      </c>
      <c r="BY52" s="36">
        <v>3.8165</v>
      </c>
      <c r="BZ52" s="36">
        <f t="shared" si="87"/>
        <v>3.8165</v>
      </c>
      <c r="CA52" s="43">
        <v>3.8165</v>
      </c>
      <c r="CB52" s="45">
        <f t="shared" si="49"/>
        <v>1</v>
      </c>
      <c r="CC52" s="36">
        <v>0.682</v>
      </c>
      <c r="CD52" s="36">
        <f t="shared" si="90"/>
        <v>0.682</v>
      </c>
      <c r="CE52" s="43">
        <v>0.682</v>
      </c>
      <c r="CF52" s="45">
        <f t="shared" si="50"/>
        <v>1</v>
      </c>
      <c r="CG52" s="36">
        <f t="shared" si="65"/>
        <v>162.32802846710086</v>
      </c>
      <c r="CH52" s="36">
        <f t="shared" si="65"/>
        <v>162.32802846710086</v>
      </c>
      <c r="CI52" s="36">
        <f t="shared" si="66"/>
        <v>170.45576898544925</v>
      </c>
      <c r="CJ52" s="46">
        <f t="shared" si="66"/>
        <v>170.45576898544925</v>
      </c>
      <c r="CK52" s="36">
        <f t="shared" si="67"/>
        <v>191.13285909693576</v>
      </c>
      <c r="CL52" s="36">
        <f t="shared" si="77"/>
        <v>191.13285909693576</v>
      </c>
      <c r="CM52" s="36">
        <f t="shared" si="68"/>
        <v>45.74772399486957</v>
      </c>
      <c r="CN52" s="36">
        <f t="shared" si="68"/>
        <v>45.74772399486957</v>
      </c>
      <c r="CO52" s="36">
        <f t="shared" si="69"/>
        <v>53.865579264945254</v>
      </c>
      <c r="CP52" s="36">
        <f t="shared" si="78"/>
        <v>53.865579264945254</v>
      </c>
      <c r="CQ52" s="36">
        <f t="shared" si="70"/>
        <v>0.7089336877798429</v>
      </c>
      <c r="CR52" s="36">
        <f t="shared" si="70"/>
        <v>0.7089336877798429</v>
      </c>
      <c r="CS52" s="36">
        <f t="shared" si="71"/>
        <v>0.8347327564750023</v>
      </c>
      <c r="CT52" s="36">
        <f t="shared" si="79"/>
        <v>0.8347327564750023</v>
      </c>
      <c r="CU52" s="36">
        <f t="shared" si="72"/>
        <v>0.12668486180161218</v>
      </c>
      <c r="CV52" s="36">
        <f t="shared" si="72"/>
        <v>0.12668486180161218</v>
      </c>
      <c r="CW52" s="36">
        <f t="shared" si="73"/>
        <v>0.14916487355324293</v>
      </c>
      <c r="CX52" s="36">
        <f t="shared" si="80"/>
        <v>0.14916487355324293</v>
      </c>
      <c r="CY52" s="47"/>
      <c r="CZ52" s="47"/>
    </row>
    <row r="53" spans="1:104" ht="29.25" customHeight="1">
      <c r="A53" s="28">
        <v>62</v>
      </c>
      <c r="B53" s="28"/>
      <c r="C53" s="28">
        <v>41</v>
      </c>
      <c r="D53" s="61">
        <v>38</v>
      </c>
      <c r="E53" s="30" t="s">
        <v>241</v>
      </c>
      <c r="F53" s="30" t="s">
        <v>242</v>
      </c>
      <c r="G53" s="31" t="s">
        <v>91</v>
      </c>
      <c r="H53" s="56" t="s">
        <v>243</v>
      </c>
      <c r="I53" s="33"/>
      <c r="J53" s="34">
        <f t="shared" si="88"/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34">
        <v>0</v>
      </c>
      <c r="U53" s="34">
        <v>0</v>
      </c>
      <c r="V53" s="34">
        <v>0</v>
      </c>
      <c r="W53" s="34">
        <v>0</v>
      </c>
      <c r="X53" s="34">
        <v>0</v>
      </c>
      <c r="Y53" s="34">
        <v>0</v>
      </c>
      <c r="Z53" s="34">
        <v>0</v>
      </c>
      <c r="AA53" s="34">
        <v>0</v>
      </c>
      <c r="AB53" s="34">
        <v>0</v>
      </c>
      <c r="AC53" s="34">
        <v>0</v>
      </c>
      <c r="AD53" s="34">
        <v>0</v>
      </c>
      <c r="AE53" s="36">
        <v>0.12</v>
      </c>
      <c r="AF53" s="37">
        <f t="shared" si="31"/>
        <v>0.10318142734307824</v>
      </c>
      <c r="AG53" s="36">
        <v>0</v>
      </c>
      <c r="AH53" s="37">
        <f t="shared" si="32"/>
        <v>0</v>
      </c>
      <c r="AI53" s="36">
        <v>0.03</v>
      </c>
      <c r="AJ53" s="37">
        <f t="shared" si="33"/>
        <v>0.02579535683576956</v>
      </c>
      <c r="AK53" s="36">
        <v>0</v>
      </c>
      <c r="AL53" s="37">
        <f t="shared" si="34"/>
        <v>0</v>
      </c>
      <c r="AM53" s="37">
        <f t="shared" si="35"/>
        <v>67.64</v>
      </c>
      <c r="AN53" s="37">
        <f t="shared" si="36"/>
        <v>0</v>
      </c>
      <c r="AO53" s="37"/>
      <c r="AP53" s="37"/>
      <c r="AQ53" s="37">
        <v>0</v>
      </c>
      <c r="AR53" s="37">
        <v>0</v>
      </c>
      <c r="AS53" s="39">
        <v>3.6</v>
      </c>
      <c r="AT53" s="37">
        <v>0</v>
      </c>
      <c r="AU53" s="22">
        <f t="shared" si="85"/>
        <v>0.05322294500295683</v>
      </c>
      <c r="AV53" s="22" t="e">
        <f t="shared" si="85"/>
        <v>#DIV/0!</v>
      </c>
      <c r="AW53" s="22"/>
      <c r="AX53" s="39">
        <f t="shared" si="38"/>
        <v>64.04</v>
      </c>
      <c r="AY53" s="37">
        <f t="shared" si="39"/>
        <v>0</v>
      </c>
      <c r="AZ53" s="37">
        <v>0</v>
      </c>
      <c r="BA53" s="37">
        <f t="shared" si="89"/>
        <v>0</v>
      </c>
      <c r="BB53" s="51">
        <v>0</v>
      </c>
      <c r="BC53" s="37">
        <f t="shared" si="91"/>
        <v>0</v>
      </c>
      <c r="BD53" s="22">
        <f t="shared" si="86"/>
        <v>0</v>
      </c>
      <c r="BE53" s="22" t="e">
        <f t="shared" si="86"/>
        <v>#DIV/0!</v>
      </c>
      <c r="BF53" s="22">
        <f t="shared" si="74"/>
        <v>0</v>
      </c>
      <c r="BG53" s="22" t="e">
        <f t="shared" si="74"/>
        <v>#DIV/0!</v>
      </c>
      <c r="BH53" s="36">
        <v>0</v>
      </c>
      <c r="BI53" s="42">
        <v>64.04</v>
      </c>
      <c r="BJ53" s="51">
        <v>8.890495358580464</v>
      </c>
      <c r="BK53" s="36">
        <v>0</v>
      </c>
      <c r="BL53" s="36">
        <f t="shared" si="42"/>
        <v>8.833360431533947</v>
      </c>
      <c r="BM53" s="36">
        <f t="shared" si="43"/>
        <v>0</v>
      </c>
      <c r="BN53" s="44">
        <f t="shared" si="44"/>
        <v>8.833360431533947</v>
      </c>
      <c r="BO53" s="44">
        <f t="shared" si="45"/>
        <v>0</v>
      </c>
      <c r="BP53" s="36">
        <v>1.1826</v>
      </c>
      <c r="BQ53" s="36">
        <v>0</v>
      </c>
      <c r="BR53" s="39">
        <v>0</v>
      </c>
      <c r="BS53" s="39">
        <f>BJ53*8.225/7</f>
        <v>10.446332046332046</v>
      </c>
      <c r="BT53" s="39">
        <v>0</v>
      </c>
      <c r="BU53" s="36">
        <v>0</v>
      </c>
      <c r="BV53" s="36">
        <f t="shared" si="92"/>
        <v>0</v>
      </c>
      <c r="BW53" s="43">
        <v>0</v>
      </c>
      <c r="BX53" s="45" t="e">
        <f t="shared" si="48"/>
        <v>#DIV/0!</v>
      </c>
      <c r="BY53" s="36">
        <v>0</v>
      </c>
      <c r="BZ53" s="36">
        <f t="shared" si="87"/>
        <v>0</v>
      </c>
      <c r="CA53" s="43">
        <v>0</v>
      </c>
      <c r="CB53" s="45" t="e">
        <f t="shared" si="49"/>
        <v>#DIV/0!</v>
      </c>
      <c r="CC53" s="36">
        <v>0</v>
      </c>
      <c r="CD53" s="36">
        <f t="shared" si="90"/>
        <v>0</v>
      </c>
      <c r="CE53" s="43">
        <v>0</v>
      </c>
      <c r="CF53" s="45" t="e">
        <f t="shared" si="50"/>
        <v>#DIV/0!</v>
      </c>
      <c r="CG53" s="36">
        <f t="shared" si="65"/>
        <v>154.44015444015443</v>
      </c>
      <c r="CH53" s="36">
        <v>0</v>
      </c>
      <c r="CI53" s="36">
        <f t="shared" si="66"/>
        <v>163.1219869820744</v>
      </c>
      <c r="CJ53" s="46">
        <v>0</v>
      </c>
      <c r="CK53" s="36">
        <f t="shared" si="67"/>
        <v>163.1219869820744</v>
      </c>
      <c r="CL53" s="36">
        <v>0</v>
      </c>
      <c r="CM53" s="36">
        <f t="shared" si="68"/>
        <v>0</v>
      </c>
      <c r="CN53" s="36">
        <v>0</v>
      </c>
      <c r="CO53" s="36">
        <f t="shared" si="69"/>
        <v>0</v>
      </c>
      <c r="CP53" s="36">
        <v>0</v>
      </c>
      <c r="CQ53" s="36">
        <f t="shared" si="70"/>
        <v>0</v>
      </c>
      <c r="CR53" s="36">
        <v>0</v>
      </c>
      <c r="CS53" s="36">
        <f t="shared" si="71"/>
        <v>0</v>
      </c>
      <c r="CT53" s="36">
        <v>0</v>
      </c>
      <c r="CU53" s="36">
        <f t="shared" si="72"/>
        <v>0</v>
      </c>
      <c r="CV53" s="36">
        <v>0</v>
      </c>
      <c r="CW53" s="36">
        <f t="shared" si="73"/>
        <v>0</v>
      </c>
      <c r="CX53" s="36">
        <v>0</v>
      </c>
      <c r="CY53" s="47"/>
      <c r="CZ53" s="47"/>
    </row>
    <row r="54" spans="1:104" ht="26.25" customHeight="1">
      <c r="A54" s="63">
        <v>61</v>
      </c>
      <c r="B54" s="63"/>
      <c r="C54" s="63">
        <v>42</v>
      </c>
      <c r="D54" s="64">
        <v>39</v>
      </c>
      <c r="E54" s="65" t="s">
        <v>244</v>
      </c>
      <c r="F54" s="65" t="s">
        <v>245</v>
      </c>
      <c r="G54" s="66" t="s">
        <v>246</v>
      </c>
      <c r="H54" s="56" t="s">
        <v>247</v>
      </c>
      <c r="I54" s="33"/>
      <c r="J54" s="34">
        <f t="shared" si="88"/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4">
        <v>0</v>
      </c>
      <c r="AA54" s="34">
        <v>0</v>
      </c>
      <c r="AB54" s="34">
        <v>0</v>
      </c>
      <c r="AC54" s="34">
        <v>0</v>
      </c>
      <c r="AD54" s="34">
        <v>0</v>
      </c>
      <c r="AE54" s="36">
        <v>0.35</v>
      </c>
      <c r="AF54" s="37">
        <f t="shared" si="31"/>
        <v>0.3009458297506449</v>
      </c>
      <c r="AG54" s="36">
        <f aca="true" t="shared" si="93" ref="AG54:AG98">AE54</f>
        <v>0.35</v>
      </c>
      <c r="AH54" s="37">
        <f t="shared" si="32"/>
        <v>0.3009458297506449</v>
      </c>
      <c r="AI54" s="36">
        <v>0.1</v>
      </c>
      <c r="AJ54" s="37">
        <f t="shared" si="33"/>
        <v>0.08598452278589853</v>
      </c>
      <c r="AK54" s="36">
        <f aca="true" t="shared" si="94" ref="AK54:AK98">AI54</f>
        <v>0.1</v>
      </c>
      <c r="AL54" s="37">
        <f t="shared" si="34"/>
        <v>0.08598452278589853</v>
      </c>
      <c r="AM54" s="37">
        <f t="shared" si="35"/>
        <v>250.7830764667033</v>
      </c>
      <c r="AN54" s="37">
        <f t="shared" si="36"/>
        <v>250.7830764667033</v>
      </c>
      <c r="AO54" s="37"/>
      <c r="AP54" s="37"/>
      <c r="AQ54" s="37">
        <v>0.002</v>
      </c>
      <c r="AR54" s="37">
        <v>0</v>
      </c>
      <c r="AS54" s="39">
        <v>18.01425186813188</v>
      </c>
      <c r="AT54" s="37">
        <f aca="true" t="shared" si="95" ref="AT54:AT98">AS54</f>
        <v>18.01425186813188</v>
      </c>
      <c r="AU54" s="22">
        <f t="shared" si="85"/>
        <v>0.07183200765352939</v>
      </c>
      <c r="AV54" s="22">
        <f t="shared" si="85"/>
        <v>0.07183200765352939</v>
      </c>
      <c r="AW54" s="22"/>
      <c r="AX54" s="39">
        <f t="shared" si="38"/>
        <v>232.76882459857143</v>
      </c>
      <c r="AY54" s="37">
        <f t="shared" si="39"/>
        <v>232.76882459857143</v>
      </c>
      <c r="AZ54" s="37">
        <v>0.005</v>
      </c>
      <c r="BA54" s="37">
        <f t="shared" si="89"/>
        <v>0.0015</v>
      </c>
      <c r="BB54" s="51">
        <v>56.26382459857143</v>
      </c>
      <c r="BC54" s="37">
        <f t="shared" si="91"/>
        <v>56.26382459857143</v>
      </c>
      <c r="BD54" s="22">
        <f t="shared" si="86"/>
        <v>0.22435255756199973</v>
      </c>
      <c r="BE54" s="22">
        <f t="shared" si="86"/>
        <v>0.22435255756199973</v>
      </c>
      <c r="BF54" s="22">
        <f t="shared" si="74"/>
        <v>0.2417154646701633</v>
      </c>
      <c r="BG54" s="22">
        <f t="shared" si="74"/>
        <v>0.2417154646701633</v>
      </c>
      <c r="BH54" s="36">
        <v>176.505</v>
      </c>
      <c r="BI54" s="42">
        <f>BH54</f>
        <v>176.505</v>
      </c>
      <c r="BJ54" s="51">
        <v>58.09</v>
      </c>
      <c r="BK54" s="36">
        <f aca="true" t="shared" si="96" ref="BK54:BK67">BJ54</f>
        <v>58.09</v>
      </c>
      <c r="BL54" s="36">
        <f t="shared" si="42"/>
        <v>74.67277486910994</v>
      </c>
      <c r="BM54" s="36">
        <f t="shared" si="43"/>
        <v>74.67277486910994</v>
      </c>
      <c r="BN54" s="44">
        <f t="shared" si="44"/>
        <v>74.67277486910994</v>
      </c>
      <c r="BO54" s="44">
        <f t="shared" si="45"/>
        <v>74.67277486910994</v>
      </c>
      <c r="BP54" s="67">
        <v>0.764</v>
      </c>
      <c r="BQ54" s="36">
        <f aca="true" t="shared" si="97" ref="BQ54:BQ98">BJ54-BK54</f>
        <v>0</v>
      </c>
      <c r="BR54" s="39">
        <f>BQ54/BS54*100</f>
        <v>0</v>
      </c>
      <c r="BS54" s="39">
        <v>57.05</v>
      </c>
      <c r="BT54" s="39">
        <v>57.05</v>
      </c>
      <c r="BU54" s="36">
        <v>40.55</v>
      </c>
      <c r="BV54" s="36">
        <f t="shared" si="92"/>
        <v>40.55</v>
      </c>
      <c r="BW54" s="43">
        <v>40.55</v>
      </c>
      <c r="BX54" s="45">
        <f t="shared" si="48"/>
        <v>1</v>
      </c>
      <c r="BY54" s="36">
        <v>0.427</v>
      </c>
      <c r="BZ54" s="36">
        <f t="shared" si="87"/>
        <v>0.427</v>
      </c>
      <c r="CA54" s="43">
        <v>0.427</v>
      </c>
      <c r="CB54" s="45">
        <f t="shared" si="49"/>
        <v>1</v>
      </c>
      <c r="CC54" s="36">
        <v>0</v>
      </c>
      <c r="CD54" s="36">
        <f t="shared" si="90"/>
        <v>0</v>
      </c>
      <c r="CE54" s="43">
        <v>0</v>
      </c>
      <c r="CF54" s="45" t="e">
        <f t="shared" si="50"/>
        <v>#DIV/0!</v>
      </c>
      <c r="CG54" s="36">
        <f t="shared" si="65"/>
        <v>227.48743975782023</v>
      </c>
      <c r="CH54" s="36">
        <f t="shared" si="65"/>
        <v>227.48743975782023</v>
      </c>
      <c r="CI54" s="36">
        <f t="shared" si="66"/>
        <v>245.0929590695288</v>
      </c>
      <c r="CJ54" s="46">
        <f t="shared" si="66"/>
        <v>245.0929590695288</v>
      </c>
      <c r="CK54" s="36">
        <f t="shared" si="67"/>
        <v>323.22030537378544</v>
      </c>
      <c r="CL54" s="36">
        <f aca="true" t="shared" si="98" ref="CL54:CL98">BT54/BH54*1000</f>
        <v>323.22030537378544</v>
      </c>
      <c r="CM54" s="36">
        <f t="shared" si="68"/>
        <v>161.69352641857338</v>
      </c>
      <c r="CN54" s="36">
        <f t="shared" si="68"/>
        <v>161.69352641857338</v>
      </c>
      <c r="CO54" s="36">
        <f t="shared" si="69"/>
        <v>229.7385343191411</v>
      </c>
      <c r="CP54" s="36">
        <f aca="true" t="shared" si="99" ref="CP54:CP98">BV54/BH54*1000</f>
        <v>229.7385343191411</v>
      </c>
      <c r="CQ54" s="36">
        <f t="shared" si="70"/>
        <v>1.7026667270217222</v>
      </c>
      <c r="CR54" s="36">
        <f t="shared" si="70"/>
        <v>1.7026667270217222</v>
      </c>
      <c r="CS54" s="36">
        <f t="shared" si="71"/>
        <v>2.4191949236565535</v>
      </c>
      <c r="CT54" s="36">
        <f aca="true" t="shared" si="100" ref="CT54:CT98">BZ54/BH54*1000</f>
        <v>2.4191949236565535</v>
      </c>
      <c r="CU54" s="36">
        <f t="shared" si="72"/>
        <v>0</v>
      </c>
      <c r="CV54" s="36">
        <f t="shared" si="72"/>
        <v>0</v>
      </c>
      <c r="CW54" s="36">
        <f t="shared" si="73"/>
        <v>0</v>
      </c>
      <c r="CX54" s="36">
        <f aca="true" t="shared" si="101" ref="CX54:CX98">CD54/BH54*1000</f>
        <v>0</v>
      </c>
      <c r="CY54" s="47"/>
      <c r="CZ54" s="47"/>
    </row>
    <row r="55" spans="1:104" ht="39" customHeight="1">
      <c r="A55" s="63">
        <v>60</v>
      </c>
      <c r="B55" s="63"/>
      <c r="C55" s="63">
        <v>43</v>
      </c>
      <c r="D55" s="64">
        <v>40</v>
      </c>
      <c r="E55" s="65" t="s">
        <v>248</v>
      </c>
      <c r="F55" s="65" t="s">
        <v>249</v>
      </c>
      <c r="G55" s="66" t="s">
        <v>246</v>
      </c>
      <c r="H55" s="56" t="s">
        <v>250</v>
      </c>
      <c r="I55" s="33"/>
      <c r="J55" s="34">
        <f t="shared" si="88"/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>
        <v>0</v>
      </c>
      <c r="T55" s="34">
        <v>0</v>
      </c>
      <c r="U55" s="34">
        <v>0</v>
      </c>
      <c r="V55" s="34">
        <v>0</v>
      </c>
      <c r="W55" s="34">
        <v>0</v>
      </c>
      <c r="X55" s="34">
        <v>0</v>
      </c>
      <c r="Y55" s="34">
        <v>0</v>
      </c>
      <c r="Z55" s="34">
        <v>0</v>
      </c>
      <c r="AA55" s="34">
        <v>0</v>
      </c>
      <c r="AB55" s="34">
        <v>0</v>
      </c>
      <c r="AC55" s="34">
        <v>0</v>
      </c>
      <c r="AD55" s="34">
        <v>0</v>
      </c>
      <c r="AE55" s="36">
        <v>0.35</v>
      </c>
      <c r="AF55" s="37">
        <f t="shared" si="31"/>
        <v>0.3009458297506449</v>
      </c>
      <c r="AG55" s="36">
        <f t="shared" si="93"/>
        <v>0.35</v>
      </c>
      <c r="AH55" s="37">
        <f t="shared" si="32"/>
        <v>0.3009458297506449</v>
      </c>
      <c r="AI55" s="36">
        <v>0.035</v>
      </c>
      <c r="AJ55" s="37">
        <f t="shared" si="33"/>
        <v>0.03009458297506449</v>
      </c>
      <c r="AK55" s="36">
        <f t="shared" si="94"/>
        <v>0.035</v>
      </c>
      <c r="AL55" s="37">
        <f t="shared" si="34"/>
        <v>0.03009458297506449</v>
      </c>
      <c r="AM55" s="37">
        <f t="shared" si="35"/>
        <v>64.32000000000001</v>
      </c>
      <c r="AN55" s="37">
        <f t="shared" si="36"/>
        <v>64.321</v>
      </c>
      <c r="AO55" s="37"/>
      <c r="AP55" s="37"/>
      <c r="AQ55" s="37">
        <v>0</v>
      </c>
      <c r="AR55" s="37">
        <v>0</v>
      </c>
      <c r="AS55" s="39">
        <v>5.94</v>
      </c>
      <c r="AT55" s="37">
        <f t="shared" si="95"/>
        <v>5.94</v>
      </c>
      <c r="AU55" s="22">
        <f t="shared" si="85"/>
        <v>0.0923507462686567</v>
      </c>
      <c r="AV55" s="22">
        <f t="shared" si="85"/>
        <v>0.09234931048957573</v>
      </c>
      <c r="AW55" s="22"/>
      <c r="AX55" s="39">
        <f t="shared" si="38"/>
        <v>58.38000000000001</v>
      </c>
      <c r="AY55" s="37">
        <f t="shared" si="39"/>
        <v>58.381</v>
      </c>
      <c r="AZ55" s="37">
        <v>0</v>
      </c>
      <c r="BA55" s="37">
        <v>0</v>
      </c>
      <c r="BB55" s="51">
        <v>0</v>
      </c>
      <c r="BC55" s="37">
        <f t="shared" si="91"/>
        <v>0</v>
      </c>
      <c r="BD55" s="22">
        <f t="shared" si="86"/>
        <v>0</v>
      </c>
      <c r="BE55" s="22">
        <f t="shared" si="86"/>
        <v>0</v>
      </c>
      <c r="BF55" s="22">
        <f t="shared" si="74"/>
        <v>0</v>
      </c>
      <c r="BG55" s="22">
        <f t="shared" si="74"/>
        <v>0</v>
      </c>
      <c r="BH55" s="36">
        <v>58.381</v>
      </c>
      <c r="BI55" s="42">
        <v>58.38</v>
      </c>
      <c r="BJ55" s="51">
        <v>18.4</v>
      </c>
      <c r="BK55" s="36">
        <f t="shared" si="96"/>
        <v>18.4</v>
      </c>
      <c r="BL55" s="36">
        <f t="shared" si="42"/>
        <v>22.212041884816752</v>
      </c>
      <c r="BM55" s="36">
        <f t="shared" si="43"/>
        <v>22.21204188481675</v>
      </c>
      <c r="BN55" s="44">
        <f t="shared" si="44"/>
        <v>22.21204188481675</v>
      </c>
      <c r="BO55" s="44">
        <f t="shared" si="45"/>
        <v>22.212041884816752</v>
      </c>
      <c r="BP55" s="67">
        <v>0.764</v>
      </c>
      <c r="BQ55" s="36">
        <f t="shared" si="97"/>
        <v>0</v>
      </c>
      <c r="BR55" s="39">
        <v>0</v>
      </c>
      <c r="BS55" s="39">
        <v>16.97</v>
      </c>
      <c r="BT55" s="39">
        <f aca="true" t="shared" si="102" ref="BT55:BT67">BS55</f>
        <v>16.97</v>
      </c>
      <c r="BU55" s="36">
        <v>1.027</v>
      </c>
      <c r="BV55" s="36">
        <f t="shared" si="92"/>
        <v>1.027</v>
      </c>
      <c r="BW55" s="43">
        <v>1.027</v>
      </c>
      <c r="BX55" s="45">
        <f t="shared" si="48"/>
        <v>1</v>
      </c>
      <c r="BY55" s="36">
        <v>0</v>
      </c>
      <c r="BZ55" s="36">
        <f t="shared" si="87"/>
        <v>0</v>
      </c>
      <c r="CA55" s="43">
        <v>0</v>
      </c>
      <c r="CB55" s="45" t="e">
        <f t="shared" si="49"/>
        <v>#DIV/0!</v>
      </c>
      <c r="CC55" s="36">
        <v>0</v>
      </c>
      <c r="CD55" s="36">
        <f t="shared" si="90"/>
        <v>0</v>
      </c>
      <c r="CE55" s="43">
        <v>0</v>
      </c>
      <c r="CF55" s="45" t="e">
        <f t="shared" si="50"/>
        <v>#DIV/0!</v>
      </c>
      <c r="CG55" s="36">
        <f t="shared" si="65"/>
        <v>263.8370646766169</v>
      </c>
      <c r="CH55" s="36">
        <f t="shared" si="65"/>
        <v>263.8329627959764</v>
      </c>
      <c r="CI55" s="36">
        <f t="shared" si="66"/>
        <v>290.681740322028</v>
      </c>
      <c r="CJ55" s="46">
        <f t="shared" si="66"/>
        <v>290.67676127507235</v>
      </c>
      <c r="CK55" s="36">
        <f t="shared" si="67"/>
        <v>290.681740322028</v>
      </c>
      <c r="CL55" s="36">
        <f t="shared" si="98"/>
        <v>290.67676127507235</v>
      </c>
      <c r="CM55" s="36">
        <f t="shared" si="68"/>
        <v>15.967039800995023</v>
      </c>
      <c r="CN55" s="36">
        <f t="shared" si="68"/>
        <v>15.966791561076475</v>
      </c>
      <c r="CO55" s="36">
        <f t="shared" si="69"/>
        <v>17.591640972935934</v>
      </c>
      <c r="CP55" s="36">
        <f t="shared" si="99"/>
        <v>17.591339648173207</v>
      </c>
      <c r="CQ55" s="36">
        <f t="shared" si="70"/>
        <v>0</v>
      </c>
      <c r="CR55" s="36">
        <f t="shared" si="70"/>
        <v>0</v>
      </c>
      <c r="CS55" s="36">
        <f t="shared" si="71"/>
        <v>0</v>
      </c>
      <c r="CT55" s="36">
        <f t="shared" si="100"/>
        <v>0</v>
      </c>
      <c r="CU55" s="36">
        <f t="shared" si="72"/>
        <v>0</v>
      </c>
      <c r="CV55" s="36">
        <f t="shared" si="72"/>
        <v>0</v>
      </c>
      <c r="CW55" s="36">
        <f t="shared" si="73"/>
        <v>0</v>
      </c>
      <c r="CX55" s="36">
        <f t="shared" si="101"/>
        <v>0</v>
      </c>
      <c r="CY55" s="47"/>
      <c r="CZ55" s="47"/>
    </row>
    <row r="56" spans="1:104" ht="24.75" customHeight="1">
      <c r="A56" s="63">
        <v>15</v>
      </c>
      <c r="B56" s="63"/>
      <c r="C56" s="63">
        <v>44</v>
      </c>
      <c r="D56" s="64">
        <v>41</v>
      </c>
      <c r="E56" s="65" t="s">
        <v>251</v>
      </c>
      <c r="F56" s="65" t="s">
        <v>252</v>
      </c>
      <c r="G56" s="66" t="s">
        <v>246</v>
      </c>
      <c r="H56" s="56" t="s">
        <v>253</v>
      </c>
      <c r="I56" s="33"/>
      <c r="J56" s="34">
        <f t="shared" si="88"/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34">
        <v>0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0</v>
      </c>
      <c r="Z56" s="34">
        <v>0</v>
      </c>
      <c r="AA56" s="34">
        <v>0</v>
      </c>
      <c r="AB56" s="34">
        <v>0</v>
      </c>
      <c r="AC56" s="34">
        <v>0</v>
      </c>
      <c r="AD56" s="34">
        <v>0</v>
      </c>
      <c r="AE56" s="36">
        <v>0.35</v>
      </c>
      <c r="AF56" s="37">
        <f t="shared" si="31"/>
        <v>0.3009458297506449</v>
      </c>
      <c r="AG56" s="36">
        <f t="shared" si="93"/>
        <v>0.35</v>
      </c>
      <c r="AH56" s="37">
        <f t="shared" si="32"/>
        <v>0.3009458297506449</v>
      </c>
      <c r="AI56" s="36">
        <v>0.08</v>
      </c>
      <c r="AJ56" s="37">
        <f t="shared" si="33"/>
        <v>0.06878761822871883</v>
      </c>
      <c r="AK56" s="36">
        <f t="shared" si="94"/>
        <v>0.08</v>
      </c>
      <c r="AL56" s="37">
        <f t="shared" si="34"/>
        <v>0.06878761822871883</v>
      </c>
      <c r="AM56" s="37">
        <f t="shared" si="35"/>
        <v>152.86531792111225</v>
      </c>
      <c r="AN56" s="37">
        <f t="shared" si="36"/>
        <v>152.86531792111225</v>
      </c>
      <c r="AO56" s="37"/>
      <c r="AP56" s="37"/>
      <c r="AQ56" s="37">
        <v>0.003</v>
      </c>
      <c r="AR56" s="37">
        <v>0</v>
      </c>
      <c r="AS56" s="39">
        <v>11.320492266112263</v>
      </c>
      <c r="AT56" s="37">
        <f t="shared" si="95"/>
        <v>11.320492266112263</v>
      </c>
      <c r="AU56" s="22">
        <f t="shared" si="85"/>
        <v>0.07405533459168497</v>
      </c>
      <c r="AV56" s="22">
        <f t="shared" si="85"/>
        <v>0.07405533459168497</v>
      </c>
      <c r="AW56" s="22"/>
      <c r="AX56" s="39">
        <f t="shared" si="38"/>
        <v>141.54482565499998</v>
      </c>
      <c r="AY56" s="37">
        <f t="shared" si="39"/>
        <v>141.54482565499998</v>
      </c>
      <c r="AZ56" s="37">
        <v>0.003</v>
      </c>
      <c r="BA56" s="37">
        <v>0</v>
      </c>
      <c r="BB56" s="51">
        <v>16.372825655</v>
      </c>
      <c r="BC56" s="37">
        <f t="shared" si="91"/>
        <v>16.372825655</v>
      </c>
      <c r="BD56" s="22">
        <f t="shared" si="86"/>
        <v>0.10710621531202628</v>
      </c>
      <c r="BE56" s="22">
        <f t="shared" si="86"/>
        <v>0.10710621531202628</v>
      </c>
      <c r="BF56" s="22">
        <f t="shared" si="74"/>
        <v>0.11567237148539057</v>
      </c>
      <c r="BG56" s="22">
        <f t="shared" si="74"/>
        <v>0.11567237148539057</v>
      </c>
      <c r="BH56" s="36">
        <v>125.17199999999998</v>
      </c>
      <c r="BI56" s="42">
        <f aca="true" t="shared" si="103" ref="BI56:BI61">BH56</f>
        <v>125.17199999999998</v>
      </c>
      <c r="BJ56" s="51">
        <v>34.17</v>
      </c>
      <c r="BK56" s="36">
        <f t="shared" si="96"/>
        <v>34.17</v>
      </c>
      <c r="BL56" s="36">
        <f t="shared" si="42"/>
        <v>45.07853403141361</v>
      </c>
      <c r="BM56" s="36">
        <f t="shared" si="43"/>
        <v>45.07853403141361</v>
      </c>
      <c r="BN56" s="44">
        <f t="shared" si="44"/>
        <v>45.07853403141361</v>
      </c>
      <c r="BO56" s="44">
        <f t="shared" si="45"/>
        <v>45.07853403141361</v>
      </c>
      <c r="BP56" s="67">
        <v>0.764</v>
      </c>
      <c r="BQ56" s="36">
        <f t="shared" si="97"/>
        <v>0</v>
      </c>
      <c r="BR56" s="39">
        <f aca="true" t="shared" si="104" ref="BR56:BR61">BQ56/BS56*100</f>
        <v>0</v>
      </c>
      <c r="BS56" s="39">
        <v>34.44</v>
      </c>
      <c r="BT56" s="39">
        <f t="shared" si="102"/>
        <v>34.44</v>
      </c>
      <c r="BU56" s="36">
        <v>5.736</v>
      </c>
      <c r="BV56" s="36">
        <f t="shared" si="92"/>
        <v>5.736</v>
      </c>
      <c r="BW56" s="43">
        <v>5.736</v>
      </c>
      <c r="BX56" s="45">
        <f t="shared" si="48"/>
        <v>1</v>
      </c>
      <c r="BY56" s="36">
        <v>0</v>
      </c>
      <c r="BZ56" s="36">
        <f t="shared" si="87"/>
        <v>0</v>
      </c>
      <c r="CA56" s="43">
        <v>0</v>
      </c>
      <c r="CB56" s="45" t="e">
        <f t="shared" si="49"/>
        <v>#DIV/0!</v>
      </c>
      <c r="CC56" s="36">
        <v>0</v>
      </c>
      <c r="CD56" s="36">
        <f t="shared" si="90"/>
        <v>0</v>
      </c>
      <c r="CE56" s="43">
        <v>0</v>
      </c>
      <c r="CF56" s="45" t="e">
        <f t="shared" si="50"/>
        <v>#DIV/0!</v>
      </c>
      <c r="CG56" s="36">
        <f aca="true" t="shared" si="105" ref="CG56:CH87">BS56/AM56*1000</f>
        <v>225.2963619764499</v>
      </c>
      <c r="CH56" s="36">
        <f t="shared" si="105"/>
        <v>225.2963619764499</v>
      </c>
      <c r="CI56" s="36">
        <f aca="true" t="shared" si="106" ref="CI56:CJ87">BS56/AX56*1000</f>
        <v>243.31514656666948</v>
      </c>
      <c r="CJ56" s="46">
        <f t="shared" si="106"/>
        <v>243.31514656666948</v>
      </c>
      <c r="CK56" s="36">
        <f t="shared" si="67"/>
        <v>275.14140542613364</v>
      </c>
      <c r="CL56" s="36">
        <f t="shared" si="98"/>
        <v>275.14140542613364</v>
      </c>
      <c r="CM56" s="36">
        <f aca="true" t="shared" si="107" ref="CM56:CN87">BU56/AM56*1000</f>
        <v>37.52322683788956</v>
      </c>
      <c r="CN56" s="36">
        <f t="shared" si="107"/>
        <v>37.52322683788956</v>
      </c>
      <c r="CO56" s="36">
        <f t="shared" si="69"/>
        <v>45.82494487585083</v>
      </c>
      <c r="CP56" s="36">
        <f t="shared" si="99"/>
        <v>45.82494487585083</v>
      </c>
      <c r="CQ56" s="36">
        <f aca="true" t="shared" si="108" ref="CQ56:CR87">BY56/AM56*1000</f>
        <v>0</v>
      </c>
      <c r="CR56" s="36">
        <f t="shared" si="108"/>
        <v>0</v>
      </c>
      <c r="CS56" s="36">
        <f t="shared" si="71"/>
        <v>0</v>
      </c>
      <c r="CT56" s="36">
        <f t="shared" si="100"/>
        <v>0</v>
      </c>
      <c r="CU56" s="36">
        <f aca="true" t="shared" si="109" ref="CU56:CV87">CC56/AM56*1000</f>
        <v>0</v>
      </c>
      <c r="CV56" s="36">
        <f t="shared" si="109"/>
        <v>0</v>
      </c>
      <c r="CW56" s="36">
        <f t="shared" si="73"/>
        <v>0</v>
      </c>
      <c r="CX56" s="36">
        <f t="shared" si="101"/>
        <v>0</v>
      </c>
      <c r="CY56" s="47"/>
      <c r="CZ56" s="47"/>
    </row>
    <row r="57" spans="1:104" ht="24.75" customHeight="1">
      <c r="A57" s="63">
        <v>9</v>
      </c>
      <c r="B57" s="63"/>
      <c r="C57" s="63">
        <v>45</v>
      </c>
      <c r="D57" s="64">
        <v>42</v>
      </c>
      <c r="E57" s="65" t="s">
        <v>254</v>
      </c>
      <c r="F57" s="65" t="s">
        <v>255</v>
      </c>
      <c r="G57" s="66" t="s">
        <v>246</v>
      </c>
      <c r="H57" s="56" t="s">
        <v>256</v>
      </c>
      <c r="I57" s="33"/>
      <c r="J57" s="34">
        <f t="shared" si="88"/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34">
        <v>0</v>
      </c>
      <c r="T57" s="34">
        <v>0</v>
      </c>
      <c r="U57" s="34">
        <v>0</v>
      </c>
      <c r="V57" s="34">
        <v>0</v>
      </c>
      <c r="W57" s="34">
        <v>0</v>
      </c>
      <c r="X57" s="34">
        <v>0</v>
      </c>
      <c r="Y57" s="34">
        <v>0</v>
      </c>
      <c r="Z57" s="34">
        <v>0</v>
      </c>
      <c r="AA57" s="34">
        <v>0</v>
      </c>
      <c r="AB57" s="34">
        <v>0</v>
      </c>
      <c r="AC57" s="34">
        <v>0</v>
      </c>
      <c r="AD57" s="34">
        <v>0</v>
      </c>
      <c r="AE57" s="36">
        <v>0.47</v>
      </c>
      <c r="AF57" s="37">
        <f t="shared" si="31"/>
        <v>0.4041272570937231</v>
      </c>
      <c r="AG57" s="36">
        <f t="shared" si="93"/>
        <v>0.47</v>
      </c>
      <c r="AH57" s="37">
        <f t="shared" si="32"/>
        <v>0.4041272570937231</v>
      </c>
      <c r="AI57" s="36">
        <v>0.22</v>
      </c>
      <c r="AJ57" s="37">
        <f t="shared" si="33"/>
        <v>0.18916595012897677</v>
      </c>
      <c r="AK57" s="36">
        <f t="shared" si="94"/>
        <v>0.22</v>
      </c>
      <c r="AL57" s="37">
        <f t="shared" si="34"/>
        <v>0.18916595012897677</v>
      </c>
      <c r="AM57" s="37">
        <f t="shared" si="35"/>
        <v>345.189818021978</v>
      </c>
      <c r="AN57" s="37">
        <f t="shared" si="36"/>
        <v>345.189818021978</v>
      </c>
      <c r="AO57" s="37"/>
      <c r="AP57" s="37"/>
      <c r="AQ57" s="37">
        <v>0.002</v>
      </c>
      <c r="AR57" s="37">
        <v>0</v>
      </c>
      <c r="AS57" s="39">
        <v>19.02281802197804</v>
      </c>
      <c r="AT57" s="37">
        <f t="shared" si="95"/>
        <v>19.02281802197804</v>
      </c>
      <c r="AU57" s="22">
        <f t="shared" si="85"/>
        <v>0.055108282541424414</v>
      </c>
      <c r="AV57" s="22">
        <f t="shared" si="85"/>
        <v>0.055108282541424414</v>
      </c>
      <c r="AW57" s="22"/>
      <c r="AX57" s="39">
        <f t="shared" si="38"/>
        <v>326.167</v>
      </c>
      <c r="AY57" s="37">
        <f t="shared" si="39"/>
        <v>326.167</v>
      </c>
      <c r="AZ57" s="37">
        <v>0</v>
      </c>
      <c r="BA57" s="37">
        <f>AZ57*0.3</f>
        <v>0</v>
      </c>
      <c r="BB57" s="51">
        <v>0</v>
      </c>
      <c r="BC57" s="37">
        <f t="shared" si="91"/>
        <v>0</v>
      </c>
      <c r="BD57" s="22">
        <f t="shared" si="86"/>
        <v>0</v>
      </c>
      <c r="BE57" s="22">
        <f t="shared" si="86"/>
        <v>0</v>
      </c>
      <c r="BF57" s="22">
        <f t="shared" si="74"/>
        <v>0</v>
      </c>
      <c r="BG57" s="22">
        <f t="shared" si="74"/>
        <v>0</v>
      </c>
      <c r="BH57" s="36">
        <v>326.167</v>
      </c>
      <c r="BI57" s="42">
        <f t="shared" si="103"/>
        <v>326.167</v>
      </c>
      <c r="BJ57" s="51">
        <v>86.88</v>
      </c>
      <c r="BK57" s="36">
        <f t="shared" si="96"/>
        <v>86.88</v>
      </c>
      <c r="BL57" s="36">
        <f t="shared" si="42"/>
        <v>102.80104712041886</v>
      </c>
      <c r="BM57" s="36">
        <f t="shared" si="43"/>
        <v>102.80104712041886</v>
      </c>
      <c r="BN57" s="44">
        <f t="shared" si="44"/>
        <v>102.80104712041886</v>
      </c>
      <c r="BO57" s="44">
        <f t="shared" si="45"/>
        <v>102.80104712041886</v>
      </c>
      <c r="BP57" s="67">
        <v>0.764</v>
      </c>
      <c r="BQ57" s="36">
        <f t="shared" si="97"/>
        <v>0</v>
      </c>
      <c r="BR57" s="39">
        <f t="shared" si="104"/>
        <v>0</v>
      </c>
      <c r="BS57" s="39">
        <v>78.54</v>
      </c>
      <c r="BT57" s="39">
        <f t="shared" si="102"/>
        <v>78.54</v>
      </c>
      <c r="BU57" s="36">
        <v>5.574</v>
      </c>
      <c r="BV57" s="36">
        <f t="shared" si="92"/>
        <v>5.574</v>
      </c>
      <c r="BW57" s="43">
        <v>5.574</v>
      </c>
      <c r="BX57" s="45">
        <f t="shared" si="48"/>
        <v>1</v>
      </c>
      <c r="BY57" s="36">
        <v>0</v>
      </c>
      <c r="BZ57" s="36">
        <f t="shared" si="87"/>
        <v>0</v>
      </c>
      <c r="CA57" s="43">
        <v>0</v>
      </c>
      <c r="CB57" s="45" t="e">
        <f t="shared" si="49"/>
        <v>#DIV/0!</v>
      </c>
      <c r="CC57" s="36">
        <v>0</v>
      </c>
      <c r="CD57" s="36">
        <f t="shared" si="90"/>
        <v>0</v>
      </c>
      <c r="CE57" s="43">
        <v>0</v>
      </c>
      <c r="CF57" s="45" t="e">
        <f t="shared" si="50"/>
        <v>#DIV/0!</v>
      </c>
      <c r="CG57" s="36">
        <f t="shared" si="105"/>
        <v>227.526989208585</v>
      </c>
      <c r="CH57" s="36">
        <f t="shared" si="105"/>
        <v>227.526989208585</v>
      </c>
      <c r="CI57" s="36">
        <f t="shared" si="106"/>
        <v>240.79689238948148</v>
      </c>
      <c r="CJ57" s="46">
        <f t="shared" si="106"/>
        <v>240.79689238948148</v>
      </c>
      <c r="CK57" s="36">
        <f t="shared" si="67"/>
        <v>240.79689238948148</v>
      </c>
      <c r="CL57" s="36">
        <f t="shared" si="98"/>
        <v>240.79689238948148</v>
      </c>
      <c r="CM57" s="36">
        <f t="shared" si="107"/>
        <v>16.147637354833876</v>
      </c>
      <c r="CN57" s="36">
        <f t="shared" si="107"/>
        <v>16.147637354833876</v>
      </c>
      <c r="CO57" s="36">
        <f t="shared" si="69"/>
        <v>17.08940512068971</v>
      </c>
      <c r="CP57" s="36">
        <f t="shared" si="99"/>
        <v>17.08940512068971</v>
      </c>
      <c r="CQ57" s="36">
        <f t="shared" si="108"/>
        <v>0</v>
      </c>
      <c r="CR57" s="36">
        <f t="shared" si="108"/>
        <v>0</v>
      </c>
      <c r="CS57" s="36">
        <f t="shared" si="71"/>
        <v>0</v>
      </c>
      <c r="CT57" s="36">
        <f t="shared" si="100"/>
        <v>0</v>
      </c>
      <c r="CU57" s="36">
        <f t="shared" si="109"/>
        <v>0</v>
      </c>
      <c r="CV57" s="36">
        <f t="shared" si="109"/>
        <v>0</v>
      </c>
      <c r="CW57" s="36">
        <f t="shared" si="73"/>
        <v>0</v>
      </c>
      <c r="CX57" s="36">
        <f t="shared" si="101"/>
        <v>0</v>
      </c>
      <c r="CY57" s="47"/>
      <c r="CZ57" s="47"/>
    </row>
    <row r="58" spans="1:104" ht="24.75" customHeight="1">
      <c r="A58" s="63">
        <v>63</v>
      </c>
      <c r="B58" s="63"/>
      <c r="C58" s="63">
        <v>46</v>
      </c>
      <c r="D58" s="64">
        <v>43</v>
      </c>
      <c r="E58" s="65" t="s">
        <v>257</v>
      </c>
      <c r="F58" s="65" t="s">
        <v>258</v>
      </c>
      <c r="G58" s="66" t="s">
        <v>246</v>
      </c>
      <c r="H58" s="56" t="s">
        <v>259</v>
      </c>
      <c r="I58" s="33"/>
      <c r="J58" s="34">
        <f t="shared" si="88"/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4">
        <v>0</v>
      </c>
      <c r="U58" s="34">
        <v>0</v>
      </c>
      <c r="V58" s="34">
        <v>0</v>
      </c>
      <c r="W58" s="34">
        <v>0</v>
      </c>
      <c r="X58" s="34">
        <v>0</v>
      </c>
      <c r="Y58" s="34">
        <v>0</v>
      </c>
      <c r="Z58" s="34">
        <v>0</v>
      </c>
      <c r="AA58" s="34">
        <v>0</v>
      </c>
      <c r="AB58" s="34">
        <v>0</v>
      </c>
      <c r="AC58" s="34">
        <v>0</v>
      </c>
      <c r="AD58" s="34">
        <v>0</v>
      </c>
      <c r="AE58" s="68">
        <v>0.39542000000000005</v>
      </c>
      <c r="AF58" s="37">
        <f t="shared" si="31"/>
        <v>0.34</v>
      </c>
      <c r="AG58" s="36">
        <f t="shared" si="93"/>
        <v>0.39542000000000005</v>
      </c>
      <c r="AH58" s="37">
        <f t="shared" si="32"/>
        <v>0.34</v>
      </c>
      <c r="AI58" s="36">
        <v>0.19</v>
      </c>
      <c r="AJ58" s="37">
        <f t="shared" si="33"/>
        <v>0.16337059329320722</v>
      </c>
      <c r="AK58" s="36">
        <f t="shared" si="94"/>
        <v>0.19</v>
      </c>
      <c r="AL58" s="37">
        <f t="shared" si="34"/>
        <v>0.16337059329320722</v>
      </c>
      <c r="AM58" s="37">
        <f t="shared" si="35"/>
        <v>293.348066098231</v>
      </c>
      <c r="AN58" s="37">
        <f t="shared" si="36"/>
        <v>293.348066098231</v>
      </c>
      <c r="AO58" s="37"/>
      <c r="AP58" s="37"/>
      <c r="AQ58" s="37">
        <v>0.002</v>
      </c>
      <c r="AR58" s="37">
        <v>0</v>
      </c>
      <c r="AS58" s="39">
        <v>15.940066098231053</v>
      </c>
      <c r="AT58" s="37">
        <f t="shared" si="95"/>
        <v>15.940066098231053</v>
      </c>
      <c r="AU58" s="22">
        <f t="shared" si="85"/>
        <v>0.054338405261186676</v>
      </c>
      <c r="AV58" s="22">
        <f t="shared" si="85"/>
        <v>0.054338405261186676</v>
      </c>
      <c r="AW58" s="22"/>
      <c r="AX58" s="39">
        <f t="shared" si="38"/>
        <v>277.40799999999996</v>
      </c>
      <c r="AY58" s="37">
        <f t="shared" si="39"/>
        <v>277.40799999999996</v>
      </c>
      <c r="AZ58" s="37">
        <v>0.001</v>
      </c>
      <c r="BA58" s="37">
        <v>0</v>
      </c>
      <c r="BB58" s="51">
        <v>5.34</v>
      </c>
      <c r="BC58" s="37">
        <f t="shared" si="91"/>
        <v>5.34</v>
      </c>
      <c r="BD58" s="22">
        <f t="shared" si="86"/>
        <v>0.018203631171073882</v>
      </c>
      <c r="BE58" s="22">
        <f t="shared" si="86"/>
        <v>0.018203631171073882</v>
      </c>
      <c r="BF58" s="22">
        <f aca="true" t="shared" si="110" ref="BF58:BG89">BB58/AX58</f>
        <v>0.019249625100934368</v>
      </c>
      <c r="BG58" s="22">
        <f t="shared" si="110"/>
        <v>0.019249625100934368</v>
      </c>
      <c r="BH58" s="36">
        <v>272.068</v>
      </c>
      <c r="BI58" s="42">
        <f t="shared" si="103"/>
        <v>272.068</v>
      </c>
      <c r="BJ58" s="51">
        <v>67.47</v>
      </c>
      <c r="BK58" s="36">
        <f t="shared" si="96"/>
        <v>67.47</v>
      </c>
      <c r="BL58" s="36">
        <f t="shared" si="42"/>
        <v>84.52879581151831</v>
      </c>
      <c r="BM58" s="36">
        <f t="shared" si="43"/>
        <v>84.52879581151831</v>
      </c>
      <c r="BN58" s="44">
        <f t="shared" si="44"/>
        <v>84.52879581151832</v>
      </c>
      <c r="BO58" s="44">
        <f t="shared" si="45"/>
        <v>84.52879581151832</v>
      </c>
      <c r="BP58" s="67">
        <v>0.764</v>
      </c>
      <c r="BQ58" s="36">
        <f t="shared" si="97"/>
        <v>0</v>
      </c>
      <c r="BR58" s="39">
        <f t="shared" si="104"/>
        <v>0</v>
      </c>
      <c r="BS58" s="39">
        <v>64.58</v>
      </c>
      <c r="BT58" s="39">
        <f t="shared" si="102"/>
        <v>64.58</v>
      </c>
      <c r="BU58" s="36">
        <v>4.246</v>
      </c>
      <c r="BV58" s="36">
        <f t="shared" si="92"/>
        <v>4.246</v>
      </c>
      <c r="BW58" s="43">
        <v>4.246</v>
      </c>
      <c r="BX58" s="45">
        <f t="shared" si="48"/>
        <v>1</v>
      </c>
      <c r="BY58" s="36">
        <v>0</v>
      </c>
      <c r="BZ58" s="36">
        <f t="shared" si="87"/>
        <v>0</v>
      </c>
      <c r="CA58" s="43">
        <v>0</v>
      </c>
      <c r="CB58" s="45" t="e">
        <f t="shared" si="49"/>
        <v>#DIV/0!</v>
      </c>
      <c r="CC58" s="36">
        <v>0</v>
      </c>
      <c r="CD58" s="36">
        <f t="shared" si="90"/>
        <v>0</v>
      </c>
      <c r="CE58" s="43">
        <v>0</v>
      </c>
      <c r="CF58" s="45" t="e">
        <f t="shared" si="50"/>
        <v>#DIV/0!</v>
      </c>
      <c r="CG58" s="36">
        <f t="shared" si="105"/>
        <v>220.14803390036542</v>
      </c>
      <c r="CH58" s="36">
        <f t="shared" si="105"/>
        <v>220.14803390036542</v>
      </c>
      <c r="CI58" s="36">
        <f t="shared" si="106"/>
        <v>232.79790056523248</v>
      </c>
      <c r="CJ58" s="46">
        <f t="shared" si="106"/>
        <v>232.79790056523248</v>
      </c>
      <c r="CK58" s="36">
        <f t="shared" si="67"/>
        <v>237.3671288060338</v>
      </c>
      <c r="CL58" s="36">
        <f t="shared" si="98"/>
        <v>237.3671288060338</v>
      </c>
      <c r="CM58" s="36">
        <f t="shared" si="107"/>
        <v>14.47427302479021</v>
      </c>
      <c r="CN58" s="36">
        <f t="shared" si="107"/>
        <v>14.47427302479021</v>
      </c>
      <c r="CO58" s="36">
        <f t="shared" si="69"/>
        <v>15.606392519517183</v>
      </c>
      <c r="CP58" s="36">
        <f t="shared" si="99"/>
        <v>15.606392519517183</v>
      </c>
      <c r="CQ58" s="36">
        <f t="shared" si="108"/>
        <v>0</v>
      </c>
      <c r="CR58" s="36">
        <f t="shared" si="108"/>
        <v>0</v>
      </c>
      <c r="CS58" s="36">
        <f t="shared" si="71"/>
        <v>0</v>
      </c>
      <c r="CT58" s="36">
        <f t="shared" si="100"/>
        <v>0</v>
      </c>
      <c r="CU58" s="36">
        <f t="shared" si="109"/>
        <v>0</v>
      </c>
      <c r="CV58" s="36">
        <f t="shared" si="109"/>
        <v>0</v>
      </c>
      <c r="CW58" s="36">
        <f t="shared" si="73"/>
        <v>0</v>
      </c>
      <c r="CX58" s="36">
        <f t="shared" si="101"/>
        <v>0</v>
      </c>
      <c r="CY58" s="47"/>
      <c r="CZ58" s="47"/>
    </row>
    <row r="59" spans="1:104" ht="24.75" customHeight="1">
      <c r="A59" s="63">
        <v>14</v>
      </c>
      <c r="B59" s="63"/>
      <c r="C59" s="63">
        <v>47</v>
      </c>
      <c r="D59" s="64">
        <v>44</v>
      </c>
      <c r="E59" s="65" t="s">
        <v>260</v>
      </c>
      <c r="F59" s="65" t="s">
        <v>261</v>
      </c>
      <c r="G59" s="66" t="s">
        <v>246</v>
      </c>
      <c r="H59" s="56" t="s">
        <v>253</v>
      </c>
      <c r="I59" s="33"/>
      <c r="J59" s="34">
        <f t="shared" si="88"/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34">
        <v>0</v>
      </c>
      <c r="Y59" s="34">
        <v>0</v>
      </c>
      <c r="Z59" s="34">
        <v>0</v>
      </c>
      <c r="AA59" s="34">
        <v>0</v>
      </c>
      <c r="AB59" s="34">
        <v>0</v>
      </c>
      <c r="AC59" s="34">
        <v>0</v>
      </c>
      <c r="AD59" s="34">
        <v>0</v>
      </c>
      <c r="AE59" s="36">
        <v>0.35</v>
      </c>
      <c r="AF59" s="37">
        <f t="shared" si="31"/>
        <v>0.3009458297506449</v>
      </c>
      <c r="AG59" s="36">
        <f t="shared" si="93"/>
        <v>0.35</v>
      </c>
      <c r="AH59" s="37">
        <f t="shared" si="32"/>
        <v>0.3009458297506449</v>
      </c>
      <c r="AI59" s="36">
        <v>0.29</v>
      </c>
      <c r="AJ59" s="37">
        <f t="shared" si="33"/>
        <v>0.24935511607910574</v>
      </c>
      <c r="AK59" s="36">
        <f t="shared" si="94"/>
        <v>0.29</v>
      </c>
      <c r="AL59" s="37">
        <f t="shared" si="34"/>
        <v>0.24935511607910574</v>
      </c>
      <c r="AM59" s="37">
        <f t="shared" si="35"/>
        <v>553.5910570205309</v>
      </c>
      <c r="AN59" s="37">
        <f t="shared" si="36"/>
        <v>553.5910570205309</v>
      </c>
      <c r="AO59" s="37"/>
      <c r="AP59" s="37"/>
      <c r="AQ59" s="37">
        <v>0.003</v>
      </c>
      <c r="AR59" s="37">
        <v>0</v>
      </c>
      <c r="AS59" s="39">
        <v>21.20305702053102</v>
      </c>
      <c r="AT59" s="37">
        <f t="shared" si="95"/>
        <v>21.20305702053102</v>
      </c>
      <c r="AU59" s="22">
        <f t="shared" si="85"/>
        <v>0.038300938484533115</v>
      </c>
      <c r="AV59" s="22">
        <f t="shared" si="85"/>
        <v>0.038300938484533115</v>
      </c>
      <c r="AW59" s="22"/>
      <c r="AX59" s="39">
        <f t="shared" si="38"/>
        <v>532.3879999999999</v>
      </c>
      <c r="AY59" s="37">
        <f t="shared" si="39"/>
        <v>532.3879999999999</v>
      </c>
      <c r="AZ59" s="37">
        <v>0.011</v>
      </c>
      <c r="BA59" s="37">
        <v>0</v>
      </c>
      <c r="BB59" s="51">
        <v>45.74</v>
      </c>
      <c r="BC59" s="37">
        <f t="shared" si="91"/>
        <v>45.74</v>
      </c>
      <c r="BD59" s="22">
        <f t="shared" si="86"/>
        <v>0.08262416709940394</v>
      </c>
      <c r="BE59" s="22">
        <f t="shared" si="86"/>
        <v>0.08262416709940394</v>
      </c>
      <c r="BF59" s="22">
        <f t="shared" si="110"/>
        <v>0.08591478395455947</v>
      </c>
      <c r="BG59" s="22">
        <f t="shared" si="110"/>
        <v>0.08591478395455947</v>
      </c>
      <c r="BH59" s="36">
        <v>486.6479999999999</v>
      </c>
      <c r="BI59" s="42">
        <f t="shared" si="103"/>
        <v>486.6479999999999</v>
      </c>
      <c r="BJ59" s="51">
        <v>132.8</v>
      </c>
      <c r="BK59" s="36">
        <f t="shared" si="96"/>
        <v>132.8</v>
      </c>
      <c r="BL59" s="36">
        <f t="shared" si="42"/>
        <v>163.93979057591622</v>
      </c>
      <c r="BM59" s="36">
        <f t="shared" si="43"/>
        <v>163.93979057591622</v>
      </c>
      <c r="BN59" s="44">
        <f t="shared" si="44"/>
        <v>163.93979057591625</v>
      </c>
      <c r="BO59" s="44">
        <f t="shared" si="45"/>
        <v>163.93979057591625</v>
      </c>
      <c r="BP59" s="67">
        <v>0.764</v>
      </c>
      <c r="BQ59" s="36">
        <f t="shared" si="97"/>
        <v>0</v>
      </c>
      <c r="BR59" s="39">
        <f t="shared" si="104"/>
        <v>0</v>
      </c>
      <c r="BS59" s="39">
        <v>125.25</v>
      </c>
      <c r="BT59" s="39">
        <f t="shared" si="102"/>
        <v>125.25</v>
      </c>
      <c r="BU59" s="36">
        <v>30.844</v>
      </c>
      <c r="BV59" s="36">
        <f t="shared" si="92"/>
        <v>30.844</v>
      </c>
      <c r="BW59" s="43">
        <v>30.844</v>
      </c>
      <c r="BX59" s="45">
        <f t="shared" si="48"/>
        <v>1</v>
      </c>
      <c r="BY59" s="36">
        <v>0.007</v>
      </c>
      <c r="BZ59" s="36">
        <f t="shared" si="87"/>
        <v>0.007</v>
      </c>
      <c r="CA59" s="43">
        <v>0.007</v>
      </c>
      <c r="CB59" s="45">
        <f t="shared" si="49"/>
        <v>1</v>
      </c>
      <c r="CC59" s="36">
        <v>0.007</v>
      </c>
      <c r="CD59" s="36">
        <f t="shared" si="90"/>
        <v>0.007</v>
      </c>
      <c r="CE59" s="43">
        <v>0.007</v>
      </c>
      <c r="CF59" s="45">
        <f t="shared" si="50"/>
        <v>1</v>
      </c>
      <c r="CG59" s="36">
        <f t="shared" si="105"/>
        <v>226.25004217753263</v>
      </c>
      <c r="CH59" s="36">
        <f t="shared" si="105"/>
        <v>226.25004217753263</v>
      </c>
      <c r="CI59" s="36">
        <f t="shared" si="106"/>
        <v>235.26074967880572</v>
      </c>
      <c r="CJ59" s="46">
        <f t="shared" si="106"/>
        <v>235.26074967880572</v>
      </c>
      <c r="CK59" s="36">
        <f t="shared" si="67"/>
        <v>257.3728855353357</v>
      </c>
      <c r="CL59" s="36">
        <f t="shared" si="98"/>
        <v>257.3728855353357</v>
      </c>
      <c r="CM59" s="36">
        <f t="shared" si="107"/>
        <v>55.71621797144764</v>
      </c>
      <c r="CN59" s="36">
        <f t="shared" si="107"/>
        <v>55.71621797144764</v>
      </c>
      <c r="CO59" s="36">
        <f t="shared" si="69"/>
        <v>63.38051322516482</v>
      </c>
      <c r="CP59" s="36">
        <f t="shared" si="99"/>
        <v>63.38051322516482</v>
      </c>
      <c r="CQ59" s="36">
        <f t="shared" si="108"/>
        <v>0.012644712936069688</v>
      </c>
      <c r="CR59" s="36">
        <f t="shared" si="108"/>
        <v>0.012644712936069688</v>
      </c>
      <c r="CS59" s="36">
        <f t="shared" si="71"/>
        <v>0.014384113363252293</v>
      </c>
      <c r="CT59" s="36">
        <f t="shared" si="100"/>
        <v>0.014384113363252293</v>
      </c>
      <c r="CU59" s="36">
        <f t="shared" si="109"/>
        <v>0.012644712936069688</v>
      </c>
      <c r="CV59" s="36">
        <f t="shared" si="109"/>
        <v>0.012644712936069688</v>
      </c>
      <c r="CW59" s="36">
        <f t="shared" si="73"/>
        <v>0.014384113363252293</v>
      </c>
      <c r="CX59" s="36">
        <f t="shared" si="101"/>
        <v>0.014384113363252293</v>
      </c>
      <c r="CY59" s="47"/>
      <c r="CZ59" s="47"/>
    </row>
    <row r="60" spans="1:104" ht="24.75" customHeight="1">
      <c r="A60" s="63">
        <v>59</v>
      </c>
      <c r="B60" s="63"/>
      <c r="C60" s="63">
        <v>48</v>
      </c>
      <c r="D60" s="64">
        <v>45</v>
      </c>
      <c r="E60" s="65" t="s">
        <v>262</v>
      </c>
      <c r="F60" s="65" t="s">
        <v>263</v>
      </c>
      <c r="G60" s="66" t="s">
        <v>246</v>
      </c>
      <c r="H60" s="56" t="s">
        <v>253</v>
      </c>
      <c r="I60" s="33"/>
      <c r="J60" s="34">
        <f t="shared" si="88"/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  <c r="T60" s="34">
        <v>0</v>
      </c>
      <c r="U60" s="34">
        <v>0</v>
      </c>
      <c r="V60" s="34">
        <v>0</v>
      </c>
      <c r="W60" s="34">
        <v>0</v>
      </c>
      <c r="X60" s="34">
        <v>0</v>
      </c>
      <c r="Y60" s="34">
        <v>0</v>
      </c>
      <c r="Z60" s="34">
        <v>0</v>
      </c>
      <c r="AA60" s="34">
        <v>0</v>
      </c>
      <c r="AB60" s="34">
        <v>0</v>
      </c>
      <c r="AC60" s="34">
        <v>0</v>
      </c>
      <c r="AD60" s="34">
        <v>0</v>
      </c>
      <c r="AE60" s="36">
        <v>0.35</v>
      </c>
      <c r="AF60" s="37">
        <f t="shared" si="31"/>
        <v>0.3009458297506449</v>
      </c>
      <c r="AG60" s="36">
        <f t="shared" si="93"/>
        <v>0.35</v>
      </c>
      <c r="AH60" s="37">
        <f t="shared" si="32"/>
        <v>0.3009458297506449</v>
      </c>
      <c r="AI60" s="36">
        <v>0.2</v>
      </c>
      <c r="AJ60" s="37">
        <f t="shared" si="33"/>
        <v>0.17196904557179707</v>
      </c>
      <c r="AK60" s="36">
        <f t="shared" si="94"/>
        <v>0.2</v>
      </c>
      <c r="AL60" s="37">
        <f t="shared" si="34"/>
        <v>0.17196904557179707</v>
      </c>
      <c r="AM60" s="37">
        <f t="shared" si="35"/>
        <v>309.60455544079696</v>
      </c>
      <c r="AN60" s="37">
        <f t="shared" si="36"/>
        <v>309.60455544079696</v>
      </c>
      <c r="AO60" s="37"/>
      <c r="AP60" s="37"/>
      <c r="AQ60" s="37">
        <v>0.005</v>
      </c>
      <c r="AR60" s="37">
        <v>0</v>
      </c>
      <c r="AS60" s="39">
        <v>17.68055544079695</v>
      </c>
      <c r="AT60" s="37">
        <f t="shared" si="95"/>
        <v>17.68055544079695</v>
      </c>
      <c r="AU60" s="22">
        <f t="shared" si="85"/>
        <v>0.05710689694350396</v>
      </c>
      <c r="AV60" s="22">
        <f t="shared" si="85"/>
        <v>0.05710689694350396</v>
      </c>
      <c r="AW60" s="22"/>
      <c r="AX60" s="39">
        <f t="shared" si="38"/>
        <v>291.924</v>
      </c>
      <c r="AY60" s="37">
        <f t="shared" si="39"/>
        <v>291.92400000000004</v>
      </c>
      <c r="AZ60" s="37">
        <v>0</v>
      </c>
      <c r="BA60" s="37">
        <f>AZ60*0.3</f>
        <v>0</v>
      </c>
      <c r="BB60" s="51">
        <v>0</v>
      </c>
      <c r="BC60" s="37">
        <f t="shared" si="91"/>
        <v>0</v>
      </c>
      <c r="BD60" s="22">
        <f t="shared" si="86"/>
        <v>0</v>
      </c>
      <c r="BE60" s="22">
        <f t="shared" si="86"/>
        <v>0</v>
      </c>
      <c r="BF60" s="22">
        <f t="shared" si="110"/>
        <v>0</v>
      </c>
      <c r="BG60" s="22">
        <f t="shared" si="110"/>
        <v>0</v>
      </c>
      <c r="BH60" s="36">
        <v>291.92400000000004</v>
      </c>
      <c r="BI60" s="42">
        <f t="shared" si="103"/>
        <v>291.92400000000004</v>
      </c>
      <c r="BJ60" s="51">
        <v>72.34</v>
      </c>
      <c r="BK60" s="36">
        <f t="shared" si="96"/>
        <v>72.34</v>
      </c>
      <c r="BL60" s="36">
        <f t="shared" si="42"/>
        <v>91.68848167539267</v>
      </c>
      <c r="BM60" s="36">
        <f t="shared" si="43"/>
        <v>91.68848167539267</v>
      </c>
      <c r="BN60" s="44">
        <f t="shared" si="44"/>
        <v>91.68848167539267</v>
      </c>
      <c r="BO60" s="44">
        <f t="shared" si="45"/>
        <v>91.68848167539267</v>
      </c>
      <c r="BP60" s="67">
        <v>0.764</v>
      </c>
      <c r="BQ60" s="36">
        <f t="shared" si="97"/>
        <v>0</v>
      </c>
      <c r="BR60" s="39">
        <f t="shared" si="104"/>
        <v>0</v>
      </c>
      <c r="BS60" s="39">
        <v>70.05</v>
      </c>
      <c r="BT60" s="39">
        <f t="shared" si="102"/>
        <v>70.05</v>
      </c>
      <c r="BU60" s="36">
        <v>4.845</v>
      </c>
      <c r="BV60" s="36">
        <f t="shared" si="92"/>
        <v>4.845</v>
      </c>
      <c r="BW60" s="43">
        <v>4.845</v>
      </c>
      <c r="BX60" s="45">
        <f t="shared" si="48"/>
        <v>1</v>
      </c>
      <c r="BY60" s="36">
        <v>0</v>
      </c>
      <c r="BZ60" s="36">
        <f t="shared" si="87"/>
        <v>0</v>
      </c>
      <c r="CA60" s="43">
        <v>0</v>
      </c>
      <c r="CB60" s="45" t="e">
        <f t="shared" si="49"/>
        <v>#DIV/0!</v>
      </c>
      <c r="CC60" s="36">
        <v>0</v>
      </c>
      <c r="CD60" s="36">
        <f t="shared" si="90"/>
        <v>0</v>
      </c>
      <c r="CE60" s="43">
        <v>0</v>
      </c>
      <c r="CF60" s="45" t="e">
        <f t="shared" si="50"/>
        <v>#DIV/0!</v>
      </c>
      <c r="CG60" s="36">
        <f t="shared" si="105"/>
        <v>226.256360796329</v>
      </c>
      <c r="CH60" s="36">
        <f t="shared" si="105"/>
        <v>226.256360796329</v>
      </c>
      <c r="CI60" s="36">
        <f t="shared" si="106"/>
        <v>239.95971554240145</v>
      </c>
      <c r="CJ60" s="46">
        <f t="shared" si="106"/>
        <v>239.95971554240143</v>
      </c>
      <c r="CK60" s="36">
        <f t="shared" si="67"/>
        <v>239.95971554240143</v>
      </c>
      <c r="CL60" s="36">
        <f t="shared" si="98"/>
        <v>239.95971554240143</v>
      </c>
      <c r="CM60" s="36">
        <f t="shared" si="107"/>
        <v>15.648994547583353</v>
      </c>
      <c r="CN60" s="36">
        <f t="shared" si="107"/>
        <v>15.648994547583353</v>
      </c>
      <c r="CO60" s="36">
        <f t="shared" si="69"/>
        <v>16.59678546470999</v>
      </c>
      <c r="CP60" s="36">
        <f t="shared" si="99"/>
        <v>16.59678546470999</v>
      </c>
      <c r="CQ60" s="36">
        <f t="shared" si="108"/>
        <v>0</v>
      </c>
      <c r="CR60" s="36">
        <f t="shared" si="108"/>
        <v>0</v>
      </c>
      <c r="CS60" s="36">
        <f t="shared" si="71"/>
        <v>0</v>
      </c>
      <c r="CT60" s="36">
        <f t="shared" si="100"/>
        <v>0</v>
      </c>
      <c r="CU60" s="36">
        <f t="shared" si="109"/>
        <v>0</v>
      </c>
      <c r="CV60" s="36">
        <f t="shared" si="109"/>
        <v>0</v>
      </c>
      <c r="CW60" s="36">
        <f t="shared" si="73"/>
        <v>0</v>
      </c>
      <c r="CX60" s="36">
        <f t="shared" si="101"/>
        <v>0</v>
      </c>
      <c r="CY60" s="47"/>
      <c r="CZ60" s="47"/>
    </row>
    <row r="61" spans="1:104" ht="26.25" customHeight="1">
      <c r="A61" s="63">
        <v>58</v>
      </c>
      <c r="B61" s="63"/>
      <c r="C61" s="63">
        <v>49</v>
      </c>
      <c r="D61" s="64">
        <v>46</v>
      </c>
      <c r="E61" s="65" t="s">
        <v>264</v>
      </c>
      <c r="F61" s="65" t="s">
        <v>265</v>
      </c>
      <c r="G61" s="66" t="s">
        <v>246</v>
      </c>
      <c r="H61" s="56" t="s">
        <v>253</v>
      </c>
      <c r="I61" s="33"/>
      <c r="J61" s="34">
        <f t="shared" si="88"/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  <c r="T61" s="34">
        <v>0</v>
      </c>
      <c r="U61" s="34">
        <v>0</v>
      </c>
      <c r="V61" s="34">
        <v>0</v>
      </c>
      <c r="W61" s="34">
        <v>0</v>
      </c>
      <c r="X61" s="34">
        <v>0</v>
      </c>
      <c r="Y61" s="34">
        <v>0</v>
      </c>
      <c r="Z61" s="34">
        <v>0</v>
      </c>
      <c r="AA61" s="34">
        <v>0</v>
      </c>
      <c r="AB61" s="34">
        <v>0</v>
      </c>
      <c r="AC61" s="34">
        <v>0</v>
      </c>
      <c r="AD61" s="34">
        <v>0</v>
      </c>
      <c r="AE61" s="36">
        <v>0.19</v>
      </c>
      <c r="AF61" s="37">
        <f t="shared" si="31"/>
        <v>0.16337059329320722</v>
      </c>
      <c r="AG61" s="36">
        <f t="shared" si="93"/>
        <v>0.19</v>
      </c>
      <c r="AH61" s="37">
        <f t="shared" si="32"/>
        <v>0.16337059329320722</v>
      </c>
      <c r="AI61" s="36">
        <v>0.15</v>
      </c>
      <c r="AJ61" s="37">
        <f t="shared" si="33"/>
        <v>0.1289767841788478</v>
      </c>
      <c r="AK61" s="36">
        <f t="shared" si="94"/>
        <v>0.15</v>
      </c>
      <c r="AL61" s="37">
        <f t="shared" si="34"/>
        <v>0.1289767841788478</v>
      </c>
      <c r="AM61" s="37">
        <f t="shared" si="35"/>
        <v>174.67338051220875</v>
      </c>
      <c r="AN61" s="37">
        <f t="shared" si="36"/>
        <v>174.67338051220875</v>
      </c>
      <c r="AO61" s="37"/>
      <c r="AP61" s="37"/>
      <c r="AQ61" s="37">
        <v>0.002</v>
      </c>
      <c r="AR61" s="37">
        <v>0</v>
      </c>
      <c r="AS61" s="39">
        <v>12.020626282090209</v>
      </c>
      <c r="AT61" s="37">
        <f t="shared" si="95"/>
        <v>12.020626282090209</v>
      </c>
      <c r="AU61" s="22">
        <f t="shared" si="85"/>
        <v>0.06881773425831207</v>
      </c>
      <c r="AV61" s="22">
        <f t="shared" si="85"/>
        <v>0.06881773425831207</v>
      </c>
      <c r="AW61" s="22"/>
      <c r="AX61" s="39">
        <f t="shared" si="38"/>
        <v>162.65275423011855</v>
      </c>
      <c r="AY61" s="37">
        <f t="shared" si="39"/>
        <v>162.65275423011855</v>
      </c>
      <c r="AZ61" s="37">
        <v>0.003</v>
      </c>
      <c r="BA61" s="37">
        <f>AZ61*0.3</f>
        <v>0.0009</v>
      </c>
      <c r="BB61" s="51">
        <v>16.06075423011857</v>
      </c>
      <c r="BC61" s="37">
        <f t="shared" si="91"/>
        <v>16.06075423011857</v>
      </c>
      <c r="BD61" s="22">
        <f t="shared" si="86"/>
        <v>0.09194734872035071</v>
      </c>
      <c r="BE61" s="22">
        <f t="shared" si="86"/>
        <v>0.09194734872035071</v>
      </c>
      <c r="BF61" s="22">
        <f t="shared" si="110"/>
        <v>0.09874259004182658</v>
      </c>
      <c r="BG61" s="22">
        <f t="shared" si="110"/>
        <v>0.09874259004182658</v>
      </c>
      <c r="BH61" s="36">
        <v>146.59199999999998</v>
      </c>
      <c r="BI61" s="42">
        <f t="shared" si="103"/>
        <v>146.59199999999998</v>
      </c>
      <c r="BJ61" s="51">
        <v>41.35</v>
      </c>
      <c r="BK61" s="36">
        <f t="shared" si="96"/>
        <v>41.35</v>
      </c>
      <c r="BL61" s="36">
        <f t="shared" si="42"/>
        <v>50.62827225130889</v>
      </c>
      <c r="BM61" s="36">
        <f t="shared" si="43"/>
        <v>50.62827225130889</v>
      </c>
      <c r="BN61" s="44">
        <f t="shared" si="44"/>
        <v>50.62827225130889</v>
      </c>
      <c r="BO61" s="44">
        <f t="shared" si="45"/>
        <v>50.62827225130889</v>
      </c>
      <c r="BP61" s="67">
        <v>0.764</v>
      </c>
      <c r="BQ61" s="36">
        <f t="shared" si="97"/>
        <v>0</v>
      </c>
      <c r="BR61" s="39">
        <f t="shared" si="104"/>
        <v>0</v>
      </c>
      <c r="BS61" s="39">
        <v>38.68</v>
      </c>
      <c r="BT61" s="39">
        <f t="shared" si="102"/>
        <v>38.68</v>
      </c>
      <c r="BU61" s="36">
        <v>2.161</v>
      </c>
      <c r="BV61" s="36">
        <f t="shared" si="92"/>
        <v>2.161</v>
      </c>
      <c r="BW61" s="43">
        <v>2.161</v>
      </c>
      <c r="BX61" s="45">
        <f t="shared" si="48"/>
        <v>1</v>
      </c>
      <c r="BY61" s="36">
        <v>0</v>
      </c>
      <c r="BZ61" s="36">
        <f t="shared" si="87"/>
        <v>0</v>
      </c>
      <c r="CA61" s="43">
        <v>0</v>
      </c>
      <c r="CB61" s="45" t="e">
        <f t="shared" si="49"/>
        <v>#DIV/0!</v>
      </c>
      <c r="CC61" s="36">
        <v>0</v>
      </c>
      <c r="CD61" s="36">
        <f t="shared" si="90"/>
        <v>0</v>
      </c>
      <c r="CE61" s="43">
        <v>0</v>
      </c>
      <c r="CF61" s="45" t="e">
        <f t="shared" si="50"/>
        <v>#DIV/0!</v>
      </c>
      <c r="CG61" s="36">
        <f t="shared" si="105"/>
        <v>221.4418698863876</v>
      </c>
      <c r="CH61" s="36">
        <f t="shared" si="105"/>
        <v>221.4418698863876</v>
      </c>
      <c r="CI61" s="36">
        <f t="shared" si="106"/>
        <v>237.80722424949624</v>
      </c>
      <c r="CJ61" s="46">
        <f t="shared" si="106"/>
        <v>237.80722424949624</v>
      </c>
      <c r="CK61" s="36">
        <f t="shared" si="67"/>
        <v>263.8616022702467</v>
      </c>
      <c r="CL61" s="36">
        <f t="shared" si="98"/>
        <v>263.8616022702467</v>
      </c>
      <c r="CM61" s="36">
        <f t="shared" si="107"/>
        <v>12.371661862060071</v>
      </c>
      <c r="CN61" s="36">
        <f t="shared" si="107"/>
        <v>12.371661862060071</v>
      </c>
      <c r="CO61" s="36">
        <f t="shared" si="69"/>
        <v>14.741595721458198</v>
      </c>
      <c r="CP61" s="36">
        <f t="shared" si="99"/>
        <v>14.741595721458198</v>
      </c>
      <c r="CQ61" s="36">
        <f t="shared" si="108"/>
        <v>0</v>
      </c>
      <c r="CR61" s="36">
        <f t="shared" si="108"/>
        <v>0</v>
      </c>
      <c r="CS61" s="36">
        <f t="shared" si="71"/>
        <v>0</v>
      </c>
      <c r="CT61" s="36">
        <f t="shared" si="100"/>
        <v>0</v>
      </c>
      <c r="CU61" s="36">
        <f t="shared" si="109"/>
        <v>0</v>
      </c>
      <c r="CV61" s="36">
        <f t="shared" si="109"/>
        <v>0</v>
      </c>
      <c r="CW61" s="36">
        <f t="shared" si="73"/>
        <v>0</v>
      </c>
      <c r="CX61" s="36">
        <f t="shared" si="101"/>
        <v>0</v>
      </c>
      <c r="CY61" s="47"/>
      <c r="CZ61" s="47"/>
    </row>
    <row r="62" spans="1:104" ht="26.25" customHeight="1">
      <c r="A62" s="63">
        <v>57</v>
      </c>
      <c r="B62" s="63"/>
      <c r="C62" s="63">
        <v>50</v>
      </c>
      <c r="D62" s="64">
        <v>47</v>
      </c>
      <c r="E62" s="65" t="s">
        <v>266</v>
      </c>
      <c r="F62" s="65" t="s">
        <v>267</v>
      </c>
      <c r="G62" s="66" t="s">
        <v>246</v>
      </c>
      <c r="H62" s="56" t="s">
        <v>268</v>
      </c>
      <c r="I62" s="33"/>
      <c r="J62" s="34">
        <f t="shared" si="88"/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4">
        <v>0</v>
      </c>
      <c r="U62" s="34">
        <v>0</v>
      </c>
      <c r="V62" s="34">
        <v>0</v>
      </c>
      <c r="W62" s="34">
        <v>0</v>
      </c>
      <c r="X62" s="34">
        <v>0</v>
      </c>
      <c r="Y62" s="34">
        <v>0</v>
      </c>
      <c r="Z62" s="34">
        <v>0</v>
      </c>
      <c r="AA62" s="34">
        <v>0</v>
      </c>
      <c r="AB62" s="34">
        <v>0</v>
      </c>
      <c r="AC62" s="34">
        <v>0</v>
      </c>
      <c r="AD62" s="34">
        <v>0</v>
      </c>
      <c r="AE62" s="36">
        <v>0.100018</v>
      </c>
      <c r="AF62" s="37">
        <f t="shared" si="31"/>
        <v>0.086</v>
      </c>
      <c r="AG62" s="36">
        <f t="shared" si="93"/>
        <v>0.100018</v>
      </c>
      <c r="AH62" s="37">
        <f t="shared" si="32"/>
        <v>0.086</v>
      </c>
      <c r="AI62" s="36">
        <v>0.05</v>
      </c>
      <c r="AJ62" s="37">
        <f t="shared" si="33"/>
        <v>0.04299226139294927</v>
      </c>
      <c r="AK62" s="36">
        <f t="shared" si="94"/>
        <v>0.05</v>
      </c>
      <c r="AL62" s="37">
        <f t="shared" si="34"/>
        <v>0.04299226139294927</v>
      </c>
      <c r="AM62" s="37">
        <f t="shared" si="35"/>
        <v>86.55</v>
      </c>
      <c r="AN62" s="37">
        <f t="shared" si="36"/>
        <v>86.55</v>
      </c>
      <c r="AO62" s="37"/>
      <c r="AP62" s="37"/>
      <c r="AQ62" s="37">
        <v>0</v>
      </c>
      <c r="AR62" s="37">
        <v>0</v>
      </c>
      <c r="AS62" s="39">
        <v>5.55</v>
      </c>
      <c r="AT62" s="37">
        <f t="shared" si="95"/>
        <v>5.55</v>
      </c>
      <c r="AU62" s="22">
        <f t="shared" si="85"/>
        <v>0.06412478336221837</v>
      </c>
      <c r="AV62" s="22">
        <f t="shared" si="85"/>
        <v>0.06412478336221837</v>
      </c>
      <c r="AW62" s="22"/>
      <c r="AX62" s="39">
        <f t="shared" si="38"/>
        <v>81</v>
      </c>
      <c r="AY62" s="37">
        <f t="shared" si="39"/>
        <v>81</v>
      </c>
      <c r="AZ62" s="37">
        <v>0</v>
      </c>
      <c r="BA62" s="37">
        <f>AZ62*0.3</f>
        <v>0</v>
      </c>
      <c r="BB62" s="51">
        <v>0</v>
      </c>
      <c r="BC62" s="37">
        <f t="shared" si="91"/>
        <v>0</v>
      </c>
      <c r="BD62" s="22">
        <f t="shared" si="86"/>
        <v>0</v>
      </c>
      <c r="BE62" s="22">
        <f t="shared" si="86"/>
        <v>0</v>
      </c>
      <c r="BF62" s="22">
        <f t="shared" si="110"/>
        <v>0</v>
      </c>
      <c r="BG62" s="22">
        <f t="shared" si="110"/>
        <v>0</v>
      </c>
      <c r="BH62" s="36">
        <v>81</v>
      </c>
      <c r="BI62" s="42">
        <v>81</v>
      </c>
      <c r="BJ62" s="51">
        <v>18.9</v>
      </c>
      <c r="BK62" s="36">
        <f t="shared" si="96"/>
        <v>18.9</v>
      </c>
      <c r="BL62" s="36">
        <f t="shared" si="42"/>
        <v>24.620418848167542</v>
      </c>
      <c r="BM62" s="36">
        <f t="shared" si="43"/>
        <v>24.620418848167542</v>
      </c>
      <c r="BN62" s="44">
        <f t="shared" si="44"/>
        <v>24.62041884816754</v>
      </c>
      <c r="BO62" s="44">
        <f t="shared" si="45"/>
        <v>24.62041884816754</v>
      </c>
      <c r="BP62" s="67">
        <v>0.764</v>
      </c>
      <c r="BQ62" s="36">
        <f t="shared" si="97"/>
        <v>0</v>
      </c>
      <c r="BR62" s="39">
        <v>0</v>
      </c>
      <c r="BS62" s="39">
        <v>18.81</v>
      </c>
      <c r="BT62" s="39">
        <f t="shared" si="102"/>
        <v>18.81</v>
      </c>
      <c r="BU62" s="36">
        <v>2.806</v>
      </c>
      <c r="BV62" s="36">
        <f t="shared" si="92"/>
        <v>2.806</v>
      </c>
      <c r="BW62" s="43">
        <v>2.806</v>
      </c>
      <c r="BX62" s="45">
        <f t="shared" si="48"/>
        <v>1</v>
      </c>
      <c r="BY62" s="36">
        <v>0</v>
      </c>
      <c r="BZ62" s="36">
        <f t="shared" si="87"/>
        <v>0</v>
      </c>
      <c r="CA62" s="43">
        <v>0</v>
      </c>
      <c r="CB62" s="45" t="e">
        <f t="shared" si="49"/>
        <v>#DIV/0!</v>
      </c>
      <c r="CC62" s="36">
        <v>0</v>
      </c>
      <c r="CD62" s="36">
        <f t="shared" si="90"/>
        <v>0</v>
      </c>
      <c r="CE62" s="43">
        <v>0</v>
      </c>
      <c r="CF62" s="45" t="e">
        <f t="shared" si="50"/>
        <v>#DIV/0!</v>
      </c>
      <c r="CG62" s="36">
        <f t="shared" si="105"/>
        <v>217.3310225303293</v>
      </c>
      <c r="CH62" s="36">
        <f t="shared" si="105"/>
        <v>217.3310225303293</v>
      </c>
      <c r="CI62" s="36">
        <f t="shared" si="106"/>
        <v>232.22222222222223</v>
      </c>
      <c r="CJ62" s="46">
        <f t="shared" si="106"/>
        <v>232.22222222222223</v>
      </c>
      <c r="CK62" s="36">
        <f t="shared" si="67"/>
        <v>232.22222222222223</v>
      </c>
      <c r="CL62" s="36">
        <f t="shared" si="98"/>
        <v>232.22222222222223</v>
      </c>
      <c r="CM62" s="36">
        <f t="shared" si="107"/>
        <v>32.420566146735986</v>
      </c>
      <c r="CN62" s="36">
        <f t="shared" si="107"/>
        <v>32.420566146735986</v>
      </c>
      <c r="CO62" s="36">
        <f t="shared" si="69"/>
        <v>34.64197530864198</v>
      </c>
      <c r="CP62" s="36">
        <f t="shared" si="99"/>
        <v>34.64197530864198</v>
      </c>
      <c r="CQ62" s="36">
        <f t="shared" si="108"/>
        <v>0</v>
      </c>
      <c r="CR62" s="36">
        <f t="shared" si="108"/>
        <v>0</v>
      </c>
      <c r="CS62" s="36">
        <f t="shared" si="71"/>
        <v>0</v>
      </c>
      <c r="CT62" s="36">
        <f t="shared" si="100"/>
        <v>0</v>
      </c>
      <c r="CU62" s="36">
        <f t="shared" si="109"/>
        <v>0</v>
      </c>
      <c r="CV62" s="36">
        <f t="shared" si="109"/>
        <v>0</v>
      </c>
      <c r="CW62" s="36">
        <f t="shared" si="73"/>
        <v>0</v>
      </c>
      <c r="CX62" s="36">
        <f t="shared" si="101"/>
        <v>0</v>
      </c>
      <c r="CY62" s="47"/>
      <c r="CZ62" s="47"/>
    </row>
    <row r="63" spans="1:104" ht="26.25" customHeight="1">
      <c r="A63" s="63">
        <v>56</v>
      </c>
      <c r="B63" s="63"/>
      <c r="C63" s="63">
        <v>51</v>
      </c>
      <c r="D63" s="64">
        <v>48</v>
      </c>
      <c r="E63" s="65" t="s">
        <v>269</v>
      </c>
      <c r="F63" s="65" t="s">
        <v>270</v>
      </c>
      <c r="G63" s="66" t="s">
        <v>246</v>
      </c>
      <c r="H63" s="56" t="s">
        <v>271</v>
      </c>
      <c r="I63" s="33"/>
      <c r="J63" s="34">
        <f t="shared" si="88"/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4">
        <v>0</v>
      </c>
      <c r="T63" s="34">
        <v>0</v>
      </c>
      <c r="U63" s="34">
        <v>0</v>
      </c>
      <c r="V63" s="34">
        <v>0</v>
      </c>
      <c r="W63" s="34">
        <v>0</v>
      </c>
      <c r="X63" s="34">
        <v>0</v>
      </c>
      <c r="Y63" s="34">
        <v>0</v>
      </c>
      <c r="Z63" s="34">
        <v>0</v>
      </c>
      <c r="AA63" s="34">
        <v>0</v>
      </c>
      <c r="AB63" s="34">
        <v>0</v>
      </c>
      <c r="AC63" s="34">
        <v>0</v>
      </c>
      <c r="AD63" s="34">
        <v>0</v>
      </c>
      <c r="AE63" s="36">
        <v>0.16</v>
      </c>
      <c r="AF63" s="37">
        <f t="shared" si="31"/>
        <v>0.13757523645743766</v>
      </c>
      <c r="AG63" s="36">
        <f t="shared" si="93"/>
        <v>0.16</v>
      </c>
      <c r="AH63" s="37">
        <f t="shared" si="32"/>
        <v>0.13757523645743766</v>
      </c>
      <c r="AI63" s="36">
        <v>0.06</v>
      </c>
      <c r="AJ63" s="37">
        <f t="shared" si="33"/>
        <v>0.05159071367153912</v>
      </c>
      <c r="AK63" s="36">
        <f t="shared" si="94"/>
        <v>0.06</v>
      </c>
      <c r="AL63" s="37">
        <f t="shared" si="34"/>
        <v>0.05159071367153912</v>
      </c>
      <c r="AM63" s="37">
        <f t="shared" si="35"/>
        <v>107.63451640472864</v>
      </c>
      <c r="AN63" s="37">
        <f t="shared" si="36"/>
        <v>107.63451640472864</v>
      </c>
      <c r="AO63" s="37"/>
      <c r="AP63" s="37"/>
      <c r="AQ63" s="37">
        <v>0.002</v>
      </c>
      <c r="AR63" s="37">
        <v>0</v>
      </c>
      <c r="AS63" s="39">
        <v>5.454516404728638</v>
      </c>
      <c r="AT63" s="37">
        <f t="shared" si="95"/>
        <v>5.454516404728638</v>
      </c>
      <c r="AU63" s="22">
        <f t="shared" si="85"/>
        <v>0.050676275482285794</v>
      </c>
      <c r="AV63" s="22">
        <f t="shared" si="85"/>
        <v>0.050676275482285794</v>
      </c>
      <c r="AW63" s="22"/>
      <c r="AX63" s="39">
        <f t="shared" si="38"/>
        <v>102.18</v>
      </c>
      <c r="AY63" s="37">
        <f t="shared" si="39"/>
        <v>102.18</v>
      </c>
      <c r="AZ63" s="37">
        <v>0</v>
      </c>
      <c r="BA63" s="37">
        <f>AZ63*0.3</f>
        <v>0</v>
      </c>
      <c r="BB63" s="51">
        <v>0</v>
      </c>
      <c r="BC63" s="37">
        <f t="shared" si="91"/>
        <v>0</v>
      </c>
      <c r="BD63" s="22">
        <f t="shared" si="86"/>
        <v>0</v>
      </c>
      <c r="BE63" s="22">
        <f t="shared" si="86"/>
        <v>0</v>
      </c>
      <c r="BF63" s="22">
        <f t="shared" si="110"/>
        <v>0</v>
      </c>
      <c r="BG63" s="22">
        <f t="shared" si="110"/>
        <v>0</v>
      </c>
      <c r="BH63" s="36">
        <v>102.18</v>
      </c>
      <c r="BI63" s="42">
        <f aca="true" t="shared" si="111" ref="BI63:BI98">BH63</f>
        <v>102.18</v>
      </c>
      <c r="BJ63" s="51">
        <v>25.3</v>
      </c>
      <c r="BK63" s="36">
        <f t="shared" si="96"/>
        <v>25.3</v>
      </c>
      <c r="BL63" s="36">
        <f t="shared" si="42"/>
        <v>30.22905759162303</v>
      </c>
      <c r="BM63" s="36">
        <f t="shared" si="43"/>
        <v>30.22905759162303</v>
      </c>
      <c r="BN63" s="44">
        <f t="shared" si="44"/>
        <v>30.229057591623036</v>
      </c>
      <c r="BO63" s="44">
        <f t="shared" si="45"/>
        <v>30.229057591623036</v>
      </c>
      <c r="BP63" s="67">
        <v>0.764</v>
      </c>
      <c r="BQ63" s="36">
        <f t="shared" si="97"/>
        <v>0</v>
      </c>
      <c r="BR63" s="39">
        <f>BQ63/BS63*100</f>
        <v>0</v>
      </c>
      <c r="BS63" s="39">
        <v>23.095</v>
      </c>
      <c r="BT63" s="39">
        <f t="shared" si="102"/>
        <v>23.095</v>
      </c>
      <c r="BU63" s="36">
        <v>2.369</v>
      </c>
      <c r="BV63" s="36">
        <f t="shared" si="92"/>
        <v>2.369</v>
      </c>
      <c r="BW63" s="43">
        <v>2.369</v>
      </c>
      <c r="BX63" s="45">
        <f t="shared" si="48"/>
        <v>1</v>
      </c>
      <c r="BY63" s="36">
        <v>0</v>
      </c>
      <c r="BZ63" s="36">
        <f t="shared" si="87"/>
        <v>0</v>
      </c>
      <c r="CA63" s="43">
        <v>0</v>
      </c>
      <c r="CB63" s="45" t="e">
        <f t="shared" si="49"/>
        <v>#DIV/0!</v>
      </c>
      <c r="CC63" s="36">
        <v>0</v>
      </c>
      <c r="CD63" s="36">
        <f t="shared" si="90"/>
        <v>0</v>
      </c>
      <c r="CE63" s="43">
        <v>0</v>
      </c>
      <c r="CF63" s="45" t="e">
        <f t="shared" si="50"/>
        <v>#DIV/0!</v>
      </c>
      <c r="CG63" s="36">
        <f t="shared" si="105"/>
        <v>214.56871616496971</v>
      </c>
      <c r="CH63" s="36">
        <f t="shared" si="105"/>
        <v>214.56871616496971</v>
      </c>
      <c r="CI63" s="36">
        <f t="shared" si="106"/>
        <v>226.02270503033859</v>
      </c>
      <c r="CJ63" s="46">
        <f t="shared" si="106"/>
        <v>226.02270503033859</v>
      </c>
      <c r="CK63" s="36">
        <f t="shared" si="67"/>
        <v>226.02270503033859</v>
      </c>
      <c r="CL63" s="36">
        <f t="shared" si="98"/>
        <v>226.02270503033859</v>
      </c>
      <c r="CM63" s="36">
        <f t="shared" si="107"/>
        <v>22.009668265633834</v>
      </c>
      <c r="CN63" s="36">
        <f t="shared" si="107"/>
        <v>22.009668265633834</v>
      </c>
      <c r="CO63" s="36">
        <f t="shared" si="69"/>
        <v>23.184576238011353</v>
      </c>
      <c r="CP63" s="36">
        <f t="shared" si="99"/>
        <v>23.184576238011353</v>
      </c>
      <c r="CQ63" s="36">
        <f t="shared" si="108"/>
        <v>0</v>
      </c>
      <c r="CR63" s="36">
        <f t="shared" si="108"/>
        <v>0</v>
      </c>
      <c r="CS63" s="36">
        <f t="shared" si="71"/>
        <v>0</v>
      </c>
      <c r="CT63" s="36">
        <f t="shared" si="100"/>
        <v>0</v>
      </c>
      <c r="CU63" s="36">
        <f t="shared" si="109"/>
        <v>0</v>
      </c>
      <c r="CV63" s="36">
        <f t="shared" si="109"/>
        <v>0</v>
      </c>
      <c r="CW63" s="36">
        <f t="shared" si="73"/>
        <v>0</v>
      </c>
      <c r="CX63" s="36">
        <f t="shared" si="101"/>
        <v>0</v>
      </c>
      <c r="CY63" s="47"/>
      <c r="CZ63" s="47"/>
    </row>
    <row r="64" spans="1:104" ht="26.25" customHeight="1">
      <c r="A64" s="63">
        <v>86</v>
      </c>
      <c r="B64" s="63"/>
      <c r="C64" s="63">
        <v>52</v>
      </c>
      <c r="D64" s="64">
        <v>49</v>
      </c>
      <c r="E64" s="65" t="s">
        <v>272</v>
      </c>
      <c r="F64" s="65" t="s">
        <v>273</v>
      </c>
      <c r="G64" s="66" t="s">
        <v>246</v>
      </c>
      <c r="H64" s="56" t="s">
        <v>274</v>
      </c>
      <c r="I64" s="33"/>
      <c r="J64" s="34">
        <f t="shared" si="88"/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>
        <v>0</v>
      </c>
      <c r="T64" s="34">
        <v>0</v>
      </c>
      <c r="U64" s="34">
        <v>0</v>
      </c>
      <c r="V64" s="34">
        <v>0</v>
      </c>
      <c r="W64" s="34">
        <v>0</v>
      </c>
      <c r="X64" s="34">
        <v>0</v>
      </c>
      <c r="Y64" s="34">
        <v>0</v>
      </c>
      <c r="Z64" s="34">
        <v>0</v>
      </c>
      <c r="AA64" s="34">
        <v>0</v>
      </c>
      <c r="AB64" s="34">
        <v>0</v>
      </c>
      <c r="AC64" s="34">
        <v>0</v>
      </c>
      <c r="AD64" s="34">
        <v>0</v>
      </c>
      <c r="AE64" s="36">
        <v>0.23260000000000003</v>
      </c>
      <c r="AF64" s="37">
        <f t="shared" si="31"/>
        <v>0.2</v>
      </c>
      <c r="AG64" s="36">
        <f t="shared" si="93"/>
        <v>0.23260000000000003</v>
      </c>
      <c r="AH64" s="37">
        <f t="shared" si="32"/>
        <v>0.2</v>
      </c>
      <c r="AI64" s="36">
        <v>0.16</v>
      </c>
      <c r="AJ64" s="37">
        <f t="shared" si="33"/>
        <v>0.13757523645743766</v>
      </c>
      <c r="AK64" s="36">
        <f t="shared" si="94"/>
        <v>0.16</v>
      </c>
      <c r="AL64" s="37">
        <f t="shared" si="34"/>
        <v>0.13757523645743766</v>
      </c>
      <c r="AM64" s="37">
        <f t="shared" si="35"/>
        <v>249.66651145467324</v>
      </c>
      <c r="AN64" s="37">
        <f t="shared" si="36"/>
        <v>249.66651145467324</v>
      </c>
      <c r="AO64" s="37"/>
      <c r="AP64" s="37"/>
      <c r="AQ64" s="37">
        <v>0.003</v>
      </c>
      <c r="AR64" s="37">
        <v>0</v>
      </c>
      <c r="AS64" s="39">
        <v>12.156511454673264</v>
      </c>
      <c r="AT64" s="37">
        <f t="shared" si="95"/>
        <v>12.156511454673264</v>
      </c>
      <c r="AU64" s="22">
        <f t="shared" si="85"/>
        <v>0.04869099737823777</v>
      </c>
      <c r="AV64" s="22">
        <f t="shared" si="85"/>
        <v>0.04869099737823777</v>
      </c>
      <c r="AW64" s="22"/>
      <c r="AX64" s="39">
        <f t="shared" si="38"/>
        <v>237.51</v>
      </c>
      <c r="AY64" s="37">
        <f t="shared" si="39"/>
        <v>237.51</v>
      </c>
      <c r="AZ64" s="37">
        <v>0.001</v>
      </c>
      <c r="BA64" s="37">
        <f>AZ64*0.3</f>
        <v>0.0003</v>
      </c>
      <c r="BB64" s="51">
        <v>4.03</v>
      </c>
      <c r="BC64" s="37">
        <f t="shared" si="91"/>
        <v>4.03</v>
      </c>
      <c r="BD64" s="22">
        <f t="shared" si="86"/>
        <v>0.01614153206418973</v>
      </c>
      <c r="BE64" s="22">
        <f t="shared" si="86"/>
        <v>0.01614153206418973</v>
      </c>
      <c r="BF64" s="22">
        <f t="shared" si="110"/>
        <v>0.01696770662287904</v>
      </c>
      <c r="BG64" s="22">
        <f t="shared" si="110"/>
        <v>0.01696770662287904</v>
      </c>
      <c r="BH64" s="36">
        <v>233.48</v>
      </c>
      <c r="BI64" s="42">
        <f t="shared" si="111"/>
        <v>233.48</v>
      </c>
      <c r="BJ64" s="51">
        <v>63.35</v>
      </c>
      <c r="BK64" s="36">
        <f t="shared" si="96"/>
        <v>63.35</v>
      </c>
      <c r="BL64" s="36">
        <f t="shared" si="42"/>
        <v>78.2696335078534</v>
      </c>
      <c r="BM64" s="36">
        <f t="shared" si="43"/>
        <v>78.2696335078534</v>
      </c>
      <c r="BN64" s="44">
        <f t="shared" si="44"/>
        <v>78.2696335078534</v>
      </c>
      <c r="BO64" s="44">
        <f t="shared" si="45"/>
        <v>78.2696335078534</v>
      </c>
      <c r="BP64" s="36">
        <v>0.764</v>
      </c>
      <c r="BQ64" s="36">
        <f t="shared" si="97"/>
        <v>0</v>
      </c>
      <c r="BR64" s="39">
        <f>BQ64/BS64*100</f>
        <v>0</v>
      </c>
      <c r="BS64" s="39">
        <v>59.798</v>
      </c>
      <c r="BT64" s="39">
        <f t="shared" si="102"/>
        <v>59.798</v>
      </c>
      <c r="BU64" s="36">
        <v>6.411</v>
      </c>
      <c r="BV64" s="36">
        <f t="shared" si="92"/>
        <v>6.411</v>
      </c>
      <c r="BW64" s="43">
        <v>6.411</v>
      </c>
      <c r="BX64" s="45">
        <f t="shared" si="48"/>
        <v>1</v>
      </c>
      <c r="BY64" s="36">
        <v>0.006</v>
      </c>
      <c r="BZ64" s="36">
        <f t="shared" si="87"/>
        <v>0.006</v>
      </c>
      <c r="CA64" s="43">
        <v>0.006</v>
      </c>
      <c r="CB64" s="45">
        <f t="shared" si="49"/>
        <v>1</v>
      </c>
      <c r="CC64" s="36">
        <v>0</v>
      </c>
      <c r="CD64" s="36">
        <f t="shared" si="90"/>
        <v>0</v>
      </c>
      <c r="CE64" s="43">
        <v>0</v>
      </c>
      <c r="CF64" s="45" t="e">
        <f t="shared" si="50"/>
        <v>#DIV/0!</v>
      </c>
      <c r="CG64" s="36">
        <f t="shared" si="105"/>
        <v>239.511497363379</v>
      </c>
      <c r="CH64" s="36">
        <f t="shared" si="105"/>
        <v>239.511497363379</v>
      </c>
      <c r="CI64" s="36">
        <f t="shared" si="106"/>
        <v>251.77045177045176</v>
      </c>
      <c r="CJ64" s="46">
        <f t="shared" si="106"/>
        <v>251.77045177045176</v>
      </c>
      <c r="CK64" s="36">
        <f t="shared" si="67"/>
        <v>256.11615555936265</v>
      </c>
      <c r="CL64" s="36">
        <f t="shared" si="98"/>
        <v>256.11615555936265</v>
      </c>
      <c r="CM64" s="36">
        <f t="shared" si="107"/>
        <v>25.678253613776757</v>
      </c>
      <c r="CN64" s="36">
        <f t="shared" si="107"/>
        <v>25.678253613776757</v>
      </c>
      <c r="CO64" s="36">
        <f t="shared" si="69"/>
        <v>27.458454685626176</v>
      </c>
      <c r="CP64" s="36">
        <f t="shared" si="99"/>
        <v>27.458454685626176</v>
      </c>
      <c r="CQ64" s="36">
        <f t="shared" si="108"/>
        <v>0.024032057663806044</v>
      </c>
      <c r="CR64" s="36">
        <f t="shared" si="108"/>
        <v>0.024032057663806044</v>
      </c>
      <c r="CS64" s="36">
        <f t="shared" si="71"/>
        <v>0.02569813260236423</v>
      </c>
      <c r="CT64" s="36">
        <f t="shared" si="100"/>
        <v>0.02569813260236423</v>
      </c>
      <c r="CU64" s="36">
        <f t="shared" si="109"/>
        <v>0</v>
      </c>
      <c r="CV64" s="36">
        <f t="shared" si="109"/>
        <v>0</v>
      </c>
      <c r="CW64" s="36">
        <f t="shared" si="73"/>
        <v>0</v>
      </c>
      <c r="CX64" s="36">
        <f t="shared" si="101"/>
        <v>0</v>
      </c>
      <c r="CY64" s="47"/>
      <c r="CZ64" s="47"/>
    </row>
    <row r="65" spans="1:104" ht="26.25" customHeight="1">
      <c r="A65" s="63">
        <v>55</v>
      </c>
      <c r="B65" s="63"/>
      <c r="C65" s="63">
        <v>53</v>
      </c>
      <c r="D65" s="64">
        <v>50</v>
      </c>
      <c r="E65" s="65" t="s">
        <v>275</v>
      </c>
      <c r="F65" s="65" t="s">
        <v>276</v>
      </c>
      <c r="G65" s="66" t="s">
        <v>246</v>
      </c>
      <c r="H65" s="56" t="s">
        <v>277</v>
      </c>
      <c r="I65" s="33"/>
      <c r="J65" s="34">
        <f t="shared" si="88"/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  <c r="T65" s="34">
        <v>0</v>
      </c>
      <c r="U65" s="34">
        <v>0</v>
      </c>
      <c r="V65" s="34">
        <v>0</v>
      </c>
      <c r="W65" s="34">
        <v>0</v>
      </c>
      <c r="X65" s="34">
        <v>0</v>
      </c>
      <c r="Y65" s="34">
        <v>0</v>
      </c>
      <c r="Z65" s="34">
        <v>0</v>
      </c>
      <c r="AA65" s="34">
        <v>0</v>
      </c>
      <c r="AB65" s="34">
        <v>0</v>
      </c>
      <c r="AC65" s="34">
        <v>0</v>
      </c>
      <c r="AD65" s="34">
        <v>0</v>
      </c>
      <c r="AE65" s="36">
        <v>0.47</v>
      </c>
      <c r="AF65" s="37">
        <f t="shared" si="31"/>
        <v>0.4041272570937231</v>
      </c>
      <c r="AG65" s="36">
        <f t="shared" si="93"/>
        <v>0.47</v>
      </c>
      <c r="AH65" s="37">
        <f t="shared" si="32"/>
        <v>0.4041272570937231</v>
      </c>
      <c r="AI65" s="36">
        <v>0.46</v>
      </c>
      <c r="AJ65" s="37">
        <f t="shared" si="33"/>
        <v>0.3955288048151333</v>
      </c>
      <c r="AK65" s="36">
        <f t="shared" si="94"/>
        <v>0.46</v>
      </c>
      <c r="AL65" s="37">
        <f t="shared" si="34"/>
        <v>0.3955288048151333</v>
      </c>
      <c r="AM65" s="37">
        <f t="shared" si="35"/>
        <v>736.1260993625185</v>
      </c>
      <c r="AN65" s="37">
        <f t="shared" si="36"/>
        <v>736.1260993625185</v>
      </c>
      <c r="AO65" s="37"/>
      <c r="AP65" s="37"/>
      <c r="AQ65" s="37">
        <v>0.005</v>
      </c>
      <c r="AR65" s="37">
        <v>0</v>
      </c>
      <c r="AS65" s="39">
        <v>40.41701841519294</v>
      </c>
      <c r="AT65" s="37">
        <f t="shared" si="95"/>
        <v>40.41701841519294</v>
      </c>
      <c r="AU65" s="22">
        <f t="shared" si="85"/>
        <v>0.05490502028143531</v>
      </c>
      <c r="AV65" s="22">
        <f t="shared" si="85"/>
        <v>0.05490502028143531</v>
      </c>
      <c r="AW65" s="22"/>
      <c r="AX65" s="39">
        <f t="shared" si="38"/>
        <v>695.7090809473256</v>
      </c>
      <c r="AY65" s="37">
        <f t="shared" si="39"/>
        <v>695.7090809473256</v>
      </c>
      <c r="AZ65" s="37">
        <v>0.02</v>
      </c>
      <c r="BA65" s="37">
        <v>0</v>
      </c>
      <c r="BB65" s="51">
        <v>98.81708094732548</v>
      </c>
      <c r="BC65" s="37">
        <f t="shared" si="91"/>
        <v>98.81708094732548</v>
      </c>
      <c r="BD65" s="22">
        <f t="shared" si="86"/>
        <v>0.13423933892970316</v>
      </c>
      <c r="BE65" s="22">
        <f t="shared" si="86"/>
        <v>0.13423933892970316</v>
      </c>
      <c r="BF65" s="22">
        <f t="shared" si="110"/>
        <v>0.14203793461020994</v>
      </c>
      <c r="BG65" s="22">
        <f t="shared" si="110"/>
        <v>0.14203793461020994</v>
      </c>
      <c r="BH65" s="36">
        <v>596.892</v>
      </c>
      <c r="BI65" s="42">
        <f t="shared" si="111"/>
        <v>596.892</v>
      </c>
      <c r="BJ65" s="51">
        <v>183.7</v>
      </c>
      <c r="BK65" s="36">
        <f t="shared" si="96"/>
        <v>183.7</v>
      </c>
      <c r="BL65" s="36">
        <f t="shared" si="42"/>
        <v>222.90575916230367</v>
      </c>
      <c r="BM65" s="36">
        <f t="shared" si="43"/>
        <v>222.90575916230367</v>
      </c>
      <c r="BN65" s="44">
        <f t="shared" si="44"/>
        <v>222.90575916230367</v>
      </c>
      <c r="BO65" s="44">
        <f t="shared" si="45"/>
        <v>222.90575916230367</v>
      </c>
      <c r="BP65" s="36">
        <v>0.764</v>
      </c>
      <c r="BQ65" s="36">
        <f t="shared" si="97"/>
        <v>0</v>
      </c>
      <c r="BR65" s="39">
        <f>BQ65/BS65*100</f>
        <v>0</v>
      </c>
      <c r="BS65" s="39">
        <v>170.3</v>
      </c>
      <c r="BT65" s="39">
        <f t="shared" si="102"/>
        <v>170.3</v>
      </c>
      <c r="BU65" s="36">
        <v>0</v>
      </c>
      <c r="BV65" s="36">
        <f t="shared" si="92"/>
        <v>0</v>
      </c>
      <c r="BW65" s="43">
        <v>0</v>
      </c>
      <c r="BX65" s="45" t="e">
        <f t="shared" si="48"/>
        <v>#DIV/0!</v>
      </c>
      <c r="BY65" s="36">
        <v>0.278</v>
      </c>
      <c r="BZ65" s="36">
        <f t="shared" si="87"/>
        <v>0.278</v>
      </c>
      <c r="CA65" s="43">
        <v>0.278</v>
      </c>
      <c r="CB65" s="45">
        <f t="shared" si="49"/>
        <v>1</v>
      </c>
      <c r="CC65" s="36">
        <v>0.124</v>
      </c>
      <c r="CD65" s="36">
        <f t="shared" si="90"/>
        <v>0.124</v>
      </c>
      <c r="CE65" s="43">
        <v>0.124</v>
      </c>
      <c r="CF65" s="45">
        <f t="shared" si="50"/>
        <v>1</v>
      </c>
      <c r="CG65" s="36">
        <f t="shared" si="105"/>
        <v>231.34623286347127</v>
      </c>
      <c r="CH65" s="36">
        <f t="shared" si="105"/>
        <v>231.34623286347127</v>
      </c>
      <c r="CI65" s="36">
        <f t="shared" si="106"/>
        <v>244.78622554144005</v>
      </c>
      <c r="CJ65" s="46">
        <f t="shared" si="106"/>
        <v>244.78622554144005</v>
      </c>
      <c r="CK65" s="36">
        <f t="shared" si="67"/>
        <v>285.31124558546605</v>
      </c>
      <c r="CL65" s="36">
        <f t="shared" si="98"/>
        <v>285.31124558546605</v>
      </c>
      <c r="CM65" s="36">
        <f t="shared" si="107"/>
        <v>0</v>
      </c>
      <c r="CN65" s="36">
        <f t="shared" si="107"/>
        <v>0</v>
      </c>
      <c r="CO65" s="36">
        <f t="shared" si="69"/>
        <v>0</v>
      </c>
      <c r="CP65" s="36">
        <f t="shared" si="99"/>
        <v>0</v>
      </c>
      <c r="CQ65" s="36">
        <f t="shared" si="108"/>
        <v>0.3776526878217559</v>
      </c>
      <c r="CR65" s="36">
        <f t="shared" si="108"/>
        <v>0.3776526878217559</v>
      </c>
      <c r="CS65" s="36">
        <f t="shared" si="71"/>
        <v>0.4657458970802088</v>
      </c>
      <c r="CT65" s="36">
        <f t="shared" si="100"/>
        <v>0.4657458970802088</v>
      </c>
      <c r="CU65" s="36">
        <f t="shared" si="109"/>
        <v>0.1684494003233731</v>
      </c>
      <c r="CV65" s="36">
        <f t="shared" si="109"/>
        <v>0.1684494003233731</v>
      </c>
      <c r="CW65" s="36">
        <f t="shared" si="73"/>
        <v>0.20774277423721543</v>
      </c>
      <c r="CX65" s="36">
        <f t="shared" si="101"/>
        <v>0.20774277423721543</v>
      </c>
      <c r="CY65" s="47"/>
      <c r="CZ65" s="47"/>
    </row>
    <row r="66" spans="1:104" ht="26.25" customHeight="1">
      <c r="A66" s="63">
        <v>54</v>
      </c>
      <c r="B66" s="63"/>
      <c r="C66" s="63">
        <v>54</v>
      </c>
      <c r="D66" s="64">
        <v>51</v>
      </c>
      <c r="E66" s="65" t="s">
        <v>278</v>
      </c>
      <c r="F66" s="65" t="s">
        <v>279</v>
      </c>
      <c r="G66" s="66" t="s">
        <v>246</v>
      </c>
      <c r="H66" s="56" t="s">
        <v>280</v>
      </c>
      <c r="I66" s="33"/>
      <c r="J66" s="34">
        <f t="shared" si="88"/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34">
        <v>0</v>
      </c>
      <c r="T66" s="34">
        <v>0</v>
      </c>
      <c r="U66" s="34">
        <v>0</v>
      </c>
      <c r="V66" s="34">
        <v>0</v>
      </c>
      <c r="W66" s="34">
        <v>0</v>
      </c>
      <c r="X66" s="34">
        <v>0</v>
      </c>
      <c r="Y66" s="34">
        <v>0</v>
      </c>
      <c r="Z66" s="34">
        <v>0</v>
      </c>
      <c r="AA66" s="34">
        <v>0</v>
      </c>
      <c r="AB66" s="34">
        <v>0</v>
      </c>
      <c r="AC66" s="34">
        <v>0</v>
      </c>
      <c r="AD66" s="34">
        <v>0</v>
      </c>
      <c r="AE66" s="36">
        <v>0.35</v>
      </c>
      <c r="AF66" s="37">
        <f t="shared" si="31"/>
        <v>0.3009458297506449</v>
      </c>
      <c r="AG66" s="36">
        <f t="shared" si="93"/>
        <v>0.35</v>
      </c>
      <c r="AH66" s="37">
        <f t="shared" si="32"/>
        <v>0.3009458297506449</v>
      </c>
      <c r="AI66" s="36">
        <v>0.180265</v>
      </c>
      <c r="AJ66" s="37">
        <f t="shared" si="33"/>
        <v>0.155</v>
      </c>
      <c r="AK66" s="36">
        <f t="shared" si="94"/>
        <v>0.180265</v>
      </c>
      <c r="AL66" s="37">
        <f t="shared" si="34"/>
        <v>0.155</v>
      </c>
      <c r="AM66" s="37">
        <f t="shared" si="35"/>
        <v>313.90628005046153</v>
      </c>
      <c r="AN66" s="37">
        <f t="shared" si="36"/>
        <v>313.90628005046153</v>
      </c>
      <c r="AO66" s="37"/>
      <c r="AP66" s="37"/>
      <c r="AQ66" s="37">
        <v>0.005</v>
      </c>
      <c r="AR66" s="37">
        <v>0</v>
      </c>
      <c r="AS66" s="39">
        <v>32.10879868131868</v>
      </c>
      <c r="AT66" s="37">
        <f t="shared" si="95"/>
        <v>32.10879868131868</v>
      </c>
      <c r="AU66" s="22">
        <f t="shared" si="85"/>
        <v>0.10228785061629567</v>
      </c>
      <c r="AV66" s="22">
        <f t="shared" si="85"/>
        <v>0.10228785061629567</v>
      </c>
      <c r="AW66" s="22"/>
      <c r="AX66" s="39">
        <f t="shared" si="38"/>
        <v>281.7974813691429</v>
      </c>
      <c r="AY66" s="37">
        <f t="shared" si="39"/>
        <v>281.7974813691429</v>
      </c>
      <c r="AZ66" s="37">
        <v>0.01</v>
      </c>
      <c r="BA66" s="37">
        <v>0</v>
      </c>
      <c r="BB66" s="51">
        <v>55.933481369142854</v>
      </c>
      <c r="BC66" s="37">
        <f t="shared" si="91"/>
        <v>55.933481369142854</v>
      </c>
      <c r="BD66" s="22">
        <f t="shared" si="86"/>
        <v>0.17818528944419765</v>
      </c>
      <c r="BE66" s="22">
        <f t="shared" si="86"/>
        <v>0.17818528944419765</v>
      </c>
      <c r="BF66" s="22">
        <f t="shared" si="110"/>
        <v>0.19848822316432396</v>
      </c>
      <c r="BG66" s="22">
        <f t="shared" si="110"/>
        <v>0.19848822316432396</v>
      </c>
      <c r="BH66" s="36">
        <v>225.864</v>
      </c>
      <c r="BI66" s="42">
        <f t="shared" si="111"/>
        <v>225.864</v>
      </c>
      <c r="BJ66" s="51">
        <v>73.8</v>
      </c>
      <c r="BK66" s="36">
        <f t="shared" si="96"/>
        <v>73.8</v>
      </c>
      <c r="BL66" s="36">
        <f t="shared" si="42"/>
        <v>93.46858638743456</v>
      </c>
      <c r="BM66" s="36">
        <f t="shared" si="43"/>
        <v>93.46858638743456</v>
      </c>
      <c r="BN66" s="44">
        <f t="shared" si="44"/>
        <v>93.46858638743456</v>
      </c>
      <c r="BO66" s="44">
        <f t="shared" si="45"/>
        <v>93.46858638743456</v>
      </c>
      <c r="BP66" s="36">
        <v>0.764</v>
      </c>
      <c r="BQ66" s="36">
        <f t="shared" si="97"/>
        <v>0</v>
      </c>
      <c r="BR66" s="39">
        <f>BQ66/BS66*100</f>
        <v>0</v>
      </c>
      <c r="BS66" s="39">
        <v>71.41</v>
      </c>
      <c r="BT66" s="39">
        <f t="shared" si="102"/>
        <v>71.41</v>
      </c>
      <c r="BU66" s="36">
        <v>25.25</v>
      </c>
      <c r="BV66" s="36">
        <f t="shared" si="92"/>
        <v>25.25</v>
      </c>
      <c r="BW66" s="43">
        <v>25.25</v>
      </c>
      <c r="BX66" s="45">
        <f t="shared" si="48"/>
        <v>1</v>
      </c>
      <c r="BY66" s="36">
        <v>0.116</v>
      </c>
      <c r="BZ66" s="36">
        <f t="shared" si="87"/>
        <v>0.116</v>
      </c>
      <c r="CA66" s="43">
        <v>0.116</v>
      </c>
      <c r="CB66" s="45">
        <f t="shared" si="49"/>
        <v>1</v>
      </c>
      <c r="CC66" s="36">
        <v>0</v>
      </c>
      <c r="CD66" s="36">
        <f t="shared" si="90"/>
        <v>0</v>
      </c>
      <c r="CE66" s="43">
        <v>0</v>
      </c>
      <c r="CF66" s="45" t="e">
        <f t="shared" si="50"/>
        <v>#DIV/0!</v>
      </c>
      <c r="CG66" s="36">
        <f t="shared" si="105"/>
        <v>227.48828086051859</v>
      </c>
      <c r="CH66" s="36">
        <f t="shared" si="105"/>
        <v>227.48828086051859</v>
      </c>
      <c r="CI66" s="36">
        <f t="shared" si="106"/>
        <v>253.40893627951166</v>
      </c>
      <c r="CJ66" s="46">
        <f t="shared" si="106"/>
        <v>253.40893627951166</v>
      </c>
      <c r="CK66" s="36">
        <f t="shared" si="67"/>
        <v>316.16370913470047</v>
      </c>
      <c r="CL66" s="36">
        <f t="shared" si="98"/>
        <v>316.16370913470047</v>
      </c>
      <c r="CM66" s="36">
        <f t="shared" si="107"/>
        <v>80.43802116969745</v>
      </c>
      <c r="CN66" s="36">
        <f t="shared" si="107"/>
        <v>80.43802116969745</v>
      </c>
      <c r="CO66" s="36">
        <f t="shared" si="69"/>
        <v>111.79293734282577</v>
      </c>
      <c r="CP66" s="36">
        <f t="shared" si="99"/>
        <v>111.79293734282577</v>
      </c>
      <c r="CQ66" s="36">
        <f t="shared" si="108"/>
        <v>0.3695370477498972</v>
      </c>
      <c r="CR66" s="36">
        <f t="shared" si="108"/>
        <v>0.3695370477498972</v>
      </c>
      <c r="CS66" s="36">
        <f t="shared" si="71"/>
        <v>0.5135833953175363</v>
      </c>
      <c r="CT66" s="36">
        <f t="shared" si="100"/>
        <v>0.5135833953175363</v>
      </c>
      <c r="CU66" s="36">
        <f t="shared" si="109"/>
        <v>0</v>
      </c>
      <c r="CV66" s="36">
        <f t="shared" si="109"/>
        <v>0</v>
      </c>
      <c r="CW66" s="36">
        <f t="shared" si="73"/>
        <v>0</v>
      </c>
      <c r="CX66" s="36">
        <f t="shared" si="101"/>
        <v>0</v>
      </c>
      <c r="CY66" s="47"/>
      <c r="CZ66" s="47"/>
    </row>
    <row r="67" spans="1:104" ht="26.25" customHeight="1">
      <c r="A67" s="63">
        <v>53</v>
      </c>
      <c r="B67" s="63"/>
      <c r="C67" s="63">
        <v>55</v>
      </c>
      <c r="D67" s="64">
        <v>52</v>
      </c>
      <c r="E67" s="65" t="s">
        <v>281</v>
      </c>
      <c r="F67" s="65" t="s">
        <v>282</v>
      </c>
      <c r="G67" s="66" t="s">
        <v>246</v>
      </c>
      <c r="H67" s="56" t="s">
        <v>283</v>
      </c>
      <c r="I67" s="33"/>
      <c r="J67" s="34">
        <f t="shared" si="88"/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34">
        <v>0</v>
      </c>
      <c r="T67" s="34">
        <v>0</v>
      </c>
      <c r="U67" s="34">
        <v>0</v>
      </c>
      <c r="V67" s="34">
        <v>0</v>
      </c>
      <c r="W67" s="34">
        <v>0</v>
      </c>
      <c r="X67" s="34">
        <v>0</v>
      </c>
      <c r="Y67" s="34">
        <v>0</v>
      </c>
      <c r="Z67" s="34">
        <v>0</v>
      </c>
      <c r="AA67" s="34">
        <v>0</v>
      </c>
      <c r="AB67" s="34">
        <v>0</v>
      </c>
      <c r="AC67" s="34">
        <v>0</v>
      </c>
      <c r="AD67" s="34">
        <v>0</v>
      </c>
      <c r="AE67" s="36">
        <v>0.23</v>
      </c>
      <c r="AF67" s="37">
        <f t="shared" si="31"/>
        <v>0.19776440240756665</v>
      </c>
      <c r="AG67" s="36">
        <f t="shared" si="93"/>
        <v>0.23</v>
      </c>
      <c r="AH67" s="37">
        <f t="shared" si="32"/>
        <v>0.19776440240756665</v>
      </c>
      <c r="AI67" s="36">
        <v>0.05</v>
      </c>
      <c r="AJ67" s="37">
        <f t="shared" si="33"/>
        <v>0.04299226139294927</v>
      </c>
      <c r="AK67" s="36">
        <f t="shared" si="94"/>
        <v>0.05</v>
      </c>
      <c r="AL67" s="37">
        <f t="shared" si="34"/>
        <v>0.04299226139294927</v>
      </c>
      <c r="AM67" s="37">
        <f t="shared" si="35"/>
        <v>57.7199962967033</v>
      </c>
      <c r="AN67" s="37">
        <f t="shared" si="36"/>
        <v>57.7199962967033</v>
      </c>
      <c r="AO67" s="37"/>
      <c r="AP67" s="37"/>
      <c r="AQ67" s="37">
        <v>0</v>
      </c>
      <c r="AR67" s="37">
        <v>0</v>
      </c>
      <c r="AS67" s="39">
        <v>5.401771868131874</v>
      </c>
      <c r="AT67" s="37">
        <f t="shared" si="95"/>
        <v>5.401771868131874</v>
      </c>
      <c r="AU67" s="22">
        <f t="shared" si="85"/>
        <v>0.09358579720561067</v>
      </c>
      <c r="AV67" s="22">
        <f t="shared" si="85"/>
        <v>0.09358579720561067</v>
      </c>
      <c r="AW67" s="22"/>
      <c r="AX67" s="39">
        <f t="shared" si="38"/>
        <v>52.318224428571426</v>
      </c>
      <c r="AY67" s="37">
        <f t="shared" si="39"/>
        <v>52.318224428571426</v>
      </c>
      <c r="AZ67" s="37">
        <v>0</v>
      </c>
      <c r="BA67" s="37">
        <f aca="true" t="shared" si="112" ref="BA67:BA78">AZ67*0.3</f>
        <v>0</v>
      </c>
      <c r="BB67" s="51">
        <v>10.20822442857143</v>
      </c>
      <c r="BC67" s="37">
        <f t="shared" si="91"/>
        <v>10.20822442857143</v>
      </c>
      <c r="BD67" s="22">
        <f t="shared" si="86"/>
        <v>0.17685767642979694</v>
      </c>
      <c r="BE67" s="22">
        <f t="shared" si="86"/>
        <v>0.17685767642979694</v>
      </c>
      <c r="BF67" s="22">
        <f t="shared" si="110"/>
        <v>0.19511794484746758</v>
      </c>
      <c r="BG67" s="22">
        <f t="shared" si="110"/>
        <v>0.19511794484746758</v>
      </c>
      <c r="BH67" s="36">
        <v>42.11</v>
      </c>
      <c r="BI67" s="42">
        <f t="shared" si="111"/>
        <v>42.11</v>
      </c>
      <c r="BJ67" s="51">
        <v>13.72</v>
      </c>
      <c r="BK67" s="36">
        <f t="shared" si="96"/>
        <v>13.72</v>
      </c>
      <c r="BL67" s="36">
        <f t="shared" si="42"/>
        <v>17.185863874345554</v>
      </c>
      <c r="BM67" s="36">
        <f t="shared" si="43"/>
        <v>17.185863874345554</v>
      </c>
      <c r="BN67" s="44">
        <f t="shared" si="44"/>
        <v>17.18586387434555</v>
      </c>
      <c r="BO67" s="44">
        <f t="shared" si="45"/>
        <v>17.18586387434555</v>
      </c>
      <c r="BP67" s="36">
        <v>0.764</v>
      </c>
      <c r="BQ67" s="36">
        <f t="shared" si="97"/>
        <v>0</v>
      </c>
      <c r="BR67" s="39">
        <f>BQ67/BS67*100</f>
        <v>0</v>
      </c>
      <c r="BS67" s="39">
        <v>13.13</v>
      </c>
      <c r="BT67" s="39">
        <f t="shared" si="102"/>
        <v>13.13</v>
      </c>
      <c r="BU67" s="36">
        <v>6.749</v>
      </c>
      <c r="BV67" s="36">
        <f t="shared" si="92"/>
        <v>6.749</v>
      </c>
      <c r="BW67" s="43">
        <v>6.749</v>
      </c>
      <c r="BX67" s="45">
        <f t="shared" si="48"/>
        <v>1</v>
      </c>
      <c r="BY67" s="36">
        <v>0.001</v>
      </c>
      <c r="BZ67" s="36">
        <f t="shared" si="87"/>
        <v>0.001</v>
      </c>
      <c r="CA67" s="43">
        <v>0.001</v>
      </c>
      <c r="CB67" s="45">
        <f t="shared" si="49"/>
        <v>1</v>
      </c>
      <c r="CC67" s="36">
        <v>0</v>
      </c>
      <c r="CD67" s="36">
        <f t="shared" si="90"/>
        <v>0</v>
      </c>
      <c r="CE67" s="43">
        <v>0</v>
      </c>
      <c r="CF67" s="45" t="e">
        <f t="shared" si="50"/>
        <v>#DIV/0!</v>
      </c>
      <c r="CG67" s="36">
        <f t="shared" si="105"/>
        <v>227.4774920723605</v>
      </c>
      <c r="CH67" s="36">
        <f t="shared" si="105"/>
        <v>227.4774920723605</v>
      </c>
      <c r="CI67" s="36">
        <f t="shared" si="106"/>
        <v>250.96417440400742</v>
      </c>
      <c r="CJ67" s="46">
        <f t="shared" si="106"/>
        <v>250.96417440400742</v>
      </c>
      <c r="CK67" s="36">
        <f t="shared" si="67"/>
        <v>311.80242222749945</v>
      </c>
      <c r="CL67" s="36">
        <f t="shared" si="98"/>
        <v>311.80242222749945</v>
      </c>
      <c r="CM67" s="36">
        <f t="shared" si="107"/>
        <v>116.92654942851186</v>
      </c>
      <c r="CN67" s="36">
        <f t="shared" si="107"/>
        <v>116.92654942851186</v>
      </c>
      <c r="CO67" s="36">
        <f t="shared" si="69"/>
        <v>160.27071954405127</v>
      </c>
      <c r="CP67" s="36">
        <f t="shared" si="99"/>
        <v>160.27071954405127</v>
      </c>
      <c r="CQ67" s="36">
        <f t="shared" si="108"/>
        <v>0.017325018436584957</v>
      </c>
      <c r="CR67" s="36">
        <f t="shared" si="108"/>
        <v>0.017325018436584957</v>
      </c>
      <c r="CS67" s="36">
        <f t="shared" si="71"/>
        <v>0.023747328425552126</v>
      </c>
      <c r="CT67" s="36">
        <f t="shared" si="100"/>
        <v>0.023747328425552126</v>
      </c>
      <c r="CU67" s="36">
        <f t="shared" si="109"/>
        <v>0</v>
      </c>
      <c r="CV67" s="36">
        <f t="shared" si="109"/>
        <v>0</v>
      </c>
      <c r="CW67" s="36">
        <f t="shared" si="73"/>
        <v>0</v>
      </c>
      <c r="CX67" s="36">
        <f t="shared" si="101"/>
        <v>0</v>
      </c>
      <c r="CY67" s="47"/>
      <c r="CZ67" s="47"/>
    </row>
    <row r="68" spans="1:104" ht="26.25" customHeight="1">
      <c r="A68" s="28">
        <v>22</v>
      </c>
      <c r="B68" s="28"/>
      <c r="C68" s="28">
        <v>56</v>
      </c>
      <c r="D68" s="61">
        <v>53</v>
      </c>
      <c r="E68" s="30" t="s">
        <v>284</v>
      </c>
      <c r="F68" s="30" t="s">
        <v>285</v>
      </c>
      <c r="G68" s="31" t="s">
        <v>91</v>
      </c>
      <c r="H68" s="56" t="s">
        <v>286</v>
      </c>
      <c r="I68" s="33" t="s">
        <v>287</v>
      </c>
      <c r="J68" s="34">
        <f t="shared" si="88"/>
        <v>0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  <c r="R68" s="34">
        <v>0</v>
      </c>
      <c r="S68" s="34">
        <v>0</v>
      </c>
      <c r="T68" s="34">
        <v>0</v>
      </c>
      <c r="U68" s="34">
        <v>0</v>
      </c>
      <c r="V68" s="34">
        <v>0</v>
      </c>
      <c r="W68" s="34">
        <v>0</v>
      </c>
      <c r="X68" s="34">
        <v>0</v>
      </c>
      <c r="Y68" s="34">
        <v>0</v>
      </c>
      <c r="Z68" s="34">
        <v>0</v>
      </c>
      <c r="AA68" s="34">
        <v>0</v>
      </c>
      <c r="AB68" s="34">
        <v>0</v>
      </c>
      <c r="AC68" s="34">
        <v>0</v>
      </c>
      <c r="AD68" s="34">
        <v>0</v>
      </c>
      <c r="AE68" s="36">
        <v>3.64019</v>
      </c>
      <c r="AF68" s="37">
        <f t="shared" si="31"/>
        <v>3.13</v>
      </c>
      <c r="AG68" s="36">
        <f t="shared" si="93"/>
        <v>3.64019</v>
      </c>
      <c r="AH68" s="37">
        <f t="shared" si="32"/>
        <v>3.13</v>
      </c>
      <c r="AI68" s="36">
        <v>3.33</v>
      </c>
      <c r="AJ68" s="37">
        <f t="shared" si="33"/>
        <v>2.8632846087704213</v>
      </c>
      <c r="AK68" s="36">
        <f t="shared" si="94"/>
        <v>3.33</v>
      </c>
      <c r="AL68" s="37">
        <f t="shared" si="34"/>
        <v>2.8632846087704213</v>
      </c>
      <c r="AM68" s="37">
        <f t="shared" si="35"/>
        <v>6379.164589183635</v>
      </c>
      <c r="AN68" s="37">
        <f t="shared" si="36"/>
        <v>6379.164589183636</v>
      </c>
      <c r="AO68" s="37"/>
      <c r="AP68" s="37"/>
      <c r="AQ68" s="37">
        <v>0.029</v>
      </c>
      <c r="AR68" s="37">
        <v>0</v>
      </c>
      <c r="AS68" s="39">
        <v>169.68558918363522</v>
      </c>
      <c r="AT68" s="37">
        <f t="shared" si="95"/>
        <v>169.68558918363522</v>
      </c>
      <c r="AU68" s="22">
        <f t="shared" si="85"/>
        <v>0.026599970389751378</v>
      </c>
      <c r="AV68" s="22">
        <f t="shared" si="85"/>
        <v>0.026599970389751374</v>
      </c>
      <c r="AW68" s="22"/>
      <c r="AX68" s="39">
        <f t="shared" si="38"/>
        <v>6209.479</v>
      </c>
      <c r="AY68" s="37">
        <f t="shared" si="39"/>
        <v>6209.479</v>
      </c>
      <c r="AZ68" s="37">
        <v>0.086</v>
      </c>
      <c r="BA68" s="37">
        <f t="shared" si="112"/>
        <v>0.025799999999999997</v>
      </c>
      <c r="BB68" s="59">
        <v>448.54</v>
      </c>
      <c r="BC68" s="37">
        <f t="shared" si="91"/>
        <v>448.54</v>
      </c>
      <c r="BD68" s="22">
        <f t="shared" si="86"/>
        <v>0.07031328220634629</v>
      </c>
      <c r="BE68" s="22">
        <f t="shared" si="86"/>
        <v>0.07031328220634628</v>
      </c>
      <c r="BF68" s="22">
        <f t="shared" si="110"/>
        <v>0.07223472371836671</v>
      </c>
      <c r="BG68" s="22">
        <f t="shared" si="110"/>
        <v>0.07223472371836671</v>
      </c>
      <c r="BH68" s="36">
        <v>5760.939</v>
      </c>
      <c r="BI68" s="42">
        <f t="shared" si="111"/>
        <v>5760.939</v>
      </c>
      <c r="BJ68" s="59">
        <v>966.159</v>
      </c>
      <c r="BK68" s="43">
        <f>AN68/(8.225*0.88)</f>
        <v>881.3435464470346</v>
      </c>
      <c r="BL68" s="36">
        <f t="shared" si="42"/>
        <v>959.9499619482493</v>
      </c>
      <c r="BM68" s="36">
        <f t="shared" si="43"/>
        <v>875.679576420823</v>
      </c>
      <c r="BN68" s="44">
        <f t="shared" si="44"/>
        <v>959.9499619482493</v>
      </c>
      <c r="BO68" s="44">
        <f t="shared" si="45"/>
        <v>875.6795764208231</v>
      </c>
      <c r="BP68" s="36">
        <v>1.1826</v>
      </c>
      <c r="BQ68" s="36">
        <f t="shared" si="97"/>
        <v>84.81545355296544</v>
      </c>
      <c r="BR68" s="39">
        <f aca="true" t="shared" si="113" ref="BR68:BR77">BQ68/BJ68*100</f>
        <v>8.778622727000984</v>
      </c>
      <c r="BS68" s="39">
        <f aca="true" t="shared" si="114" ref="BS68:BT77">BJ68*8.225/7</f>
        <v>1135.236825</v>
      </c>
      <c r="BT68" s="39">
        <f t="shared" si="114"/>
        <v>1035.5786670752655</v>
      </c>
      <c r="BU68" s="36">
        <v>279.42</v>
      </c>
      <c r="BV68" s="36">
        <f t="shared" si="92"/>
        <v>279.42</v>
      </c>
      <c r="BW68" s="43">
        <v>279.42</v>
      </c>
      <c r="BX68" s="45">
        <f t="shared" si="48"/>
        <v>1</v>
      </c>
      <c r="BY68" s="36">
        <v>4.135</v>
      </c>
      <c r="BZ68" s="36">
        <f t="shared" si="87"/>
        <v>4.135</v>
      </c>
      <c r="CA68" s="43">
        <v>4.135</v>
      </c>
      <c r="CB68" s="45">
        <f t="shared" si="49"/>
        <v>1</v>
      </c>
      <c r="CC68" s="36">
        <v>4.086</v>
      </c>
      <c r="CD68" s="36">
        <f t="shared" si="90"/>
        <v>4.086</v>
      </c>
      <c r="CE68" s="43">
        <v>4.086</v>
      </c>
      <c r="CF68" s="45">
        <f t="shared" si="50"/>
        <v>1</v>
      </c>
      <c r="CG68" s="36">
        <f t="shared" si="105"/>
        <v>177.96010890279916</v>
      </c>
      <c r="CH68" s="36">
        <f t="shared" si="105"/>
        <v>162.3376623376623</v>
      </c>
      <c r="CI68" s="36">
        <f t="shared" si="106"/>
        <v>182.82320062601062</v>
      </c>
      <c r="CJ68" s="46">
        <f t="shared" si="106"/>
        <v>166.77384158562506</v>
      </c>
      <c r="CK68" s="36">
        <f t="shared" si="67"/>
        <v>197.05760206799619</v>
      </c>
      <c r="CL68" s="36">
        <f t="shared" si="98"/>
        <v>179.7586586275719</v>
      </c>
      <c r="CM68" s="36">
        <f t="shared" si="107"/>
        <v>43.80197376844268</v>
      </c>
      <c r="CN68" s="36">
        <f t="shared" si="107"/>
        <v>43.80197376844267</v>
      </c>
      <c r="CO68" s="36">
        <f t="shared" si="69"/>
        <v>48.50250974710894</v>
      </c>
      <c r="CP68" s="36">
        <f t="shared" si="99"/>
        <v>48.50250974710894</v>
      </c>
      <c r="CQ68" s="36">
        <f t="shared" si="108"/>
        <v>0.6482039994721582</v>
      </c>
      <c r="CR68" s="36">
        <f t="shared" si="108"/>
        <v>0.6482039994721582</v>
      </c>
      <c r="CS68" s="36">
        <f t="shared" si="71"/>
        <v>0.7177649338067977</v>
      </c>
      <c r="CT68" s="36">
        <f t="shared" si="100"/>
        <v>0.7177649338067977</v>
      </c>
      <c r="CU68" s="36">
        <f t="shared" si="109"/>
        <v>0.6405227428883287</v>
      </c>
      <c r="CV68" s="36">
        <f t="shared" si="109"/>
        <v>0.6405227428883286</v>
      </c>
      <c r="CW68" s="36">
        <f t="shared" si="73"/>
        <v>0.7092593759454839</v>
      </c>
      <c r="CX68" s="36">
        <f t="shared" si="101"/>
        <v>0.7092593759454839</v>
      </c>
      <c r="CY68" s="47"/>
      <c r="CZ68" s="47"/>
    </row>
    <row r="69" spans="1:104" ht="26.25" customHeight="1">
      <c r="A69" s="28">
        <v>19</v>
      </c>
      <c r="B69" s="28"/>
      <c r="C69" s="28">
        <v>57</v>
      </c>
      <c r="D69" s="61">
        <v>54</v>
      </c>
      <c r="E69" s="30" t="s">
        <v>288</v>
      </c>
      <c r="F69" s="30" t="s">
        <v>289</v>
      </c>
      <c r="G69" s="31" t="s">
        <v>91</v>
      </c>
      <c r="H69" s="56" t="s">
        <v>290</v>
      </c>
      <c r="I69" s="33" t="s">
        <v>291</v>
      </c>
      <c r="J69" s="34">
        <f t="shared" si="88"/>
        <v>0</v>
      </c>
      <c r="K69" s="34">
        <v>0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34">
        <v>0</v>
      </c>
      <c r="R69" s="34">
        <v>0</v>
      </c>
      <c r="S69" s="34">
        <v>0</v>
      </c>
      <c r="T69" s="34">
        <v>0</v>
      </c>
      <c r="U69" s="34">
        <v>0</v>
      </c>
      <c r="V69" s="34">
        <v>0</v>
      </c>
      <c r="W69" s="34">
        <v>0</v>
      </c>
      <c r="X69" s="34">
        <v>0</v>
      </c>
      <c r="Y69" s="34">
        <v>0</v>
      </c>
      <c r="Z69" s="34">
        <v>0</v>
      </c>
      <c r="AA69" s="34">
        <v>0</v>
      </c>
      <c r="AB69" s="34">
        <v>0</v>
      </c>
      <c r="AC69" s="34">
        <v>0</v>
      </c>
      <c r="AD69" s="34">
        <v>0</v>
      </c>
      <c r="AE69" s="36">
        <v>5.58</v>
      </c>
      <c r="AF69" s="37">
        <f t="shared" si="31"/>
        <v>4.7979363714531384</v>
      </c>
      <c r="AG69" s="36">
        <f t="shared" si="93"/>
        <v>5.58</v>
      </c>
      <c r="AH69" s="37">
        <f t="shared" si="32"/>
        <v>4.7979363714531384</v>
      </c>
      <c r="AI69" s="36">
        <v>1.68</v>
      </c>
      <c r="AJ69" s="37">
        <f t="shared" si="33"/>
        <v>1.4445399828030954</v>
      </c>
      <c r="AK69" s="36">
        <f t="shared" si="94"/>
        <v>1.68</v>
      </c>
      <c r="AL69" s="37">
        <f t="shared" si="34"/>
        <v>1.4445399828030954</v>
      </c>
      <c r="AM69" s="37">
        <f t="shared" si="35"/>
        <v>3797.2727010851236</v>
      </c>
      <c r="AN69" s="37">
        <f t="shared" si="36"/>
        <v>3797.272701085124</v>
      </c>
      <c r="AO69" s="37"/>
      <c r="AP69" s="37"/>
      <c r="AQ69" s="38">
        <v>0.04</v>
      </c>
      <c r="AR69" s="37">
        <v>0</v>
      </c>
      <c r="AS69" s="39">
        <v>104.36170108512364</v>
      </c>
      <c r="AT69" s="38">
        <f t="shared" si="95"/>
        <v>104.36170108512364</v>
      </c>
      <c r="AU69" s="22">
        <f t="shared" si="85"/>
        <v>0.027483330616550356</v>
      </c>
      <c r="AV69" s="22">
        <f t="shared" si="85"/>
        <v>0.027483330616550353</v>
      </c>
      <c r="AW69" s="22"/>
      <c r="AX69" s="39">
        <f t="shared" si="38"/>
        <v>3692.911</v>
      </c>
      <c r="AY69" s="37">
        <f t="shared" si="39"/>
        <v>3692.911</v>
      </c>
      <c r="AZ69" s="37">
        <v>0.07</v>
      </c>
      <c r="BA69" s="37">
        <f t="shared" si="112"/>
        <v>0.021</v>
      </c>
      <c r="BB69" s="69">
        <v>1086.89</v>
      </c>
      <c r="BC69" s="69">
        <v>1086.89</v>
      </c>
      <c r="BD69" s="22">
        <f t="shared" si="86"/>
        <v>0.28622911377668664</v>
      </c>
      <c r="BE69" s="22">
        <f t="shared" si="86"/>
        <v>0.28622911377668664</v>
      </c>
      <c r="BF69" s="22">
        <f t="shared" si="110"/>
        <v>0.2943179513397426</v>
      </c>
      <c r="BG69" s="22">
        <f t="shared" si="110"/>
        <v>0.2943179513397426</v>
      </c>
      <c r="BH69" s="36">
        <v>2606.021</v>
      </c>
      <c r="BI69" s="42">
        <f t="shared" si="111"/>
        <v>2606.021</v>
      </c>
      <c r="BJ69" s="59">
        <v>577.25</v>
      </c>
      <c r="BK69" s="43">
        <f>AN69/(8.225*0.87)</f>
        <v>530.6603362449952</v>
      </c>
      <c r="BL69" s="36">
        <f t="shared" si="42"/>
        <v>573.5402925756806</v>
      </c>
      <c r="BM69" s="36">
        <f t="shared" si="43"/>
        <v>527.2500381260522</v>
      </c>
      <c r="BN69" s="44">
        <f t="shared" si="44"/>
        <v>573.5402925756806</v>
      </c>
      <c r="BO69" s="44">
        <f t="shared" si="45"/>
        <v>527.2500381260521</v>
      </c>
      <c r="BP69" s="36">
        <v>1.1826</v>
      </c>
      <c r="BQ69" s="36">
        <f t="shared" si="97"/>
        <v>46.589663755004835</v>
      </c>
      <c r="BR69" s="39">
        <f t="shared" si="113"/>
        <v>8.070968168905125</v>
      </c>
      <c r="BS69" s="39">
        <f t="shared" si="114"/>
        <v>678.26875</v>
      </c>
      <c r="BT69" s="39">
        <f t="shared" si="114"/>
        <v>623.5258950878693</v>
      </c>
      <c r="BU69" s="36">
        <v>268.512</v>
      </c>
      <c r="BV69" s="36">
        <f>BW69*1.3</f>
        <v>275.86</v>
      </c>
      <c r="BW69" s="43">
        <v>212.2</v>
      </c>
      <c r="BX69" s="45">
        <f t="shared" si="48"/>
        <v>1.0273656298414968</v>
      </c>
      <c r="BY69" s="36">
        <v>18.847</v>
      </c>
      <c r="BZ69" s="36">
        <f t="shared" si="87"/>
        <v>18.847</v>
      </c>
      <c r="CA69" s="43">
        <v>2.5</v>
      </c>
      <c r="CB69" s="45">
        <f t="shared" si="49"/>
        <v>1</v>
      </c>
      <c r="CC69" s="36">
        <v>17.8352</v>
      </c>
      <c r="CD69" s="36">
        <f>CC69</f>
        <v>17.8352</v>
      </c>
      <c r="CE69" s="43">
        <v>1.9</v>
      </c>
      <c r="CF69" s="45">
        <f t="shared" si="50"/>
        <v>1</v>
      </c>
      <c r="CG69" s="36">
        <f t="shared" si="105"/>
        <v>178.61997370011778</v>
      </c>
      <c r="CH69" s="36">
        <f t="shared" si="105"/>
        <v>164.20361247947457</v>
      </c>
      <c r="CI69" s="36">
        <f t="shared" si="106"/>
        <v>183.6677759090322</v>
      </c>
      <c r="CJ69" s="46">
        <f t="shared" si="106"/>
        <v>168.8440081788782</v>
      </c>
      <c r="CK69" s="36">
        <f t="shared" si="67"/>
        <v>260.26987119443777</v>
      </c>
      <c r="CL69" s="36">
        <f t="shared" si="98"/>
        <v>239.26357273708436</v>
      </c>
      <c r="CM69" s="36">
        <f t="shared" si="107"/>
        <v>70.7118032168901</v>
      </c>
      <c r="CN69" s="36">
        <f t="shared" si="107"/>
        <v>72.64687624914826</v>
      </c>
      <c r="CO69" s="36">
        <f t="shared" si="69"/>
        <v>103.03524031464059</v>
      </c>
      <c r="CP69" s="36">
        <f t="shared" si="99"/>
        <v>105.85486456172072</v>
      </c>
      <c r="CQ69" s="36">
        <f t="shared" si="108"/>
        <v>4.963299052663299</v>
      </c>
      <c r="CR69" s="36">
        <f t="shared" si="108"/>
        <v>4.963299052663299</v>
      </c>
      <c r="CS69" s="36">
        <f t="shared" si="71"/>
        <v>7.232098283168094</v>
      </c>
      <c r="CT69" s="36">
        <f t="shared" si="100"/>
        <v>7.232098283168094</v>
      </c>
      <c r="CU69" s="36">
        <f t="shared" si="109"/>
        <v>4.696844657720617</v>
      </c>
      <c r="CV69" s="36">
        <f t="shared" si="109"/>
        <v>4.696844657720616</v>
      </c>
      <c r="CW69" s="36">
        <f t="shared" si="73"/>
        <v>6.843843545389696</v>
      </c>
      <c r="CX69" s="36">
        <f t="shared" si="101"/>
        <v>6.843843545389696</v>
      </c>
      <c r="CY69" s="47"/>
      <c r="CZ69" s="47"/>
    </row>
    <row r="70" spans="1:104" ht="26.25" customHeight="1">
      <c r="A70" s="28">
        <v>20</v>
      </c>
      <c r="B70" s="28"/>
      <c r="C70" s="28">
        <v>58</v>
      </c>
      <c r="D70" s="61">
        <v>55</v>
      </c>
      <c r="E70" s="30" t="s">
        <v>292</v>
      </c>
      <c r="F70" s="30" t="s">
        <v>293</v>
      </c>
      <c r="G70" s="31" t="s">
        <v>91</v>
      </c>
      <c r="H70" s="56" t="s">
        <v>294</v>
      </c>
      <c r="I70" s="33" t="s">
        <v>295</v>
      </c>
      <c r="J70" s="34">
        <f t="shared" si="88"/>
        <v>0</v>
      </c>
      <c r="K70" s="34">
        <v>0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34">
        <v>0</v>
      </c>
      <c r="R70" s="34">
        <v>0</v>
      </c>
      <c r="S70" s="34">
        <v>0</v>
      </c>
      <c r="T70" s="34">
        <v>0</v>
      </c>
      <c r="U70" s="34">
        <v>0</v>
      </c>
      <c r="V70" s="34">
        <v>0</v>
      </c>
      <c r="W70" s="34">
        <v>0</v>
      </c>
      <c r="X70" s="34">
        <v>0</v>
      </c>
      <c r="Y70" s="34">
        <v>0</v>
      </c>
      <c r="Z70" s="34">
        <v>0</v>
      </c>
      <c r="AA70" s="34">
        <v>0</v>
      </c>
      <c r="AB70" s="34">
        <v>0</v>
      </c>
      <c r="AC70" s="34">
        <v>0</v>
      </c>
      <c r="AD70" s="34">
        <v>0</v>
      </c>
      <c r="AE70" s="36">
        <v>4.19</v>
      </c>
      <c r="AF70" s="37">
        <f t="shared" si="31"/>
        <v>3.602751504729149</v>
      </c>
      <c r="AG70" s="36">
        <f t="shared" si="93"/>
        <v>4.19</v>
      </c>
      <c r="AH70" s="37">
        <f t="shared" si="32"/>
        <v>3.602751504729149</v>
      </c>
      <c r="AI70" s="36">
        <v>2.57</v>
      </c>
      <c r="AJ70" s="37">
        <f t="shared" si="33"/>
        <v>2.2098022355975924</v>
      </c>
      <c r="AK70" s="36">
        <f t="shared" si="94"/>
        <v>2.57</v>
      </c>
      <c r="AL70" s="37">
        <f t="shared" si="34"/>
        <v>2.2098022355975924</v>
      </c>
      <c r="AM70" s="37">
        <f t="shared" si="35"/>
        <v>6287.446551083764</v>
      </c>
      <c r="AN70" s="37">
        <f t="shared" si="36"/>
        <v>6287.446551083764</v>
      </c>
      <c r="AO70" s="37"/>
      <c r="AP70" s="37"/>
      <c r="AQ70" s="37">
        <v>0.019</v>
      </c>
      <c r="AR70" s="37">
        <v>0</v>
      </c>
      <c r="AS70" s="39">
        <v>181.8575510837636</v>
      </c>
      <c r="AT70" s="37">
        <f t="shared" si="95"/>
        <v>181.8575510837636</v>
      </c>
      <c r="AU70" s="22">
        <f t="shared" si="85"/>
        <v>0.028923912053362415</v>
      </c>
      <c r="AV70" s="22">
        <f t="shared" si="85"/>
        <v>0.028923912053362415</v>
      </c>
      <c r="AW70" s="22"/>
      <c r="AX70" s="39">
        <f t="shared" si="38"/>
        <v>6105.589</v>
      </c>
      <c r="AY70" s="37">
        <f t="shared" si="39"/>
        <v>6105.589</v>
      </c>
      <c r="AZ70" s="37">
        <v>0.1</v>
      </c>
      <c r="BA70" s="37">
        <f t="shared" si="112"/>
        <v>0.03</v>
      </c>
      <c r="BB70" s="59">
        <v>1074.22</v>
      </c>
      <c r="BC70" s="37">
        <f>BB70</f>
        <v>1074.22</v>
      </c>
      <c r="BD70" s="22">
        <f t="shared" si="86"/>
        <v>0.17085155178215192</v>
      </c>
      <c r="BE70" s="22">
        <f t="shared" si="86"/>
        <v>0.17085155178215192</v>
      </c>
      <c r="BF70" s="22">
        <f t="shared" si="110"/>
        <v>0.17594043752371802</v>
      </c>
      <c r="BG70" s="22">
        <f t="shared" si="110"/>
        <v>0.17594043752371802</v>
      </c>
      <c r="BH70" s="36">
        <v>5031.369</v>
      </c>
      <c r="BI70" s="42">
        <f t="shared" si="111"/>
        <v>5031.369</v>
      </c>
      <c r="BJ70" s="59">
        <v>924.49</v>
      </c>
      <c r="BK70" s="43">
        <f>AN70/(8.225*0.88)</f>
        <v>868.6718086603709</v>
      </c>
      <c r="BL70" s="36">
        <f t="shared" si="42"/>
        <v>918.5487485202095</v>
      </c>
      <c r="BM70" s="36">
        <f t="shared" si="43"/>
        <v>863.0892737831351</v>
      </c>
      <c r="BN70" s="44">
        <f t="shared" si="44"/>
        <v>918.5487485202094</v>
      </c>
      <c r="BO70" s="44">
        <f t="shared" si="45"/>
        <v>863.089273783135</v>
      </c>
      <c r="BP70" s="36">
        <v>1.1826</v>
      </c>
      <c r="BQ70" s="36">
        <f t="shared" si="97"/>
        <v>55.81819133962915</v>
      </c>
      <c r="BR70" s="39">
        <f t="shared" si="113"/>
        <v>6.037727973220819</v>
      </c>
      <c r="BS70" s="39">
        <f t="shared" si="114"/>
        <v>1086.27575</v>
      </c>
      <c r="BT70" s="39">
        <f t="shared" si="114"/>
        <v>1020.6893751759357</v>
      </c>
      <c r="BU70" s="36">
        <v>294.06</v>
      </c>
      <c r="BV70" s="36">
        <f aca="true" t="shared" si="115" ref="BV70:BV79">BU70</f>
        <v>294.06</v>
      </c>
      <c r="BW70" s="43">
        <v>294.06</v>
      </c>
      <c r="BX70" s="45">
        <f t="shared" si="48"/>
        <v>1</v>
      </c>
      <c r="BY70" s="36">
        <v>2.003</v>
      </c>
      <c r="BZ70" s="36">
        <f t="shared" si="87"/>
        <v>2.003</v>
      </c>
      <c r="CA70" s="43">
        <v>2.003</v>
      </c>
      <c r="CB70" s="45">
        <f t="shared" si="49"/>
        <v>1</v>
      </c>
      <c r="CC70" s="36">
        <v>1.613</v>
      </c>
      <c r="CD70" s="36">
        <f aca="true" t="shared" si="116" ref="CD70:CD96">CC70</f>
        <v>1.613</v>
      </c>
      <c r="CE70" s="43">
        <v>1.613</v>
      </c>
      <c r="CF70" s="45">
        <f t="shared" si="50"/>
        <v>1</v>
      </c>
      <c r="CG70" s="36">
        <f t="shared" si="105"/>
        <v>172.768983588856</v>
      </c>
      <c r="CH70" s="36">
        <f t="shared" si="105"/>
        <v>162.33766233766232</v>
      </c>
      <c r="CI70" s="36">
        <f t="shared" si="106"/>
        <v>177.9149808478756</v>
      </c>
      <c r="CJ70" s="46">
        <f t="shared" si="106"/>
        <v>167.17295828067293</v>
      </c>
      <c r="CK70" s="36">
        <f t="shared" si="67"/>
        <v>215.90063261112437</v>
      </c>
      <c r="CL70" s="36">
        <f t="shared" si="98"/>
        <v>202.86513972160176</v>
      </c>
      <c r="CM70" s="36">
        <f t="shared" si="107"/>
        <v>46.76938366168903</v>
      </c>
      <c r="CN70" s="36">
        <f t="shared" si="107"/>
        <v>46.76938366168903</v>
      </c>
      <c r="CO70" s="36">
        <f t="shared" si="69"/>
        <v>58.44532571552594</v>
      </c>
      <c r="CP70" s="36">
        <f t="shared" si="99"/>
        <v>58.44532571552594</v>
      </c>
      <c r="CQ70" s="36">
        <f t="shared" si="108"/>
        <v>0.3185712965869657</v>
      </c>
      <c r="CR70" s="36">
        <f t="shared" si="108"/>
        <v>0.3185712965869657</v>
      </c>
      <c r="CS70" s="36">
        <f t="shared" si="71"/>
        <v>0.3981023852553848</v>
      </c>
      <c r="CT70" s="36">
        <f t="shared" si="100"/>
        <v>0.3981023852553848</v>
      </c>
      <c r="CU70" s="36">
        <f t="shared" si="109"/>
        <v>0.2565429362929484</v>
      </c>
      <c r="CV70" s="36">
        <f t="shared" si="109"/>
        <v>0.2565429362929484</v>
      </c>
      <c r="CW70" s="36">
        <f t="shared" si="73"/>
        <v>0.32058869067245915</v>
      </c>
      <c r="CX70" s="36">
        <f t="shared" si="101"/>
        <v>0.32058869067245915</v>
      </c>
      <c r="CY70" s="47"/>
      <c r="CZ70" s="47"/>
    </row>
    <row r="71" spans="1:104" ht="26.25" customHeight="1">
      <c r="A71" s="28">
        <v>21</v>
      </c>
      <c r="B71" s="28"/>
      <c r="C71" s="28">
        <v>59</v>
      </c>
      <c r="D71" s="61">
        <v>56</v>
      </c>
      <c r="E71" s="30" t="s">
        <v>296</v>
      </c>
      <c r="F71" s="30" t="s">
        <v>297</v>
      </c>
      <c r="G71" s="31" t="s">
        <v>91</v>
      </c>
      <c r="H71" s="56" t="s">
        <v>298</v>
      </c>
      <c r="I71" s="33" t="s">
        <v>295</v>
      </c>
      <c r="J71" s="34">
        <f t="shared" si="88"/>
        <v>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34">
        <v>0</v>
      </c>
      <c r="T71" s="34">
        <v>0</v>
      </c>
      <c r="U71" s="34">
        <v>0</v>
      </c>
      <c r="V71" s="34">
        <v>0</v>
      </c>
      <c r="W71" s="34">
        <v>0</v>
      </c>
      <c r="X71" s="34">
        <v>0</v>
      </c>
      <c r="Y71" s="34">
        <v>0</v>
      </c>
      <c r="Z71" s="34">
        <v>0</v>
      </c>
      <c r="AA71" s="34">
        <v>0</v>
      </c>
      <c r="AB71" s="34">
        <v>0</v>
      </c>
      <c r="AC71" s="34">
        <v>0</v>
      </c>
      <c r="AD71" s="34">
        <v>0</v>
      </c>
      <c r="AE71" s="36">
        <v>2.79</v>
      </c>
      <c r="AF71" s="37">
        <f t="shared" si="31"/>
        <v>2.3989681857265692</v>
      </c>
      <c r="AG71" s="36">
        <f t="shared" si="93"/>
        <v>2.79</v>
      </c>
      <c r="AH71" s="37">
        <f t="shared" si="32"/>
        <v>2.3989681857265692</v>
      </c>
      <c r="AI71" s="36">
        <v>2.32</v>
      </c>
      <c r="AJ71" s="37">
        <f t="shared" si="33"/>
        <v>1.994840928632846</v>
      </c>
      <c r="AK71" s="36">
        <f t="shared" si="94"/>
        <v>2.32</v>
      </c>
      <c r="AL71" s="37">
        <f t="shared" si="34"/>
        <v>1.994840928632846</v>
      </c>
      <c r="AM71" s="37">
        <f t="shared" si="35"/>
        <v>4170.173410579588</v>
      </c>
      <c r="AN71" s="37">
        <f t="shared" si="36"/>
        <v>4170.173410579588</v>
      </c>
      <c r="AO71" s="37"/>
      <c r="AP71" s="37"/>
      <c r="AQ71" s="37">
        <v>0.02</v>
      </c>
      <c r="AR71" s="37">
        <v>0</v>
      </c>
      <c r="AS71" s="39">
        <v>129.37441057958773</v>
      </c>
      <c r="AT71" s="37">
        <f t="shared" si="95"/>
        <v>129.37441057958773</v>
      </c>
      <c r="AU71" s="22">
        <f t="shared" si="85"/>
        <v>0.0310237483773143</v>
      </c>
      <c r="AV71" s="22">
        <f t="shared" si="85"/>
        <v>0.0310237483773143</v>
      </c>
      <c r="AW71" s="22"/>
      <c r="AX71" s="39">
        <f t="shared" si="38"/>
        <v>4040.799</v>
      </c>
      <c r="AY71" s="37">
        <f t="shared" si="39"/>
        <v>4040.799</v>
      </c>
      <c r="AZ71" s="37">
        <v>0.095</v>
      </c>
      <c r="BA71" s="37">
        <f t="shared" si="112"/>
        <v>0.028499999999999998</v>
      </c>
      <c r="BB71" s="59">
        <v>639.8</v>
      </c>
      <c r="BC71" s="37">
        <f>BB71</f>
        <v>639.8</v>
      </c>
      <c r="BD71" s="22">
        <f t="shared" si="86"/>
        <v>0.15342287646284664</v>
      </c>
      <c r="BE71" s="22">
        <f t="shared" si="86"/>
        <v>0.15342287646284664</v>
      </c>
      <c r="BF71" s="22">
        <f t="shared" si="110"/>
        <v>0.15833502235572716</v>
      </c>
      <c r="BG71" s="22">
        <f t="shared" si="110"/>
        <v>0.15833502235572716</v>
      </c>
      <c r="BH71" s="36">
        <v>3400.999</v>
      </c>
      <c r="BI71" s="42">
        <f t="shared" si="111"/>
        <v>3400.999</v>
      </c>
      <c r="BJ71" s="59">
        <v>637.353</v>
      </c>
      <c r="BK71" s="43">
        <f>AN71/(8.225*0.88)</f>
        <v>576.149960013759</v>
      </c>
      <c r="BL71" s="36">
        <f t="shared" si="42"/>
        <v>633.2570395738202</v>
      </c>
      <c r="BM71" s="36">
        <f t="shared" si="43"/>
        <v>572.4473220160382</v>
      </c>
      <c r="BN71" s="44">
        <f t="shared" si="44"/>
        <v>633.2570395738202</v>
      </c>
      <c r="BO71" s="44">
        <f t="shared" si="45"/>
        <v>572.4473220160381</v>
      </c>
      <c r="BP71" s="36">
        <v>1.1826</v>
      </c>
      <c r="BQ71" s="36">
        <f t="shared" si="97"/>
        <v>61.203039986240924</v>
      </c>
      <c r="BR71" s="39">
        <f t="shared" si="113"/>
        <v>9.602691128188136</v>
      </c>
      <c r="BS71" s="39">
        <f t="shared" si="114"/>
        <v>748.8897749999999</v>
      </c>
      <c r="BT71" s="39">
        <f t="shared" si="114"/>
        <v>676.9762030161668</v>
      </c>
      <c r="BU71" s="36">
        <v>207</v>
      </c>
      <c r="BV71" s="36">
        <f t="shared" si="115"/>
        <v>207</v>
      </c>
      <c r="BW71" s="43">
        <v>207</v>
      </c>
      <c r="BX71" s="45">
        <f t="shared" si="48"/>
        <v>1</v>
      </c>
      <c r="BY71" s="36">
        <v>3.2697</v>
      </c>
      <c r="BZ71" s="36">
        <f t="shared" si="87"/>
        <v>3.2697</v>
      </c>
      <c r="CA71" s="43">
        <v>3.2697</v>
      </c>
      <c r="CB71" s="45">
        <f t="shared" si="49"/>
        <v>1</v>
      </c>
      <c r="CC71" s="36">
        <v>2.9741</v>
      </c>
      <c r="CD71" s="36">
        <f t="shared" si="116"/>
        <v>2.9741</v>
      </c>
      <c r="CE71" s="43">
        <v>2.9741</v>
      </c>
      <c r="CF71" s="45">
        <f t="shared" si="50"/>
        <v>1</v>
      </c>
      <c r="CG71" s="36">
        <f t="shared" si="105"/>
        <v>179.58240611771492</v>
      </c>
      <c r="CH71" s="36">
        <f t="shared" si="105"/>
        <v>162.33766233766232</v>
      </c>
      <c r="CI71" s="36">
        <f t="shared" si="106"/>
        <v>185.33210263613702</v>
      </c>
      <c r="CJ71" s="46">
        <f t="shared" si="106"/>
        <v>167.53523325861215</v>
      </c>
      <c r="CK71" s="36">
        <f t="shared" si="67"/>
        <v>220.19699946986162</v>
      </c>
      <c r="CL71" s="36">
        <f t="shared" si="98"/>
        <v>199.05216173723275</v>
      </c>
      <c r="CM71" s="36">
        <f t="shared" si="107"/>
        <v>49.638223550811595</v>
      </c>
      <c r="CN71" s="36">
        <f t="shared" si="107"/>
        <v>49.638223550811595</v>
      </c>
      <c r="CO71" s="36">
        <f t="shared" si="69"/>
        <v>60.86446952792401</v>
      </c>
      <c r="CP71" s="36">
        <f t="shared" si="99"/>
        <v>60.86446952792401</v>
      </c>
      <c r="CQ71" s="36">
        <f t="shared" si="108"/>
        <v>0.7840681137395588</v>
      </c>
      <c r="CR71" s="36">
        <f t="shared" si="108"/>
        <v>0.7840681137395588</v>
      </c>
      <c r="CS71" s="36">
        <f t="shared" si="71"/>
        <v>0.9613939904128169</v>
      </c>
      <c r="CT71" s="36">
        <f t="shared" si="100"/>
        <v>0.9613939904128169</v>
      </c>
      <c r="CU71" s="36">
        <f t="shared" si="109"/>
        <v>0.7131837713162742</v>
      </c>
      <c r="CV71" s="36">
        <f t="shared" si="109"/>
        <v>0.7131837713162742</v>
      </c>
      <c r="CW71" s="36">
        <f t="shared" si="73"/>
        <v>0.8744783518019265</v>
      </c>
      <c r="CX71" s="36">
        <f t="shared" si="101"/>
        <v>0.8744783518019265</v>
      </c>
      <c r="CY71" s="47"/>
      <c r="CZ71" s="47"/>
    </row>
    <row r="72" spans="1:104" ht="26.25" customHeight="1">
      <c r="A72" s="28">
        <v>52</v>
      </c>
      <c r="B72" s="28"/>
      <c r="C72" s="28">
        <v>60</v>
      </c>
      <c r="D72" s="61">
        <v>57</v>
      </c>
      <c r="E72" s="30" t="s">
        <v>299</v>
      </c>
      <c r="F72" s="30" t="s">
        <v>300</v>
      </c>
      <c r="G72" s="31" t="s">
        <v>91</v>
      </c>
      <c r="H72" s="56" t="s">
        <v>301</v>
      </c>
      <c r="I72" s="33" t="s">
        <v>302</v>
      </c>
      <c r="J72" s="34">
        <f t="shared" si="88"/>
        <v>0</v>
      </c>
      <c r="K72" s="34">
        <v>0</v>
      </c>
      <c r="L72" s="34">
        <v>0</v>
      </c>
      <c r="M72" s="34">
        <v>0</v>
      </c>
      <c r="N72" s="34">
        <v>0</v>
      </c>
      <c r="O72" s="34">
        <v>0</v>
      </c>
      <c r="P72" s="34">
        <v>0</v>
      </c>
      <c r="Q72" s="34">
        <v>0</v>
      </c>
      <c r="R72" s="34">
        <v>0</v>
      </c>
      <c r="S72" s="34">
        <v>0</v>
      </c>
      <c r="T72" s="34">
        <v>0</v>
      </c>
      <c r="U72" s="34">
        <v>0</v>
      </c>
      <c r="V72" s="34">
        <v>0</v>
      </c>
      <c r="W72" s="34">
        <v>0</v>
      </c>
      <c r="X72" s="34">
        <v>0</v>
      </c>
      <c r="Y72" s="34">
        <v>0</v>
      </c>
      <c r="Z72" s="34">
        <v>0</v>
      </c>
      <c r="AA72" s="34">
        <v>0</v>
      </c>
      <c r="AB72" s="34">
        <v>0</v>
      </c>
      <c r="AC72" s="34">
        <v>0</v>
      </c>
      <c r="AD72" s="34">
        <v>0</v>
      </c>
      <c r="AE72" s="36">
        <v>2.01</v>
      </c>
      <c r="AF72" s="37">
        <f t="shared" si="31"/>
        <v>1.7282889079965604</v>
      </c>
      <c r="AG72" s="36">
        <f t="shared" si="93"/>
        <v>2.01</v>
      </c>
      <c r="AH72" s="37">
        <f t="shared" si="32"/>
        <v>1.7282889079965604</v>
      </c>
      <c r="AI72" s="36">
        <v>0.78</v>
      </c>
      <c r="AJ72" s="37">
        <f t="shared" si="33"/>
        <v>0.6706792777300086</v>
      </c>
      <c r="AK72" s="36">
        <f t="shared" si="94"/>
        <v>0.78</v>
      </c>
      <c r="AL72" s="37">
        <f t="shared" si="34"/>
        <v>0.6706792777300086</v>
      </c>
      <c r="AM72" s="37">
        <f t="shared" si="35"/>
        <v>1698.8279381836735</v>
      </c>
      <c r="AN72" s="37">
        <f t="shared" si="36"/>
        <v>1698.8279381836737</v>
      </c>
      <c r="AO72" s="37"/>
      <c r="AP72" s="37"/>
      <c r="AQ72" s="37">
        <v>0.005</v>
      </c>
      <c r="AR72" s="37">
        <v>0</v>
      </c>
      <c r="AS72" s="39">
        <v>53.54893818367347</v>
      </c>
      <c r="AT72" s="37">
        <f t="shared" si="95"/>
        <v>53.54893818367347</v>
      </c>
      <c r="AU72" s="22">
        <f t="shared" si="85"/>
        <v>0.03152110757074439</v>
      </c>
      <c r="AV72" s="22">
        <f t="shared" si="85"/>
        <v>0.03152110757074438</v>
      </c>
      <c r="AW72" s="22"/>
      <c r="AX72" s="39">
        <f t="shared" si="38"/>
        <v>1645.279</v>
      </c>
      <c r="AY72" s="37">
        <f t="shared" si="39"/>
        <v>1645.279</v>
      </c>
      <c r="AZ72" s="37">
        <v>0.026</v>
      </c>
      <c r="BA72" s="37">
        <f t="shared" si="112"/>
        <v>0.0078</v>
      </c>
      <c r="BB72" s="69">
        <v>517.12</v>
      </c>
      <c r="BC72" s="69">
        <v>517.12</v>
      </c>
      <c r="BD72" s="22">
        <f t="shared" si="86"/>
        <v>0.3043981019954772</v>
      </c>
      <c r="BE72" s="22">
        <f t="shared" si="86"/>
        <v>0.3043981019954771</v>
      </c>
      <c r="BF72" s="22">
        <f t="shared" si="110"/>
        <v>0.31430535489725453</v>
      </c>
      <c r="BG72" s="22">
        <f t="shared" si="110"/>
        <v>0.31430535489725453</v>
      </c>
      <c r="BH72" s="36">
        <v>1128.159</v>
      </c>
      <c r="BI72" s="42">
        <f t="shared" si="111"/>
        <v>1128.159</v>
      </c>
      <c r="BJ72" s="59">
        <v>253.85</v>
      </c>
      <c r="BK72" s="43">
        <f>AN72/(8.225*0.87)</f>
        <v>237.4073910049504</v>
      </c>
      <c r="BL72" s="36">
        <f t="shared" si="42"/>
        <v>252.21862844579735</v>
      </c>
      <c r="BM72" s="36">
        <f t="shared" si="43"/>
        <v>235.88168817082416</v>
      </c>
      <c r="BN72" s="44">
        <f t="shared" si="44"/>
        <v>252.21862844579732</v>
      </c>
      <c r="BO72" s="44">
        <f t="shared" si="45"/>
        <v>235.88168817082416</v>
      </c>
      <c r="BP72" s="36">
        <v>1.1826</v>
      </c>
      <c r="BQ72" s="36">
        <f t="shared" si="97"/>
        <v>16.442608995049596</v>
      </c>
      <c r="BR72" s="39">
        <f t="shared" si="113"/>
        <v>6.477293281484971</v>
      </c>
      <c r="BS72" s="39">
        <f t="shared" si="114"/>
        <v>298.27374999999995</v>
      </c>
      <c r="BT72" s="39">
        <f t="shared" si="114"/>
        <v>278.9536844308167</v>
      </c>
      <c r="BU72" s="36">
        <v>95.753</v>
      </c>
      <c r="BV72" s="36">
        <f t="shared" si="115"/>
        <v>95.753</v>
      </c>
      <c r="BW72" s="43">
        <v>95.753</v>
      </c>
      <c r="BX72" s="45">
        <f t="shared" si="48"/>
        <v>1</v>
      </c>
      <c r="BY72" s="36">
        <v>0.251</v>
      </c>
      <c r="BZ72" s="36">
        <f t="shared" si="87"/>
        <v>0.251</v>
      </c>
      <c r="CA72" s="43">
        <v>0.251</v>
      </c>
      <c r="CB72" s="45">
        <f t="shared" si="49"/>
        <v>1</v>
      </c>
      <c r="CC72" s="36">
        <v>0.251</v>
      </c>
      <c r="CD72" s="36">
        <f t="shared" si="116"/>
        <v>0.251</v>
      </c>
      <c r="CE72" s="43">
        <v>0.251</v>
      </c>
      <c r="CF72" s="45">
        <f t="shared" si="50"/>
        <v>1</v>
      </c>
      <c r="CG72" s="36">
        <f t="shared" si="105"/>
        <v>175.57619773954485</v>
      </c>
      <c r="CH72" s="36">
        <f t="shared" si="105"/>
        <v>164.20361247947454</v>
      </c>
      <c r="CI72" s="36">
        <f t="shared" si="106"/>
        <v>181.2906807903097</v>
      </c>
      <c r="CJ72" s="46">
        <f t="shared" si="106"/>
        <v>169.5479517035206</v>
      </c>
      <c r="CK72" s="36">
        <f t="shared" si="67"/>
        <v>264.38981561996127</v>
      </c>
      <c r="CL72" s="36">
        <f t="shared" si="98"/>
        <v>247.26451185587905</v>
      </c>
      <c r="CM72" s="36">
        <f t="shared" si="107"/>
        <v>56.36415427825828</v>
      </c>
      <c r="CN72" s="36">
        <f t="shared" si="107"/>
        <v>56.364154278258276</v>
      </c>
      <c r="CO72" s="36">
        <f t="shared" si="69"/>
        <v>84.87544752113841</v>
      </c>
      <c r="CP72" s="36">
        <f t="shared" si="99"/>
        <v>84.87544752113841</v>
      </c>
      <c r="CQ72" s="36">
        <f t="shared" si="108"/>
        <v>0.14774892404251386</v>
      </c>
      <c r="CR72" s="36">
        <f t="shared" si="108"/>
        <v>0.14774892404251386</v>
      </c>
      <c r="CS72" s="36">
        <f t="shared" si="71"/>
        <v>0.22248636938587554</v>
      </c>
      <c r="CT72" s="36">
        <f t="shared" si="100"/>
        <v>0.22248636938587554</v>
      </c>
      <c r="CU72" s="36">
        <f t="shared" si="109"/>
        <v>0.14774892404251386</v>
      </c>
      <c r="CV72" s="36">
        <f t="shared" si="109"/>
        <v>0.14774892404251386</v>
      </c>
      <c r="CW72" s="36">
        <f t="shared" si="73"/>
        <v>0.22248636938587554</v>
      </c>
      <c r="CX72" s="36">
        <f t="shared" si="101"/>
        <v>0.22248636938587554</v>
      </c>
      <c r="CY72" s="47"/>
      <c r="CZ72" s="47"/>
    </row>
    <row r="73" spans="1:104" ht="26.25" customHeight="1">
      <c r="A73" s="28">
        <v>18</v>
      </c>
      <c r="B73" s="28"/>
      <c r="C73" s="28">
        <v>61</v>
      </c>
      <c r="D73" s="61">
        <v>59</v>
      </c>
      <c r="E73" s="30" t="s">
        <v>303</v>
      </c>
      <c r="F73" s="30" t="s">
        <v>304</v>
      </c>
      <c r="G73" s="31" t="s">
        <v>91</v>
      </c>
      <c r="H73" s="56" t="s">
        <v>229</v>
      </c>
      <c r="I73" s="33" t="s">
        <v>305</v>
      </c>
      <c r="J73" s="34">
        <f t="shared" si="88"/>
        <v>0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  <c r="R73" s="34">
        <v>0</v>
      </c>
      <c r="S73" s="34">
        <v>0</v>
      </c>
      <c r="T73" s="34">
        <v>0</v>
      </c>
      <c r="U73" s="34">
        <v>0</v>
      </c>
      <c r="V73" s="34">
        <v>0</v>
      </c>
      <c r="W73" s="34">
        <v>0</v>
      </c>
      <c r="X73" s="34">
        <v>0</v>
      </c>
      <c r="Y73" s="34">
        <v>0</v>
      </c>
      <c r="Z73" s="34">
        <v>0</v>
      </c>
      <c r="AA73" s="34">
        <v>0</v>
      </c>
      <c r="AB73" s="34">
        <v>0</v>
      </c>
      <c r="AC73" s="34">
        <v>0</v>
      </c>
      <c r="AD73" s="34">
        <v>0</v>
      </c>
      <c r="AE73" s="36">
        <v>6.280200000000001</v>
      </c>
      <c r="AF73" s="37">
        <f t="shared" si="31"/>
        <v>5.4</v>
      </c>
      <c r="AG73" s="36">
        <f t="shared" si="93"/>
        <v>6.280200000000001</v>
      </c>
      <c r="AH73" s="37">
        <f t="shared" si="32"/>
        <v>5.4</v>
      </c>
      <c r="AI73" s="36">
        <v>2.34</v>
      </c>
      <c r="AJ73" s="37">
        <f t="shared" si="33"/>
        <v>2.0120378331900257</v>
      </c>
      <c r="AK73" s="36">
        <f t="shared" si="94"/>
        <v>2.34</v>
      </c>
      <c r="AL73" s="37">
        <f t="shared" si="34"/>
        <v>2.0120378331900257</v>
      </c>
      <c r="AM73" s="37">
        <f t="shared" si="35"/>
        <v>5025.967947091641</v>
      </c>
      <c r="AN73" s="37">
        <f t="shared" si="36"/>
        <v>5025.967947091642</v>
      </c>
      <c r="AO73" s="37"/>
      <c r="AP73" s="37"/>
      <c r="AQ73" s="38">
        <v>0.07</v>
      </c>
      <c r="AR73" s="37">
        <v>0</v>
      </c>
      <c r="AS73" s="39">
        <v>178.8899470916407</v>
      </c>
      <c r="AT73" s="38">
        <f t="shared" si="95"/>
        <v>178.8899470916407</v>
      </c>
      <c r="AU73" s="22">
        <f aca="true" t="shared" si="117" ref="AU73:AV98">AS73/AM73</f>
        <v>0.035593133297867195</v>
      </c>
      <c r="AV73" s="22">
        <f t="shared" si="117"/>
        <v>0.03559313329786719</v>
      </c>
      <c r="AW73" s="22"/>
      <c r="AX73" s="39">
        <f t="shared" si="38"/>
        <v>4847.078</v>
      </c>
      <c r="AY73" s="37">
        <f t="shared" si="39"/>
        <v>4847.078</v>
      </c>
      <c r="AZ73" s="37">
        <v>0.1</v>
      </c>
      <c r="BA73" s="37">
        <f t="shared" si="112"/>
        <v>0.03</v>
      </c>
      <c r="BB73" s="69">
        <v>1174.73</v>
      </c>
      <c r="BC73" s="69">
        <v>1174.73</v>
      </c>
      <c r="BD73" s="22">
        <f aca="true" t="shared" si="118" ref="BD73:BE98">BB73/AM73</f>
        <v>0.23373209148295043</v>
      </c>
      <c r="BE73" s="22">
        <f t="shared" si="118"/>
        <v>0.2337320914829504</v>
      </c>
      <c r="BF73" s="22">
        <f t="shared" si="110"/>
        <v>0.24235838581512406</v>
      </c>
      <c r="BG73" s="22">
        <f t="shared" si="110"/>
        <v>0.24235838581512406</v>
      </c>
      <c r="BH73" s="36">
        <v>3672.3480000000004</v>
      </c>
      <c r="BI73" s="42">
        <f t="shared" si="111"/>
        <v>3672.3480000000004</v>
      </c>
      <c r="BJ73" s="59">
        <v>745.34</v>
      </c>
      <c r="BK73" s="43">
        <f>AN73/(8.225*0.87)</f>
        <v>702.3677388242521</v>
      </c>
      <c r="BL73" s="36">
        <f t="shared" si="42"/>
        <v>740.5500591916118</v>
      </c>
      <c r="BM73" s="36">
        <f t="shared" si="43"/>
        <v>697.8539600190226</v>
      </c>
      <c r="BN73" s="44">
        <f t="shared" si="44"/>
        <v>740.5500591916117</v>
      </c>
      <c r="BO73" s="44">
        <f t="shared" si="45"/>
        <v>697.8539600190227</v>
      </c>
      <c r="BP73" s="36">
        <v>1.1826</v>
      </c>
      <c r="BQ73" s="36">
        <f t="shared" si="97"/>
        <v>42.97226117574792</v>
      </c>
      <c r="BR73" s="39">
        <f t="shared" si="113"/>
        <v>5.765457532904167</v>
      </c>
      <c r="BS73" s="39">
        <f t="shared" si="114"/>
        <v>875.7745000000001</v>
      </c>
      <c r="BT73" s="39">
        <f t="shared" si="114"/>
        <v>825.2820931184962</v>
      </c>
      <c r="BU73" s="36">
        <v>274.225</v>
      </c>
      <c r="BV73" s="36">
        <f t="shared" si="115"/>
        <v>274.225</v>
      </c>
      <c r="BW73" s="43">
        <v>274.225</v>
      </c>
      <c r="BX73" s="45">
        <f t="shared" si="48"/>
        <v>1</v>
      </c>
      <c r="BY73" s="36">
        <v>3.933</v>
      </c>
      <c r="BZ73" s="36">
        <f t="shared" si="87"/>
        <v>3.933</v>
      </c>
      <c r="CA73" s="43">
        <v>3.933</v>
      </c>
      <c r="CB73" s="45">
        <f t="shared" si="49"/>
        <v>1</v>
      </c>
      <c r="CC73" s="36">
        <v>3.873</v>
      </c>
      <c r="CD73" s="36">
        <f t="shared" si="116"/>
        <v>3.873</v>
      </c>
      <c r="CE73" s="43">
        <v>3.873</v>
      </c>
      <c r="CF73" s="45">
        <f t="shared" si="50"/>
        <v>1</v>
      </c>
      <c r="CG73" s="36">
        <f t="shared" si="105"/>
        <v>174.24991747247046</v>
      </c>
      <c r="CH73" s="36">
        <f t="shared" si="105"/>
        <v>164.20361247947454</v>
      </c>
      <c r="CI73" s="36">
        <f t="shared" si="106"/>
        <v>180.6809174517101</v>
      </c>
      <c r="CJ73" s="46">
        <f t="shared" si="106"/>
        <v>170.26383588597008</v>
      </c>
      <c r="CK73" s="36">
        <f t="shared" si="67"/>
        <v>238.47807996409927</v>
      </c>
      <c r="CL73" s="36">
        <f t="shared" si="98"/>
        <v>224.72872753848387</v>
      </c>
      <c r="CM73" s="36">
        <f t="shared" si="107"/>
        <v>54.56162929942377</v>
      </c>
      <c r="CN73" s="36">
        <f t="shared" si="107"/>
        <v>54.561629299423764</v>
      </c>
      <c r="CO73" s="36">
        <f t="shared" si="69"/>
        <v>74.6729340465555</v>
      </c>
      <c r="CP73" s="36">
        <f t="shared" si="99"/>
        <v>74.6729340465555</v>
      </c>
      <c r="CQ73" s="36">
        <f t="shared" si="108"/>
        <v>0.7825358301928478</v>
      </c>
      <c r="CR73" s="36">
        <f t="shared" si="108"/>
        <v>0.7825358301928477</v>
      </c>
      <c r="CS73" s="36">
        <f t="shared" si="71"/>
        <v>1.0709769335585841</v>
      </c>
      <c r="CT73" s="36">
        <f t="shared" si="100"/>
        <v>1.0709769335585841</v>
      </c>
      <c r="CU73" s="36">
        <f t="shared" si="109"/>
        <v>0.770597831257793</v>
      </c>
      <c r="CV73" s="36">
        <f t="shared" si="109"/>
        <v>0.7705978312577928</v>
      </c>
      <c r="CW73" s="36">
        <f t="shared" si="73"/>
        <v>1.0546386126804976</v>
      </c>
      <c r="CX73" s="36">
        <f t="shared" si="101"/>
        <v>1.0546386126804976</v>
      </c>
      <c r="CY73" s="47"/>
      <c r="CZ73" s="47"/>
    </row>
    <row r="74" spans="1:104" ht="26.25" customHeight="1">
      <c r="A74" s="28">
        <v>80</v>
      </c>
      <c r="B74" s="28"/>
      <c r="C74" s="28">
        <v>62</v>
      </c>
      <c r="D74" s="61">
        <v>60</v>
      </c>
      <c r="E74" s="30" t="s">
        <v>306</v>
      </c>
      <c r="F74" s="30" t="s">
        <v>307</v>
      </c>
      <c r="G74" s="31" t="s">
        <v>91</v>
      </c>
      <c r="H74" s="56" t="s">
        <v>308</v>
      </c>
      <c r="I74" s="33" t="s">
        <v>309</v>
      </c>
      <c r="J74" s="34">
        <f t="shared" si="88"/>
        <v>0</v>
      </c>
      <c r="K74" s="34">
        <v>0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34">
        <v>0</v>
      </c>
      <c r="R74" s="34">
        <v>0</v>
      </c>
      <c r="S74" s="34">
        <v>0</v>
      </c>
      <c r="T74" s="34">
        <v>0</v>
      </c>
      <c r="U74" s="34">
        <v>0</v>
      </c>
      <c r="V74" s="34">
        <v>0</v>
      </c>
      <c r="W74" s="34">
        <v>0</v>
      </c>
      <c r="X74" s="34">
        <v>0</v>
      </c>
      <c r="Y74" s="34">
        <v>0</v>
      </c>
      <c r="Z74" s="34">
        <v>0</v>
      </c>
      <c r="AA74" s="34">
        <v>0</v>
      </c>
      <c r="AB74" s="34">
        <v>0</v>
      </c>
      <c r="AC74" s="34">
        <v>0</v>
      </c>
      <c r="AD74" s="34">
        <v>0</v>
      </c>
      <c r="AE74" s="36">
        <v>3.19</v>
      </c>
      <c r="AF74" s="37">
        <f t="shared" si="31"/>
        <v>2.7429062768701633</v>
      </c>
      <c r="AG74" s="36">
        <f t="shared" si="93"/>
        <v>3.19</v>
      </c>
      <c r="AH74" s="37">
        <f t="shared" si="32"/>
        <v>2.7429062768701633</v>
      </c>
      <c r="AI74" s="36">
        <v>2.200396</v>
      </c>
      <c r="AJ74" s="37">
        <f t="shared" si="33"/>
        <v>1.892</v>
      </c>
      <c r="AK74" s="36">
        <f t="shared" si="94"/>
        <v>2.200396</v>
      </c>
      <c r="AL74" s="37">
        <f t="shared" si="34"/>
        <v>1.892</v>
      </c>
      <c r="AM74" s="37">
        <f t="shared" si="35"/>
        <v>3117.0032929490435</v>
      </c>
      <c r="AN74" s="37">
        <f t="shared" si="36"/>
        <v>3117.003292949043</v>
      </c>
      <c r="AO74" s="37"/>
      <c r="AP74" s="37"/>
      <c r="AQ74" s="37">
        <v>0.047</v>
      </c>
      <c r="AR74" s="37">
        <v>0</v>
      </c>
      <c r="AS74" s="39">
        <v>67.32329294904298</v>
      </c>
      <c r="AT74" s="37">
        <f t="shared" si="95"/>
        <v>67.32329294904298</v>
      </c>
      <c r="AU74" s="22">
        <f t="shared" si="117"/>
        <v>0.02159872371689008</v>
      </c>
      <c r="AV74" s="22">
        <f t="shared" si="117"/>
        <v>0.021598723716890082</v>
      </c>
      <c r="AW74" s="22"/>
      <c r="AX74" s="39">
        <f t="shared" si="38"/>
        <v>3049.6800000000003</v>
      </c>
      <c r="AY74" s="37">
        <f t="shared" si="39"/>
        <v>3049.6800000000003</v>
      </c>
      <c r="AZ74" s="37">
        <v>0.12</v>
      </c>
      <c r="BA74" s="37">
        <f t="shared" si="112"/>
        <v>0.036</v>
      </c>
      <c r="BB74" s="59">
        <v>521.82</v>
      </c>
      <c r="BC74" s="37">
        <f>BB74</f>
        <v>521.82</v>
      </c>
      <c r="BD74" s="22">
        <f t="shared" si="118"/>
        <v>0.16741079522771318</v>
      </c>
      <c r="BE74" s="22">
        <f t="shared" si="118"/>
        <v>0.1674107952277132</v>
      </c>
      <c r="BF74" s="22">
        <f t="shared" si="110"/>
        <v>0.17110647674510113</v>
      </c>
      <c r="BG74" s="22">
        <f t="shared" si="110"/>
        <v>0.17110647674510113</v>
      </c>
      <c r="BH74" s="36">
        <v>2527.86</v>
      </c>
      <c r="BI74" s="42">
        <f t="shared" si="111"/>
        <v>2527.86</v>
      </c>
      <c r="BJ74" s="59">
        <v>411.92</v>
      </c>
      <c r="BK74" s="59">
        <v>411.92</v>
      </c>
      <c r="BL74" s="36">
        <f t="shared" si="42"/>
        <v>409.27278877050566</v>
      </c>
      <c r="BM74" s="36">
        <f t="shared" si="43"/>
        <v>409.2727887705057</v>
      </c>
      <c r="BN74" s="44">
        <f t="shared" si="44"/>
        <v>409.2727887705056</v>
      </c>
      <c r="BO74" s="44">
        <f t="shared" si="45"/>
        <v>409.2727887705056</v>
      </c>
      <c r="BP74" s="36">
        <v>1.1826</v>
      </c>
      <c r="BQ74" s="36">
        <f t="shared" si="97"/>
        <v>0</v>
      </c>
      <c r="BR74" s="39">
        <f t="shared" si="113"/>
        <v>0</v>
      </c>
      <c r="BS74" s="39">
        <f t="shared" si="114"/>
        <v>484.006</v>
      </c>
      <c r="BT74" s="39">
        <f t="shared" si="114"/>
        <v>484.006</v>
      </c>
      <c r="BU74" s="36">
        <v>147.36</v>
      </c>
      <c r="BV74" s="36">
        <f t="shared" si="115"/>
        <v>147.36</v>
      </c>
      <c r="BW74" s="43">
        <v>147.36</v>
      </c>
      <c r="BX74" s="45">
        <f t="shared" si="48"/>
        <v>1</v>
      </c>
      <c r="BY74" s="36">
        <v>9.1136</v>
      </c>
      <c r="BZ74" s="36">
        <f t="shared" si="87"/>
        <v>9.1136</v>
      </c>
      <c r="CA74" s="43">
        <v>2.1</v>
      </c>
      <c r="CB74" s="45">
        <f t="shared" si="49"/>
        <v>1</v>
      </c>
      <c r="CC74" s="36">
        <v>0.6199</v>
      </c>
      <c r="CD74" s="36">
        <f t="shared" si="116"/>
        <v>0.6199</v>
      </c>
      <c r="CE74" s="43">
        <v>0.6199</v>
      </c>
      <c r="CF74" s="45">
        <f t="shared" si="50"/>
        <v>1</v>
      </c>
      <c r="CG74" s="36">
        <f t="shared" si="105"/>
        <v>155.27927131000067</v>
      </c>
      <c r="CH74" s="36">
        <f t="shared" si="105"/>
        <v>155.2792713100007</v>
      </c>
      <c r="CI74" s="36">
        <f t="shared" si="106"/>
        <v>158.7071430445161</v>
      </c>
      <c r="CJ74" s="46">
        <f t="shared" si="106"/>
        <v>158.7071430445161</v>
      </c>
      <c r="CK74" s="36">
        <f t="shared" si="67"/>
        <v>191.46867310689672</v>
      </c>
      <c r="CL74" s="36">
        <f t="shared" si="98"/>
        <v>191.46867310689672</v>
      </c>
      <c r="CM74" s="36">
        <f t="shared" si="107"/>
        <v>47.27617719664983</v>
      </c>
      <c r="CN74" s="36">
        <f t="shared" si="107"/>
        <v>47.27617719664984</v>
      </c>
      <c r="CO74" s="36">
        <f t="shared" si="69"/>
        <v>58.29436756782417</v>
      </c>
      <c r="CP74" s="36">
        <f t="shared" si="99"/>
        <v>58.29436756782417</v>
      </c>
      <c r="CQ74" s="36">
        <f t="shared" si="108"/>
        <v>2.9238339338992123</v>
      </c>
      <c r="CR74" s="36">
        <f t="shared" si="108"/>
        <v>2.9238339338992128</v>
      </c>
      <c r="CS74" s="36">
        <f t="shared" si="71"/>
        <v>3.6052629496886692</v>
      </c>
      <c r="CT74" s="36">
        <f t="shared" si="100"/>
        <v>3.6052629496886692</v>
      </c>
      <c r="CU74" s="36">
        <f t="shared" si="109"/>
        <v>0.1988769153379698</v>
      </c>
      <c r="CV74" s="36">
        <f t="shared" si="109"/>
        <v>0.1988769153379698</v>
      </c>
      <c r="CW74" s="36">
        <f t="shared" si="73"/>
        <v>0.2452271882145372</v>
      </c>
      <c r="CX74" s="36">
        <f t="shared" si="101"/>
        <v>0.2452271882145372</v>
      </c>
      <c r="CY74" s="47"/>
      <c r="CZ74" s="47"/>
    </row>
    <row r="75" spans="1:104" ht="26.25" customHeight="1">
      <c r="A75" s="28">
        <v>79</v>
      </c>
      <c r="B75" s="28"/>
      <c r="C75" s="28">
        <v>63</v>
      </c>
      <c r="D75" s="61">
        <v>61</v>
      </c>
      <c r="E75" s="30" t="s">
        <v>310</v>
      </c>
      <c r="F75" s="30" t="s">
        <v>311</v>
      </c>
      <c r="G75" s="31" t="s">
        <v>91</v>
      </c>
      <c r="H75" s="56" t="s">
        <v>312</v>
      </c>
      <c r="I75" s="33" t="s">
        <v>313</v>
      </c>
      <c r="J75" s="34">
        <f t="shared" si="88"/>
        <v>0</v>
      </c>
      <c r="K75" s="34">
        <v>0</v>
      </c>
      <c r="L75" s="34">
        <v>0</v>
      </c>
      <c r="M75" s="34">
        <v>0</v>
      </c>
      <c r="N75" s="34">
        <v>0</v>
      </c>
      <c r="O75" s="34">
        <v>0</v>
      </c>
      <c r="P75" s="34">
        <v>0</v>
      </c>
      <c r="Q75" s="34">
        <v>0</v>
      </c>
      <c r="R75" s="34">
        <v>0</v>
      </c>
      <c r="S75" s="34">
        <v>0</v>
      </c>
      <c r="T75" s="34">
        <v>0</v>
      </c>
      <c r="U75" s="34">
        <v>0</v>
      </c>
      <c r="V75" s="34">
        <v>0</v>
      </c>
      <c r="W75" s="34">
        <v>0</v>
      </c>
      <c r="X75" s="34">
        <v>0</v>
      </c>
      <c r="Y75" s="34">
        <v>0</v>
      </c>
      <c r="Z75" s="34">
        <v>0</v>
      </c>
      <c r="AA75" s="34">
        <v>0</v>
      </c>
      <c r="AB75" s="34">
        <v>0</v>
      </c>
      <c r="AC75" s="34">
        <v>0</v>
      </c>
      <c r="AD75" s="34">
        <v>0</v>
      </c>
      <c r="AE75" s="36">
        <v>7.5</v>
      </c>
      <c r="AF75" s="37">
        <f t="shared" si="31"/>
        <v>6.44883920894239</v>
      </c>
      <c r="AG75" s="36">
        <f t="shared" si="93"/>
        <v>7.5</v>
      </c>
      <c r="AH75" s="37">
        <f t="shared" si="32"/>
        <v>6.44883920894239</v>
      </c>
      <c r="AI75" s="36">
        <v>3.620419</v>
      </c>
      <c r="AJ75" s="37">
        <f t="shared" si="33"/>
        <v>3.113</v>
      </c>
      <c r="AK75" s="36">
        <f t="shared" si="94"/>
        <v>3.620419</v>
      </c>
      <c r="AL75" s="37">
        <f t="shared" si="34"/>
        <v>3.113</v>
      </c>
      <c r="AM75" s="37">
        <f t="shared" si="35"/>
        <v>8198.896927829881</v>
      </c>
      <c r="AN75" s="37">
        <f t="shared" si="36"/>
        <v>8198.896927829881</v>
      </c>
      <c r="AO75" s="37"/>
      <c r="AP75" s="37"/>
      <c r="AQ75" s="37">
        <v>0.027</v>
      </c>
      <c r="AR75" s="37">
        <v>0</v>
      </c>
      <c r="AS75" s="39">
        <v>446.2359278298801</v>
      </c>
      <c r="AT75" s="38">
        <f t="shared" si="95"/>
        <v>446.2359278298801</v>
      </c>
      <c r="AU75" s="22">
        <f t="shared" si="117"/>
        <v>0.05442633707410098</v>
      </c>
      <c r="AV75" s="22">
        <f t="shared" si="117"/>
        <v>0.05442633707410098</v>
      </c>
      <c r="AW75" s="22"/>
      <c r="AX75" s="39">
        <f t="shared" si="38"/>
        <v>7752.661000000001</v>
      </c>
      <c r="AY75" s="37">
        <f t="shared" si="39"/>
        <v>7752.661000000001</v>
      </c>
      <c r="AZ75" s="37">
        <v>0.137</v>
      </c>
      <c r="BA75" s="37">
        <f t="shared" si="112"/>
        <v>0.041100000000000005</v>
      </c>
      <c r="BB75" s="69">
        <v>1578.97</v>
      </c>
      <c r="BC75" s="69">
        <v>1578.97</v>
      </c>
      <c r="BD75" s="22">
        <f t="shared" si="118"/>
        <v>0.1925832235602855</v>
      </c>
      <c r="BE75" s="22">
        <f t="shared" si="118"/>
        <v>0.1925832235602855</v>
      </c>
      <c r="BF75" s="22">
        <f t="shared" si="110"/>
        <v>0.20366813407680276</v>
      </c>
      <c r="BG75" s="22">
        <f t="shared" si="110"/>
        <v>0.20366813407680276</v>
      </c>
      <c r="BH75" s="36">
        <v>6173.691000000001</v>
      </c>
      <c r="BI75" s="42">
        <f t="shared" si="111"/>
        <v>6173.691000000001</v>
      </c>
      <c r="BJ75" s="59">
        <v>1099.09</v>
      </c>
      <c r="BK75" s="36">
        <f>AN75/(8.225*0.91)</f>
        <v>1095.4135980266383</v>
      </c>
      <c r="BL75" s="36">
        <f t="shared" si="42"/>
        <v>1092.0266785049885</v>
      </c>
      <c r="BM75" s="36">
        <f t="shared" si="43"/>
        <v>1088.3739029945032</v>
      </c>
      <c r="BN75" s="44">
        <f t="shared" si="44"/>
        <v>1092.0266785049887</v>
      </c>
      <c r="BO75" s="44">
        <f t="shared" si="45"/>
        <v>1088.3739029945034</v>
      </c>
      <c r="BP75" s="36">
        <v>1.1826</v>
      </c>
      <c r="BQ75" s="36">
        <f t="shared" si="97"/>
        <v>3.676401973361635</v>
      </c>
      <c r="BR75" s="39">
        <f t="shared" si="113"/>
        <v>0.33449507987167887</v>
      </c>
      <c r="BS75" s="39">
        <f t="shared" si="114"/>
        <v>1291.4307499999998</v>
      </c>
      <c r="BT75" s="39">
        <f t="shared" si="114"/>
        <v>1287.1109776812998</v>
      </c>
      <c r="BU75" s="36">
        <v>350.55</v>
      </c>
      <c r="BV75" s="36">
        <f t="shared" si="115"/>
        <v>350.55</v>
      </c>
      <c r="BW75" s="43">
        <v>350.55</v>
      </c>
      <c r="BX75" s="45">
        <f t="shared" si="48"/>
        <v>1</v>
      </c>
      <c r="BY75" s="36">
        <v>37.25</v>
      </c>
      <c r="BZ75" s="36">
        <f t="shared" si="87"/>
        <v>37.25</v>
      </c>
      <c r="CA75" s="43">
        <v>6.9</v>
      </c>
      <c r="CB75" s="45">
        <f t="shared" si="49"/>
        <v>1</v>
      </c>
      <c r="CC75" s="36">
        <v>0.379</v>
      </c>
      <c r="CD75" s="36">
        <f t="shared" si="116"/>
        <v>0.379</v>
      </c>
      <c r="CE75" s="43">
        <v>0.379</v>
      </c>
      <c r="CF75" s="45">
        <f t="shared" si="50"/>
        <v>1</v>
      </c>
      <c r="CG75" s="36">
        <f t="shared" si="105"/>
        <v>157.5127436492632</v>
      </c>
      <c r="CH75" s="36">
        <f t="shared" si="105"/>
        <v>156.98587127158552</v>
      </c>
      <c r="CI75" s="36">
        <f t="shared" si="106"/>
        <v>166.57903009044244</v>
      </c>
      <c r="CJ75" s="46">
        <f t="shared" si="106"/>
        <v>166.02183143069195</v>
      </c>
      <c r="CK75" s="36">
        <f t="shared" si="67"/>
        <v>209.182926388768</v>
      </c>
      <c r="CL75" s="36">
        <f t="shared" si="98"/>
        <v>208.483219792066</v>
      </c>
      <c r="CM75" s="36">
        <f t="shared" si="107"/>
        <v>42.75575154629796</v>
      </c>
      <c r="CN75" s="36">
        <f t="shared" si="107"/>
        <v>42.75575154629796</v>
      </c>
      <c r="CO75" s="36">
        <f t="shared" si="69"/>
        <v>56.78126747840149</v>
      </c>
      <c r="CP75" s="36">
        <f t="shared" si="99"/>
        <v>56.78126747840149</v>
      </c>
      <c r="CQ75" s="36">
        <f t="shared" si="108"/>
        <v>4.5432940952777034</v>
      </c>
      <c r="CR75" s="36">
        <f t="shared" si="108"/>
        <v>4.5432940952777034</v>
      </c>
      <c r="CS75" s="36">
        <f t="shared" si="71"/>
        <v>6.0336677038096</v>
      </c>
      <c r="CT75" s="36">
        <f t="shared" si="100"/>
        <v>6.0336677038096</v>
      </c>
      <c r="CU75" s="36">
        <f t="shared" si="109"/>
        <v>0.046225730526449654</v>
      </c>
      <c r="CV75" s="36">
        <f t="shared" si="109"/>
        <v>0.046225730526449654</v>
      </c>
      <c r="CW75" s="36">
        <f t="shared" si="73"/>
        <v>0.06138953180520372</v>
      </c>
      <c r="CX75" s="36">
        <f t="shared" si="101"/>
        <v>0.06138953180520372</v>
      </c>
      <c r="CY75" s="47"/>
      <c r="CZ75" s="47"/>
    </row>
    <row r="76" spans="1:104" ht="26.25" customHeight="1">
      <c r="A76" s="28">
        <v>78</v>
      </c>
      <c r="B76" s="28"/>
      <c r="C76" s="28">
        <v>64</v>
      </c>
      <c r="D76" s="61">
        <v>62</v>
      </c>
      <c r="E76" s="30" t="s">
        <v>314</v>
      </c>
      <c r="F76" s="30" t="s">
        <v>315</v>
      </c>
      <c r="G76" s="31" t="s">
        <v>91</v>
      </c>
      <c r="H76" s="56" t="s">
        <v>316</v>
      </c>
      <c r="I76" s="33" t="s">
        <v>317</v>
      </c>
      <c r="J76" s="34">
        <f t="shared" si="88"/>
        <v>0</v>
      </c>
      <c r="K76" s="34">
        <v>0</v>
      </c>
      <c r="L76" s="34">
        <v>0</v>
      </c>
      <c r="M76" s="34">
        <v>0</v>
      </c>
      <c r="N76" s="34">
        <v>0</v>
      </c>
      <c r="O76" s="34">
        <v>0</v>
      </c>
      <c r="P76" s="34">
        <v>0</v>
      </c>
      <c r="Q76" s="34">
        <v>0</v>
      </c>
      <c r="R76" s="34">
        <v>0</v>
      </c>
      <c r="S76" s="34">
        <v>0</v>
      </c>
      <c r="T76" s="34">
        <v>0</v>
      </c>
      <c r="U76" s="34">
        <v>0</v>
      </c>
      <c r="V76" s="34">
        <v>0</v>
      </c>
      <c r="W76" s="34">
        <v>0</v>
      </c>
      <c r="X76" s="34">
        <v>0</v>
      </c>
      <c r="Y76" s="34">
        <v>0</v>
      </c>
      <c r="Z76" s="34">
        <v>0</v>
      </c>
      <c r="AA76" s="34">
        <v>0</v>
      </c>
      <c r="AB76" s="34">
        <v>0</v>
      </c>
      <c r="AC76" s="34">
        <v>0</v>
      </c>
      <c r="AD76" s="34">
        <v>0</v>
      </c>
      <c r="AE76" s="36">
        <v>4.19</v>
      </c>
      <c r="AF76" s="37">
        <f t="shared" si="31"/>
        <v>3.602751504729149</v>
      </c>
      <c r="AG76" s="36">
        <f t="shared" si="93"/>
        <v>4.19</v>
      </c>
      <c r="AH76" s="37">
        <f t="shared" si="32"/>
        <v>3.602751504729149</v>
      </c>
      <c r="AI76" s="36">
        <v>1.66</v>
      </c>
      <c r="AJ76" s="37">
        <f t="shared" si="33"/>
        <v>1.4273430782459156</v>
      </c>
      <c r="AK76" s="36">
        <f t="shared" si="94"/>
        <v>1.66</v>
      </c>
      <c r="AL76" s="37">
        <f t="shared" si="34"/>
        <v>1.4273430782459156</v>
      </c>
      <c r="AM76" s="37">
        <f t="shared" si="35"/>
        <v>3592.859927684721</v>
      </c>
      <c r="AN76" s="37">
        <f t="shared" si="36"/>
        <v>3592.859927684721</v>
      </c>
      <c r="AO76" s="37"/>
      <c r="AP76" s="37"/>
      <c r="AQ76" s="37">
        <v>0.01</v>
      </c>
      <c r="AR76" s="37">
        <v>0</v>
      </c>
      <c r="AS76" s="39">
        <v>148.99692768472073</v>
      </c>
      <c r="AT76" s="38">
        <f t="shared" si="95"/>
        <v>148.99692768472073</v>
      </c>
      <c r="AU76" s="22">
        <f t="shared" si="117"/>
        <v>0.04147028570098919</v>
      </c>
      <c r="AV76" s="22">
        <f t="shared" si="117"/>
        <v>0.04147028570098919</v>
      </c>
      <c r="AW76" s="22"/>
      <c r="AX76" s="39">
        <f t="shared" si="38"/>
        <v>3443.8630000000003</v>
      </c>
      <c r="AY76" s="37">
        <f t="shared" si="39"/>
        <v>3443.8630000000003</v>
      </c>
      <c r="AZ76" s="37">
        <v>0.06</v>
      </c>
      <c r="BA76" s="37">
        <f t="shared" si="112"/>
        <v>0.018</v>
      </c>
      <c r="BB76" s="69">
        <v>772.25</v>
      </c>
      <c r="BC76" s="69">
        <v>772.25</v>
      </c>
      <c r="BD76" s="22">
        <f t="shared" si="118"/>
        <v>0.21494019125250077</v>
      </c>
      <c r="BE76" s="22">
        <f t="shared" si="118"/>
        <v>0.21494019125250077</v>
      </c>
      <c r="BF76" s="22">
        <f t="shared" si="110"/>
        <v>0.22423946597178807</v>
      </c>
      <c r="BG76" s="22">
        <f t="shared" si="110"/>
        <v>0.22423946597178807</v>
      </c>
      <c r="BH76" s="36">
        <v>2671.6130000000003</v>
      </c>
      <c r="BI76" s="42">
        <f t="shared" si="111"/>
        <v>2671.6130000000003</v>
      </c>
      <c r="BJ76" s="59">
        <v>543.37</v>
      </c>
      <c r="BK76" s="43">
        <f>AN76/(8.225*0.88)</f>
        <v>496.3884951208512</v>
      </c>
      <c r="BL76" s="36">
        <f t="shared" si="42"/>
        <v>539.878023000169</v>
      </c>
      <c r="BM76" s="36">
        <f t="shared" si="43"/>
        <v>493.1984456003721</v>
      </c>
      <c r="BN76" s="44">
        <f t="shared" si="44"/>
        <v>539.8780230001689</v>
      </c>
      <c r="BO76" s="44">
        <f t="shared" si="45"/>
        <v>493.19844560037205</v>
      </c>
      <c r="BP76" s="36">
        <v>1.1826</v>
      </c>
      <c r="BQ76" s="36">
        <f t="shared" si="97"/>
        <v>46.981504879148815</v>
      </c>
      <c r="BR76" s="39">
        <f t="shared" si="113"/>
        <v>8.646319244556897</v>
      </c>
      <c r="BS76" s="39">
        <f t="shared" si="114"/>
        <v>638.45975</v>
      </c>
      <c r="BT76" s="39">
        <f t="shared" si="114"/>
        <v>583.2564817670001</v>
      </c>
      <c r="BU76" s="36">
        <v>222.75</v>
      </c>
      <c r="BV76" s="36">
        <f t="shared" si="115"/>
        <v>222.75</v>
      </c>
      <c r="BW76" s="43">
        <v>222.75</v>
      </c>
      <c r="BX76" s="45">
        <f t="shared" si="48"/>
        <v>1</v>
      </c>
      <c r="BY76" s="36">
        <v>3.0745999999999998</v>
      </c>
      <c r="BZ76" s="36">
        <f t="shared" si="87"/>
        <v>3.0745999999999998</v>
      </c>
      <c r="CA76" s="43">
        <v>3.0745999999999998</v>
      </c>
      <c r="CB76" s="45">
        <f t="shared" si="49"/>
        <v>1</v>
      </c>
      <c r="CC76" s="36">
        <v>2.5225999999999997</v>
      </c>
      <c r="CD76" s="36">
        <f t="shared" si="116"/>
        <v>2.5225999999999997</v>
      </c>
      <c r="CE76" s="43">
        <v>2.5225999999999997</v>
      </c>
      <c r="CF76" s="45">
        <f t="shared" si="50"/>
        <v>1</v>
      </c>
      <c r="CG76" s="36">
        <f t="shared" si="105"/>
        <v>177.70237717322607</v>
      </c>
      <c r="CH76" s="36">
        <f t="shared" si="105"/>
        <v>162.33766233766232</v>
      </c>
      <c r="CI76" s="36">
        <f t="shared" si="106"/>
        <v>185.3905773835951</v>
      </c>
      <c r="CJ76" s="46">
        <f t="shared" si="106"/>
        <v>169.36111621368212</v>
      </c>
      <c r="CK76" s="36">
        <f t="shared" si="67"/>
        <v>238.9791298365444</v>
      </c>
      <c r="CL76" s="36">
        <f t="shared" si="98"/>
        <v>218.31623134301265</v>
      </c>
      <c r="CM76" s="36">
        <f t="shared" si="107"/>
        <v>61.997963873738485</v>
      </c>
      <c r="CN76" s="36">
        <f t="shared" si="107"/>
        <v>61.997963873738485</v>
      </c>
      <c r="CO76" s="36">
        <f t="shared" si="69"/>
        <v>83.37659683494577</v>
      </c>
      <c r="CP76" s="36">
        <f t="shared" si="99"/>
        <v>83.37659683494577</v>
      </c>
      <c r="CQ76" s="36">
        <f t="shared" si="108"/>
        <v>0.8557528158302866</v>
      </c>
      <c r="CR76" s="36">
        <f t="shared" si="108"/>
        <v>0.8557528158302866</v>
      </c>
      <c r="CS76" s="36">
        <f t="shared" si="71"/>
        <v>1.1508403350335545</v>
      </c>
      <c r="CT76" s="36">
        <f t="shared" si="100"/>
        <v>1.1508403350335545</v>
      </c>
      <c r="CU76" s="36">
        <f t="shared" si="109"/>
        <v>0.7021147639411569</v>
      </c>
      <c r="CV76" s="36">
        <f t="shared" si="109"/>
        <v>0.7021147639411569</v>
      </c>
      <c r="CW76" s="36">
        <f t="shared" si="73"/>
        <v>0.9442235832809616</v>
      </c>
      <c r="CX76" s="36">
        <f t="shared" si="101"/>
        <v>0.9442235832809616</v>
      </c>
      <c r="CY76" s="47"/>
      <c r="CZ76" s="47"/>
    </row>
    <row r="77" spans="1:104" ht="26.25" customHeight="1">
      <c r="A77" s="28">
        <v>34</v>
      </c>
      <c r="B77" s="28"/>
      <c r="C77" s="28">
        <v>65</v>
      </c>
      <c r="D77" s="61">
        <v>63</v>
      </c>
      <c r="E77" s="30" t="s">
        <v>318</v>
      </c>
      <c r="F77" s="30" t="s">
        <v>319</v>
      </c>
      <c r="G77" s="31" t="s">
        <v>91</v>
      </c>
      <c r="H77" s="56" t="s">
        <v>320</v>
      </c>
      <c r="I77" s="33"/>
      <c r="J77" s="34">
        <f aca="true" t="shared" si="119" ref="J77:J98">SUM(K77:AD77)</f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  <c r="S77" s="34">
        <v>0</v>
      </c>
      <c r="T77" s="34">
        <v>0</v>
      </c>
      <c r="U77" s="34">
        <v>0</v>
      </c>
      <c r="V77" s="34">
        <v>0</v>
      </c>
      <c r="W77" s="34">
        <v>0</v>
      </c>
      <c r="X77" s="34">
        <v>0</v>
      </c>
      <c r="Y77" s="34">
        <v>0</v>
      </c>
      <c r="Z77" s="34">
        <v>0</v>
      </c>
      <c r="AA77" s="34">
        <v>0</v>
      </c>
      <c r="AB77" s="34">
        <v>0</v>
      </c>
      <c r="AC77" s="34">
        <v>0</v>
      </c>
      <c r="AD77" s="34">
        <v>0</v>
      </c>
      <c r="AE77" s="36">
        <v>0.23957799999999999</v>
      </c>
      <c r="AF77" s="37">
        <f aca="true" t="shared" si="120" ref="AF77:AF98">AE77/1.163</f>
        <v>0.206</v>
      </c>
      <c r="AG77" s="36">
        <f t="shared" si="93"/>
        <v>0.23957799999999999</v>
      </c>
      <c r="AH77" s="37">
        <f aca="true" t="shared" si="121" ref="AH77:AH98">AG77/1.163</f>
        <v>0.206</v>
      </c>
      <c r="AI77" s="36">
        <v>0.19</v>
      </c>
      <c r="AJ77" s="37">
        <f aca="true" t="shared" si="122" ref="AJ77:AJ98">AI77/1.163</f>
        <v>0.16337059329320722</v>
      </c>
      <c r="AK77" s="36">
        <f t="shared" si="94"/>
        <v>0.19</v>
      </c>
      <c r="AL77" s="37">
        <f aca="true" t="shared" si="123" ref="AL77:AL98">AK77/1.163</f>
        <v>0.16337059329320722</v>
      </c>
      <c r="AM77" s="37">
        <f aca="true" t="shared" si="124" ref="AM77:AM98">BI77+BB77+AS77</f>
        <v>428.1762991315147</v>
      </c>
      <c r="AN77" s="37">
        <f aca="true" t="shared" si="125" ref="AN77:AN98">AT77+BC77+BH77</f>
        <v>428.1762991315147</v>
      </c>
      <c r="AO77" s="37"/>
      <c r="AP77" s="37"/>
      <c r="AQ77" s="37">
        <v>0.0041</v>
      </c>
      <c r="AR77" s="37">
        <v>0</v>
      </c>
      <c r="AS77" s="39">
        <v>9.530299131514685</v>
      </c>
      <c r="AT77" s="37">
        <f t="shared" si="95"/>
        <v>9.530299131514685</v>
      </c>
      <c r="AU77" s="22">
        <f t="shared" si="117"/>
        <v>0.022257885714004562</v>
      </c>
      <c r="AV77" s="22">
        <f t="shared" si="117"/>
        <v>0.022257885714004562</v>
      </c>
      <c r="AW77" s="22"/>
      <c r="AX77" s="39">
        <f aca="true" t="shared" si="126" ref="AX77:AX98">AM77-AS77</f>
        <v>418.646</v>
      </c>
      <c r="AY77" s="37">
        <f aca="true" t="shared" si="127" ref="AY77:AY98">BH77+BC77</f>
        <v>418.646</v>
      </c>
      <c r="AZ77" s="37">
        <v>0</v>
      </c>
      <c r="BA77" s="37">
        <f t="shared" si="112"/>
        <v>0</v>
      </c>
      <c r="BB77" s="59">
        <v>0</v>
      </c>
      <c r="BC77" s="37">
        <f>BB77</f>
        <v>0</v>
      </c>
      <c r="BD77" s="22">
        <f t="shared" si="118"/>
        <v>0</v>
      </c>
      <c r="BE77" s="22">
        <f t="shared" si="118"/>
        <v>0</v>
      </c>
      <c r="BF77" s="22">
        <f t="shared" si="110"/>
        <v>0</v>
      </c>
      <c r="BG77" s="22">
        <f t="shared" si="110"/>
        <v>0</v>
      </c>
      <c r="BH77" s="36">
        <v>418.646</v>
      </c>
      <c r="BI77" s="42">
        <f t="shared" si="111"/>
        <v>418.646</v>
      </c>
      <c r="BJ77" s="59">
        <v>57.52</v>
      </c>
      <c r="BK77" s="36">
        <f>BJ77</f>
        <v>57.52</v>
      </c>
      <c r="BL77" s="36">
        <f aca="true" t="shared" si="128" ref="BL77:BL98">CG77/BP77*AM77/1000</f>
        <v>57.15034669372568</v>
      </c>
      <c r="BM77" s="36">
        <f aca="true" t="shared" si="129" ref="BM77:BM98">CH77/BP77*AN77/1000</f>
        <v>57.15034669372568</v>
      </c>
      <c r="BN77" s="44">
        <f aca="true" t="shared" si="130" ref="BN77:BN98">CI77/BP77*AX77/1000</f>
        <v>57.15034669372568</v>
      </c>
      <c r="BO77" s="44">
        <f aca="true" t="shared" si="131" ref="BO77:BO98">CJ77/BP77*AY77/1000</f>
        <v>57.15034669372568</v>
      </c>
      <c r="BP77" s="36">
        <v>1.1826</v>
      </c>
      <c r="BQ77" s="36">
        <f t="shared" si="97"/>
        <v>0</v>
      </c>
      <c r="BR77" s="39">
        <f t="shared" si="113"/>
        <v>0</v>
      </c>
      <c r="BS77" s="39">
        <f t="shared" si="114"/>
        <v>67.586</v>
      </c>
      <c r="BT77" s="39">
        <f t="shared" si="114"/>
        <v>67.586</v>
      </c>
      <c r="BU77" s="36">
        <v>9.128</v>
      </c>
      <c r="BV77" s="36">
        <f t="shared" si="115"/>
        <v>9.128</v>
      </c>
      <c r="BW77" s="43">
        <v>9.128</v>
      </c>
      <c r="BX77" s="45">
        <f t="shared" si="48"/>
        <v>1</v>
      </c>
      <c r="BY77" s="36">
        <v>0.042</v>
      </c>
      <c r="BZ77" s="36">
        <f t="shared" si="87"/>
        <v>0.042</v>
      </c>
      <c r="CA77" s="43">
        <v>0.042</v>
      </c>
      <c r="CB77" s="45">
        <f t="shared" si="49"/>
        <v>1</v>
      </c>
      <c r="CC77" s="36">
        <v>0</v>
      </c>
      <c r="CD77" s="36">
        <f t="shared" si="116"/>
        <v>0</v>
      </c>
      <c r="CE77" s="43">
        <v>0</v>
      </c>
      <c r="CF77" s="45" t="e">
        <f t="shared" si="50"/>
        <v>#DIV/0!</v>
      </c>
      <c r="CG77" s="36">
        <f t="shared" si="105"/>
        <v>157.84619591763274</v>
      </c>
      <c r="CH77" s="36">
        <f t="shared" si="105"/>
        <v>157.84619591763274</v>
      </c>
      <c r="CI77" s="36">
        <f t="shared" si="106"/>
        <v>161.43949780960523</v>
      </c>
      <c r="CJ77" s="46">
        <f t="shared" si="106"/>
        <v>161.43949780960523</v>
      </c>
      <c r="CK77" s="36">
        <f t="shared" si="67"/>
        <v>161.43949780960523</v>
      </c>
      <c r="CL77" s="36">
        <f t="shared" si="98"/>
        <v>161.43949780960523</v>
      </c>
      <c r="CM77" s="36">
        <f t="shared" si="107"/>
        <v>21.31832149167212</v>
      </c>
      <c r="CN77" s="36">
        <f t="shared" si="107"/>
        <v>21.31832149167212</v>
      </c>
      <c r="CO77" s="36">
        <f t="shared" si="69"/>
        <v>21.80362406424521</v>
      </c>
      <c r="CP77" s="36">
        <f t="shared" si="99"/>
        <v>21.80362406424521</v>
      </c>
      <c r="CQ77" s="36">
        <f t="shared" si="108"/>
        <v>0.09809043631137479</v>
      </c>
      <c r="CR77" s="36">
        <f t="shared" si="108"/>
        <v>0.09809043631137479</v>
      </c>
      <c r="CS77" s="36">
        <f t="shared" si="71"/>
        <v>0.10032342360849023</v>
      </c>
      <c r="CT77" s="36">
        <f t="shared" si="100"/>
        <v>0.10032342360849023</v>
      </c>
      <c r="CU77" s="36">
        <f t="shared" si="109"/>
        <v>0</v>
      </c>
      <c r="CV77" s="36">
        <f t="shared" si="109"/>
        <v>0</v>
      </c>
      <c r="CW77" s="36">
        <f t="shared" si="73"/>
        <v>0</v>
      </c>
      <c r="CX77" s="36">
        <f t="shared" si="101"/>
        <v>0</v>
      </c>
      <c r="CY77" s="47"/>
      <c r="CZ77" s="47"/>
    </row>
    <row r="78" spans="1:104" ht="26.25" customHeight="1">
      <c r="A78" s="70">
        <v>77</v>
      </c>
      <c r="B78" s="70"/>
      <c r="C78" s="70">
        <v>66</v>
      </c>
      <c r="D78" s="71">
        <v>64</v>
      </c>
      <c r="E78" s="72" t="s">
        <v>321</v>
      </c>
      <c r="F78" s="72" t="s">
        <v>322</v>
      </c>
      <c r="G78" s="73" t="s">
        <v>323</v>
      </c>
      <c r="H78" s="56" t="s">
        <v>324</v>
      </c>
      <c r="I78" s="33" t="s">
        <v>325</v>
      </c>
      <c r="J78" s="34">
        <f t="shared" si="119"/>
        <v>0</v>
      </c>
      <c r="K78" s="34">
        <v>0</v>
      </c>
      <c r="L78" s="34">
        <v>0</v>
      </c>
      <c r="M78" s="34">
        <v>0</v>
      </c>
      <c r="N78" s="34">
        <v>0</v>
      </c>
      <c r="O78" s="34">
        <v>0</v>
      </c>
      <c r="P78" s="34">
        <v>0</v>
      </c>
      <c r="Q78" s="34">
        <v>0</v>
      </c>
      <c r="R78" s="34">
        <v>0</v>
      </c>
      <c r="S78" s="34">
        <v>0</v>
      </c>
      <c r="T78" s="34">
        <v>0</v>
      </c>
      <c r="U78" s="34">
        <v>0</v>
      </c>
      <c r="V78" s="34">
        <v>0</v>
      </c>
      <c r="W78" s="34">
        <v>0</v>
      </c>
      <c r="X78" s="34">
        <v>0</v>
      </c>
      <c r="Y78" s="34">
        <v>0</v>
      </c>
      <c r="Z78" s="34">
        <v>0</v>
      </c>
      <c r="AA78" s="34">
        <v>0</v>
      </c>
      <c r="AB78" s="34">
        <v>0</v>
      </c>
      <c r="AC78" s="34">
        <v>0</v>
      </c>
      <c r="AD78" s="34">
        <v>0</v>
      </c>
      <c r="AE78" s="36">
        <v>0.15</v>
      </c>
      <c r="AF78" s="37">
        <f t="shared" si="120"/>
        <v>0.1289767841788478</v>
      </c>
      <c r="AG78" s="36">
        <f t="shared" si="93"/>
        <v>0.15</v>
      </c>
      <c r="AH78" s="37">
        <f t="shared" si="121"/>
        <v>0.1289767841788478</v>
      </c>
      <c r="AI78" s="36">
        <v>0.14</v>
      </c>
      <c r="AJ78" s="37">
        <f t="shared" si="122"/>
        <v>0.12037833190025796</v>
      </c>
      <c r="AK78" s="36">
        <f t="shared" si="94"/>
        <v>0.14</v>
      </c>
      <c r="AL78" s="37">
        <f t="shared" si="123"/>
        <v>0.12037833190025796</v>
      </c>
      <c r="AM78" s="37">
        <f t="shared" si="124"/>
        <v>199.42190021550894</v>
      </c>
      <c r="AN78" s="37">
        <f t="shared" si="125"/>
        <v>199.42190021550894</v>
      </c>
      <c r="AO78" s="37"/>
      <c r="AP78" s="37"/>
      <c r="AQ78" s="37">
        <v>0.001</v>
      </c>
      <c r="AR78" s="37">
        <v>0</v>
      </c>
      <c r="AS78" s="39">
        <v>7.009900215508874</v>
      </c>
      <c r="AT78" s="37">
        <f t="shared" si="95"/>
        <v>7.009900215508874</v>
      </c>
      <c r="AU78" s="22">
        <f t="shared" si="117"/>
        <v>0.03515110530956478</v>
      </c>
      <c r="AV78" s="22">
        <f t="shared" si="117"/>
        <v>0.03515110530956478</v>
      </c>
      <c r="AW78" s="22"/>
      <c r="AX78" s="39">
        <f t="shared" si="126"/>
        <v>192.41200000000006</v>
      </c>
      <c r="AY78" s="37">
        <f t="shared" si="127"/>
        <v>192.41200000000006</v>
      </c>
      <c r="AZ78" s="37">
        <v>0.005</v>
      </c>
      <c r="BA78" s="37">
        <f t="shared" si="112"/>
        <v>0.0015</v>
      </c>
      <c r="BB78" s="59">
        <v>15.16</v>
      </c>
      <c r="BC78" s="37">
        <f>BB78</f>
        <v>15.16</v>
      </c>
      <c r="BD78" s="22">
        <f t="shared" si="118"/>
        <v>0.07601973496199298</v>
      </c>
      <c r="BE78" s="22">
        <f t="shared" si="118"/>
        <v>0.07601973496199298</v>
      </c>
      <c r="BF78" s="22">
        <f t="shared" si="110"/>
        <v>0.07878926470282516</v>
      </c>
      <c r="BG78" s="22">
        <f t="shared" si="110"/>
        <v>0.07878926470282516</v>
      </c>
      <c r="BH78" s="36">
        <v>177.25200000000007</v>
      </c>
      <c r="BI78" s="42">
        <f t="shared" si="111"/>
        <v>177.25200000000007</v>
      </c>
      <c r="BJ78" s="59">
        <v>24.9</v>
      </c>
      <c r="BK78" s="36">
        <v>21.831649412892045</v>
      </c>
      <c r="BL78" s="36">
        <f t="shared" si="128"/>
        <v>24.779310344827586</v>
      </c>
      <c r="BM78" s="36">
        <f t="shared" si="129"/>
        <v>21.83053094860525</v>
      </c>
      <c r="BN78" s="44">
        <f t="shared" si="130"/>
        <v>24.779310344827582</v>
      </c>
      <c r="BO78" s="44">
        <f t="shared" si="131"/>
        <v>21.830530948605247</v>
      </c>
      <c r="BP78" s="36">
        <v>1.45</v>
      </c>
      <c r="BQ78" s="36">
        <f t="shared" si="97"/>
        <v>3.068350587107954</v>
      </c>
      <c r="BR78" s="39">
        <f aca="true" t="shared" si="132" ref="BR78:BR90">BQ78/BS78*100</f>
        <v>8.53980124438618</v>
      </c>
      <c r="BS78" s="39">
        <v>35.93</v>
      </c>
      <c r="BT78" s="39">
        <v>31.654269875477606</v>
      </c>
      <c r="BU78" s="36">
        <v>5.688</v>
      </c>
      <c r="BV78" s="36">
        <f t="shared" si="115"/>
        <v>5.688</v>
      </c>
      <c r="BW78" s="43">
        <v>5.688</v>
      </c>
      <c r="BX78" s="45">
        <f aca="true" t="shared" si="133" ref="BX78:BX98">BV78/BU78</f>
        <v>1</v>
      </c>
      <c r="BY78" s="36">
        <v>0.036</v>
      </c>
      <c r="BZ78" s="36">
        <f t="shared" si="87"/>
        <v>0.036</v>
      </c>
      <c r="CA78" s="43">
        <v>0.036</v>
      </c>
      <c r="CB78" s="45">
        <f aca="true" t="shared" si="134" ref="CB78:CB98">BZ78/BY78</f>
        <v>1</v>
      </c>
      <c r="CC78" s="36">
        <v>0.027</v>
      </c>
      <c r="CD78" s="36">
        <f t="shared" si="116"/>
        <v>0.027</v>
      </c>
      <c r="CE78" s="43">
        <v>0.027</v>
      </c>
      <c r="CF78" s="45">
        <f aca="true" t="shared" si="135" ref="CF78:CF98">CD78/CC78</f>
        <v>1</v>
      </c>
      <c r="CG78" s="36">
        <f t="shared" si="105"/>
        <v>180.17078345543587</v>
      </c>
      <c r="CH78" s="36">
        <f t="shared" si="105"/>
        <v>158.73015873015873</v>
      </c>
      <c r="CI78" s="36">
        <f t="shared" si="106"/>
        <v>186.73471509053482</v>
      </c>
      <c r="CJ78" s="46">
        <f t="shared" si="106"/>
        <v>164.51297151673282</v>
      </c>
      <c r="CK78" s="36">
        <f t="shared" si="67"/>
        <v>202.7057522623157</v>
      </c>
      <c r="CL78" s="36">
        <f t="shared" si="98"/>
        <v>178.58342853946692</v>
      </c>
      <c r="CM78" s="36">
        <f t="shared" si="107"/>
        <v>28.522444093919262</v>
      </c>
      <c r="CN78" s="36">
        <f t="shared" si="107"/>
        <v>28.522444093919262</v>
      </c>
      <c r="CO78" s="36">
        <f t="shared" si="69"/>
        <v>32.089905896689444</v>
      </c>
      <c r="CP78" s="36">
        <f t="shared" si="99"/>
        <v>32.089905896689444</v>
      </c>
      <c r="CQ78" s="36">
        <f t="shared" si="108"/>
        <v>0.18052179806278015</v>
      </c>
      <c r="CR78" s="36">
        <f t="shared" si="108"/>
        <v>0.18052179806278015</v>
      </c>
      <c r="CS78" s="36">
        <f t="shared" si="71"/>
        <v>0.20310067023221168</v>
      </c>
      <c r="CT78" s="36">
        <f t="shared" si="100"/>
        <v>0.20310067023221168</v>
      </c>
      <c r="CU78" s="36">
        <f t="shared" si="109"/>
        <v>0.1353913485470851</v>
      </c>
      <c r="CV78" s="36">
        <f t="shared" si="109"/>
        <v>0.1353913485470851</v>
      </c>
      <c r="CW78" s="36">
        <f t="shared" si="73"/>
        <v>0.15232550267415876</v>
      </c>
      <c r="CX78" s="36">
        <f t="shared" si="101"/>
        <v>0.15232550267415876</v>
      </c>
      <c r="CY78" s="47"/>
      <c r="CZ78" s="47"/>
    </row>
    <row r="79" spans="1:104" ht="26.25" customHeight="1">
      <c r="A79" s="70">
        <v>76</v>
      </c>
      <c r="B79" s="70"/>
      <c r="C79" s="70">
        <v>67</v>
      </c>
      <c r="D79" s="71">
        <v>65</v>
      </c>
      <c r="E79" s="72" t="s">
        <v>326</v>
      </c>
      <c r="F79" s="72" t="s">
        <v>327</v>
      </c>
      <c r="G79" s="73" t="s">
        <v>323</v>
      </c>
      <c r="H79" s="56" t="s">
        <v>328</v>
      </c>
      <c r="I79" s="33" t="s">
        <v>329</v>
      </c>
      <c r="J79" s="34">
        <f t="shared" si="119"/>
        <v>0</v>
      </c>
      <c r="K79" s="34">
        <v>0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34">
        <v>0</v>
      </c>
      <c r="R79" s="34">
        <v>0</v>
      </c>
      <c r="S79" s="34">
        <v>0</v>
      </c>
      <c r="T79" s="34">
        <v>0</v>
      </c>
      <c r="U79" s="34">
        <v>0</v>
      </c>
      <c r="V79" s="34">
        <v>0</v>
      </c>
      <c r="W79" s="34">
        <v>0</v>
      </c>
      <c r="X79" s="34">
        <v>0</v>
      </c>
      <c r="Y79" s="34">
        <v>0</v>
      </c>
      <c r="Z79" s="34">
        <v>0</v>
      </c>
      <c r="AA79" s="34">
        <v>0</v>
      </c>
      <c r="AB79" s="34">
        <v>0</v>
      </c>
      <c r="AC79" s="34">
        <v>0</v>
      </c>
      <c r="AD79" s="34">
        <v>0</v>
      </c>
      <c r="AE79" s="36">
        <v>0.13956</v>
      </c>
      <c r="AF79" s="37">
        <f t="shared" si="120"/>
        <v>0.11999999999999998</v>
      </c>
      <c r="AG79" s="36">
        <f t="shared" si="93"/>
        <v>0.13956</v>
      </c>
      <c r="AH79" s="37">
        <f t="shared" si="121"/>
        <v>0.11999999999999998</v>
      </c>
      <c r="AI79" s="36">
        <v>0.123278</v>
      </c>
      <c r="AJ79" s="37">
        <f t="shared" si="122"/>
        <v>0.106</v>
      </c>
      <c r="AK79" s="36">
        <f t="shared" si="94"/>
        <v>0.123278</v>
      </c>
      <c r="AL79" s="37">
        <f t="shared" si="123"/>
        <v>0.106</v>
      </c>
      <c r="AM79" s="37">
        <f t="shared" si="124"/>
        <v>213.36382150151195</v>
      </c>
      <c r="AN79" s="37">
        <f t="shared" si="125"/>
        <v>213.36382150151195</v>
      </c>
      <c r="AO79" s="37"/>
      <c r="AP79" s="37"/>
      <c r="AQ79" s="37">
        <v>0.001</v>
      </c>
      <c r="AR79" s="37">
        <v>0</v>
      </c>
      <c r="AS79" s="39">
        <v>7.697821501511955</v>
      </c>
      <c r="AT79" s="37">
        <f t="shared" si="95"/>
        <v>7.697821501511955</v>
      </c>
      <c r="AU79" s="22">
        <f t="shared" si="117"/>
        <v>0.03607838220809804</v>
      </c>
      <c r="AV79" s="22">
        <f t="shared" si="117"/>
        <v>0.03607838220809804</v>
      </c>
      <c r="AW79" s="22"/>
      <c r="AX79" s="39">
        <f t="shared" si="126"/>
        <v>205.666</v>
      </c>
      <c r="AY79" s="37">
        <f t="shared" si="127"/>
        <v>205.666</v>
      </c>
      <c r="AZ79" s="37">
        <v>0.005</v>
      </c>
      <c r="BA79" s="37">
        <v>0</v>
      </c>
      <c r="BB79" s="69">
        <v>61.98</v>
      </c>
      <c r="BC79" s="69">
        <v>61.98</v>
      </c>
      <c r="BD79" s="22">
        <f t="shared" si="118"/>
        <v>0.2904897351567205</v>
      </c>
      <c r="BE79" s="22">
        <f t="shared" si="118"/>
        <v>0.2904897351567205</v>
      </c>
      <c r="BF79" s="22">
        <f t="shared" si="110"/>
        <v>0.30136240311962115</v>
      </c>
      <c r="BG79" s="22">
        <f t="shared" si="110"/>
        <v>0.30136240311962115</v>
      </c>
      <c r="BH79" s="36">
        <v>143.686</v>
      </c>
      <c r="BI79" s="42">
        <f t="shared" si="111"/>
        <v>143.686</v>
      </c>
      <c r="BJ79" s="59">
        <v>26.3</v>
      </c>
      <c r="BK79" s="59">
        <v>26.3</v>
      </c>
      <c r="BL79" s="36">
        <f t="shared" si="128"/>
        <v>26.386206896551723</v>
      </c>
      <c r="BM79" s="36">
        <f t="shared" si="129"/>
        <v>26.386206896551723</v>
      </c>
      <c r="BN79" s="44">
        <f t="shared" si="130"/>
        <v>26.386206896551723</v>
      </c>
      <c r="BO79" s="44">
        <f t="shared" si="131"/>
        <v>26.386206896551723</v>
      </c>
      <c r="BP79" s="36">
        <v>1.45</v>
      </c>
      <c r="BQ79" s="36">
        <f t="shared" si="97"/>
        <v>0</v>
      </c>
      <c r="BR79" s="39">
        <f t="shared" si="132"/>
        <v>0</v>
      </c>
      <c r="BS79" s="39">
        <v>38.26</v>
      </c>
      <c r="BT79" s="39">
        <v>38.26</v>
      </c>
      <c r="BU79" s="36">
        <v>9.668</v>
      </c>
      <c r="BV79" s="36">
        <f t="shared" si="115"/>
        <v>9.668</v>
      </c>
      <c r="BW79" s="43">
        <v>9.668</v>
      </c>
      <c r="BX79" s="45">
        <f t="shared" si="133"/>
        <v>1</v>
      </c>
      <c r="BY79" s="36">
        <v>0.041</v>
      </c>
      <c r="BZ79" s="36">
        <f t="shared" si="87"/>
        <v>0.041</v>
      </c>
      <c r="CA79" s="43">
        <v>0.041</v>
      </c>
      <c r="CB79" s="45">
        <f t="shared" si="134"/>
        <v>1</v>
      </c>
      <c r="CC79" s="36">
        <v>0</v>
      </c>
      <c r="CD79" s="36">
        <f t="shared" si="116"/>
        <v>0</v>
      </c>
      <c r="CE79" s="43">
        <v>0</v>
      </c>
      <c r="CF79" s="45" t="e">
        <f t="shared" si="135"/>
        <v>#DIV/0!</v>
      </c>
      <c r="CG79" s="36">
        <f t="shared" si="105"/>
        <v>179.3181230573754</v>
      </c>
      <c r="CH79" s="36">
        <f t="shared" si="105"/>
        <v>179.3181230573754</v>
      </c>
      <c r="CI79" s="36">
        <f t="shared" si="106"/>
        <v>186.0297764336351</v>
      </c>
      <c r="CJ79" s="46">
        <f t="shared" si="106"/>
        <v>186.0297764336351</v>
      </c>
      <c r="CK79" s="36">
        <f t="shared" si="67"/>
        <v>266.2750720320699</v>
      </c>
      <c r="CL79" s="36">
        <f t="shared" si="98"/>
        <v>266.2750720320699</v>
      </c>
      <c r="CM79" s="36">
        <f t="shared" si="107"/>
        <v>45.31227427388147</v>
      </c>
      <c r="CN79" s="36">
        <f t="shared" si="107"/>
        <v>45.31227427388147</v>
      </c>
      <c r="CO79" s="36">
        <f t="shared" si="69"/>
        <v>67.28560889717856</v>
      </c>
      <c r="CP79" s="36">
        <f t="shared" si="99"/>
        <v>67.28560889717856</v>
      </c>
      <c r="CQ79" s="36">
        <f t="shared" si="108"/>
        <v>0.19216003777711427</v>
      </c>
      <c r="CR79" s="36">
        <f t="shared" si="108"/>
        <v>0.19216003777711427</v>
      </c>
      <c r="CS79" s="36">
        <f t="shared" si="71"/>
        <v>0.2853444316078115</v>
      </c>
      <c r="CT79" s="36">
        <f t="shared" si="100"/>
        <v>0.2853444316078115</v>
      </c>
      <c r="CU79" s="36">
        <f t="shared" si="109"/>
        <v>0</v>
      </c>
      <c r="CV79" s="36">
        <f t="shared" si="109"/>
        <v>0</v>
      </c>
      <c r="CW79" s="36">
        <f t="shared" si="73"/>
        <v>0</v>
      </c>
      <c r="CX79" s="36">
        <f t="shared" si="101"/>
        <v>0</v>
      </c>
      <c r="CY79" s="47"/>
      <c r="CZ79" s="47"/>
    </row>
    <row r="80" spans="1:104" ht="26.25" customHeight="1">
      <c r="A80" s="70">
        <v>75</v>
      </c>
      <c r="B80" s="70"/>
      <c r="C80" s="70">
        <v>68</v>
      </c>
      <c r="D80" s="71">
        <v>66</v>
      </c>
      <c r="E80" s="72" t="s">
        <v>330</v>
      </c>
      <c r="F80" s="72" t="s">
        <v>331</v>
      </c>
      <c r="G80" s="73" t="s">
        <v>323</v>
      </c>
      <c r="H80" s="56" t="s">
        <v>332</v>
      </c>
      <c r="I80" s="33" t="s">
        <v>333</v>
      </c>
      <c r="J80" s="34">
        <f t="shared" si="119"/>
        <v>0</v>
      </c>
      <c r="K80" s="34">
        <v>0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34">
        <v>0</v>
      </c>
      <c r="S80" s="34">
        <v>0</v>
      </c>
      <c r="T80" s="34">
        <v>0</v>
      </c>
      <c r="U80" s="34">
        <v>0</v>
      </c>
      <c r="V80" s="34">
        <v>0</v>
      </c>
      <c r="W80" s="34">
        <v>0</v>
      </c>
      <c r="X80" s="34">
        <v>0</v>
      </c>
      <c r="Y80" s="34">
        <v>0</v>
      </c>
      <c r="Z80" s="34">
        <v>0</v>
      </c>
      <c r="AA80" s="34">
        <v>0</v>
      </c>
      <c r="AB80" s="34">
        <v>0</v>
      </c>
      <c r="AC80" s="34">
        <v>0</v>
      </c>
      <c r="AD80" s="34">
        <v>0</v>
      </c>
      <c r="AE80" s="36">
        <v>1.00018</v>
      </c>
      <c r="AF80" s="37">
        <f t="shared" si="120"/>
        <v>0.86</v>
      </c>
      <c r="AG80" s="36">
        <f t="shared" si="93"/>
        <v>1.00018</v>
      </c>
      <c r="AH80" s="37">
        <f t="shared" si="121"/>
        <v>0.86</v>
      </c>
      <c r="AI80" s="36">
        <v>0.31</v>
      </c>
      <c r="AJ80" s="37">
        <f t="shared" si="122"/>
        <v>0.26655202063628547</v>
      </c>
      <c r="AK80" s="36">
        <f t="shared" si="94"/>
        <v>0.31</v>
      </c>
      <c r="AL80" s="37">
        <f t="shared" si="123"/>
        <v>0.26655202063628547</v>
      </c>
      <c r="AM80" s="37">
        <f t="shared" si="124"/>
        <v>589.7265234542646</v>
      </c>
      <c r="AN80" s="37">
        <f t="shared" si="125"/>
        <v>589.7265234542646</v>
      </c>
      <c r="AO80" s="37"/>
      <c r="AP80" s="37"/>
      <c r="AQ80" s="37">
        <v>0.002</v>
      </c>
      <c r="AR80" s="37">
        <v>0</v>
      </c>
      <c r="AS80" s="39">
        <v>18.484504018836567</v>
      </c>
      <c r="AT80" s="37">
        <f t="shared" si="95"/>
        <v>18.484504018836567</v>
      </c>
      <c r="AU80" s="22">
        <f t="shared" si="117"/>
        <v>0.031344196476979565</v>
      </c>
      <c r="AV80" s="22">
        <f t="shared" si="117"/>
        <v>0.031344196476979565</v>
      </c>
      <c r="AW80" s="22"/>
      <c r="AX80" s="39">
        <f t="shared" si="126"/>
        <v>571.242019435428</v>
      </c>
      <c r="AY80" s="37">
        <f t="shared" si="127"/>
        <v>571.242019435428</v>
      </c>
      <c r="AZ80" s="37">
        <v>0.008</v>
      </c>
      <c r="BA80" s="37">
        <v>0</v>
      </c>
      <c r="BB80" s="69">
        <v>269.960019435428</v>
      </c>
      <c r="BC80" s="69">
        <v>269.960019435428</v>
      </c>
      <c r="BD80" s="22">
        <f t="shared" si="118"/>
        <v>0.45777154104272605</v>
      </c>
      <c r="BE80" s="22">
        <f t="shared" si="118"/>
        <v>0.45777154104272605</v>
      </c>
      <c r="BF80" s="22">
        <f t="shared" si="110"/>
        <v>0.4725843167178701</v>
      </c>
      <c r="BG80" s="22">
        <f t="shared" si="110"/>
        <v>0.4725843167178701</v>
      </c>
      <c r="BH80" s="36">
        <v>301.282</v>
      </c>
      <c r="BI80" s="42">
        <f t="shared" si="111"/>
        <v>301.282</v>
      </c>
      <c r="BJ80" s="59">
        <v>73.406</v>
      </c>
      <c r="BK80" s="59">
        <v>73.406</v>
      </c>
      <c r="BL80" s="36">
        <f t="shared" si="128"/>
        <v>73.40689655172415</v>
      </c>
      <c r="BM80" s="36">
        <f t="shared" si="129"/>
        <v>73.40689655172415</v>
      </c>
      <c r="BN80" s="44">
        <f t="shared" si="130"/>
        <v>73.40689655172415</v>
      </c>
      <c r="BO80" s="44">
        <f t="shared" si="131"/>
        <v>73.40689655172415</v>
      </c>
      <c r="BP80" s="36">
        <v>1.45</v>
      </c>
      <c r="BQ80" s="36">
        <f t="shared" si="97"/>
        <v>0</v>
      </c>
      <c r="BR80" s="39">
        <f t="shared" si="132"/>
        <v>0</v>
      </c>
      <c r="BS80" s="39">
        <v>106.44</v>
      </c>
      <c r="BT80" s="39">
        <v>106.44</v>
      </c>
      <c r="BU80" s="36">
        <v>39.791</v>
      </c>
      <c r="BV80" s="36">
        <f>BW80*1.3</f>
        <v>29.380000000000003</v>
      </c>
      <c r="BW80" s="43">
        <v>22.6</v>
      </c>
      <c r="BX80" s="45">
        <f t="shared" si="133"/>
        <v>0.7383579201326934</v>
      </c>
      <c r="BY80" s="36">
        <v>0.144</v>
      </c>
      <c r="BZ80" s="36">
        <f t="shared" si="87"/>
        <v>0.144</v>
      </c>
      <c r="CA80" s="43">
        <v>0.144</v>
      </c>
      <c r="CB80" s="45">
        <f t="shared" si="134"/>
        <v>1</v>
      </c>
      <c r="CC80" s="36">
        <v>0</v>
      </c>
      <c r="CD80" s="36">
        <f t="shared" si="116"/>
        <v>0</v>
      </c>
      <c r="CE80" s="43">
        <v>0</v>
      </c>
      <c r="CF80" s="45" t="e">
        <f t="shared" si="135"/>
        <v>#DIV/0!</v>
      </c>
      <c r="CG80" s="36">
        <f t="shared" si="105"/>
        <v>180.49044051221958</v>
      </c>
      <c r="CH80" s="36">
        <f t="shared" si="105"/>
        <v>180.49044051221958</v>
      </c>
      <c r="CI80" s="36">
        <f t="shared" si="106"/>
        <v>186.33083067873258</v>
      </c>
      <c r="CJ80" s="46">
        <f t="shared" si="106"/>
        <v>186.33083067873258</v>
      </c>
      <c r="CK80" s="36">
        <f t="shared" si="67"/>
        <v>353.290272900472</v>
      </c>
      <c r="CL80" s="36">
        <f t="shared" si="98"/>
        <v>353.290272900472</v>
      </c>
      <c r="CM80" s="36">
        <f t="shared" si="107"/>
        <v>67.47364823770883</v>
      </c>
      <c r="CN80" s="36">
        <f t="shared" si="107"/>
        <v>49.81970257655968</v>
      </c>
      <c r="CO80" s="36">
        <f t="shared" si="69"/>
        <v>132.07227779953664</v>
      </c>
      <c r="CP80" s="36">
        <f t="shared" si="99"/>
        <v>97.51661234325317</v>
      </c>
      <c r="CQ80" s="36">
        <f t="shared" si="108"/>
        <v>0.2441809792724504</v>
      </c>
      <c r="CR80" s="36">
        <f t="shared" si="108"/>
        <v>0.2441809792724504</v>
      </c>
      <c r="CS80" s="36">
        <f t="shared" si="71"/>
        <v>0.4779575281629835</v>
      </c>
      <c r="CT80" s="36">
        <f t="shared" si="100"/>
        <v>0.4779575281629835</v>
      </c>
      <c r="CU80" s="36">
        <f t="shared" si="109"/>
        <v>0</v>
      </c>
      <c r="CV80" s="36">
        <f t="shared" si="109"/>
        <v>0</v>
      </c>
      <c r="CW80" s="36">
        <f t="shared" si="73"/>
        <v>0</v>
      </c>
      <c r="CX80" s="36">
        <f t="shared" si="101"/>
        <v>0</v>
      </c>
      <c r="CY80" s="47"/>
      <c r="CZ80" s="47"/>
    </row>
    <row r="81" spans="1:104" ht="26.25" customHeight="1">
      <c r="A81" s="70">
        <v>74</v>
      </c>
      <c r="B81" s="70"/>
      <c r="C81" s="70">
        <v>69</v>
      </c>
      <c r="D81" s="71">
        <v>67</v>
      </c>
      <c r="E81" s="72" t="s">
        <v>334</v>
      </c>
      <c r="F81" s="72" t="s">
        <v>335</v>
      </c>
      <c r="G81" s="73" t="s">
        <v>323</v>
      </c>
      <c r="H81" s="56" t="s">
        <v>332</v>
      </c>
      <c r="I81" s="33" t="s">
        <v>329</v>
      </c>
      <c r="J81" s="34">
        <f t="shared" si="119"/>
        <v>0</v>
      </c>
      <c r="K81" s="34">
        <v>0</v>
      </c>
      <c r="L81" s="34">
        <v>0</v>
      </c>
      <c r="M81" s="34">
        <v>0</v>
      </c>
      <c r="N81" s="34">
        <v>0</v>
      </c>
      <c r="O81" s="34">
        <v>0</v>
      </c>
      <c r="P81" s="34">
        <v>0</v>
      </c>
      <c r="Q81" s="34">
        <v>0</v>
      </c>
      <c r="R81" s="34">
        <v>0</v>
      </c>
      <c r="S81" s="34">
        <v>0</v>
      </c>
      <c r="T81" s="34">
        <v>0</v>
      </c>
      <c r="U81" s="34">
        <v>0</v>
      </c>
      <c r="V81" s="34">
        <v>0</v>
      </c>
      <c r="W81" s="34">
        <v>0</v>
      </c>
      <c r="X81" s="34">
        <v>0</v>
      </c>
      <c r="Y81" s="34">
        <v>0</v>
      </c>
      <c r="Z81" s="34">
        <v>0</v>
      </c>
      <c r="AA81" s="34">
        <v>0</v>
      </c>
      <c r="AB81" s="34">
        <v>0</v>
      </c>
      <c r="AC81" s="34">
        <v>0</v>
      </c>
      <c r="AD81" s="34">
        <v>0</v>
      </c>
      <c r="AE81" s="36">
        <v>1.00018</v>
      </c>
      <c r="AF81" s="37">
        <f t="shared" si="120"/>
        <v>0.86</v>
      </c>
      <c r="AG81" s="36">
        <f t="shared" si="93"/>
        <v>1.00018</v>
      </c>
      <c r="AH81" s="37">
        <f t="shared" si="121"/>
        <v>0.86</v>
      </c>
      <c r="AI81" s="36">
        <v>0.2</v>
      </c>
      <c r="AJ81" s="37">
        <f t="shared" si="122"/>
        <v>0.17196904557179707</v>
      </c>
      <c r="AK81" s="36">
        <f t="shared" si="94"/>
        <v>0.2</v>
      </c>
      <c r="AL81" s="37">
        <f t="shared" si="123"/>
        <v>0.17196904557179707</v>
      </c>
      <c r="AM81" s="37">
        <f t="shared" si="124"/>
        <v>382.29722114371066</v>
      </c>
      <c r="AN81" s="37">
        <f t="shared" si="125"/>
        <v>382.29722114371066</v>
      </c>
      <c r="AO81" s="37"/>
      <c r="AP81" s="37"/>
      <c r="AQ81" s="37">
        <v>0.001</v>
      </c>
      <c r="AR81" s="37">
        <v>0</v>
      </c>
      <c r="AS81" s="39">
        <v>13.06822114371063</v>
      </c>
      <c r="AT81" s="37">
        <f t="shared" si="95"/>
        <v>13.06822114371063</v>
      </c>
      <c r="AU81" s="22">
        <f t="shared" si="117"/>
        <v>0.03418340605410289</v>
      </c>
      <c r="AV81" s="22">
        <f t="shared" si="117"/>
        <v>0.03418340605410289</v>
      </c>
      <c r="AW81" s="22"/>
      <c r="AX81" s="39">
        <f t="shared" si="126"/>
        <v>369.22900000000004</v>
      </c>
      <c r="AY81" s="37">
        <f t="shared" si="127"/>
        <v>369.22900000000004</v>
      </c>
      <c r="AZ81" s="37">
        <v>0.007</v>
      </c>
      <c r="BA81" s="37">
        <v>0</v>
      </c>
      <c r="BB81" s="69">
        <v>103.53</v>
      </c>
      <c r="BC81" s="69">
        <v>103.53</v>
      </c>
      <c r="BD81" s="22">
        <f t="shared" si="118"/>
        <v>0.2708102342210897</v>
      </c>
      <c r="BE81" s="22">
        <f t="shared" si="118"/>
        <v>0.2708102342210897</v>
      </c>
      <c r="BF81" s="22">
        <f t="shared" si="110"/>
        <v>0.2803950935598233</v>
      </c>
      <c r="BG81" s="22">
        <f t="shared" si="110"/>
        <v>0.2803950935598233</v>
      </c>
      <c r="BH81" s="36">
        <v>265.699</v>
      </c>
      <c r="BI81" s="42">
        <f t="shared" si="111"/>
        <v>265.699</v>
      </c>
      <c r="BJ81" s="59">
        <v>47.59</v>
      </c>
      <c r="BK81" s="59">
        <v>47.59</v>
      </c>
      <c r="BL81" s="36">
        <f t="shared" si="128"/>
        <v>47.58620689655173</v>
      </c>
      <c r="BM81" s="36">
        <f t="shared" si="129"/>
        <v>47.58620689655173</v>
      </c>
      <c r="BN81" s="44">
        <f t="shared" si="130"/>
        <v>47.58620689655173</v>
      </c>
      <c r="BO81" s="44">
        <f t="shared" si="131"/>
        <v>47.58620689655173</v>
      </c>
      <c r="BP81" s="36">
        <v>1.45</v>
      </c>
      <c r="BQ81" s="36">
        <f t="shared" si="97"/>
        <v>0</v>
      </c>
      <c r="BR81" s="39">
        <f t="shared" si="132"/>
        <v>0</v>
      </c>
      <c r="BS81" s="39">
        <v>69</v>
      </c>
      <c r="BT81" s="39">
        <v>69</v>
      </c>
      <c r="BU81" s="36">
        <v>23.933</v>
      </c>
      <c r="BV81" s="36">
        <f aca="true" t="shared" si="136" ref="BV81:BV89">BU81</f>
        <v>23.933</v>
      </c>
      <c r="BW81" s="43">
        <v>23.933</v>
      </c>
      <c r="BX81" s="45">
        <f t="shared" si="133"/>
        <v>1</v>
      </c>
      <c r="BY81" s="36">
        <v>0.124</v>
      </c>
      <c r="BZ81" s="36">
        <f t="shared" si="87"/>
        <v>0.124</v>
      </c>
      <c r="CA81" s="43">
        <v>0.124</v>
      </c>
      <c r="CB81" s="45">
        <f t="shared" si="134"/>
        <v>1</v>
      </c>
      <c r="CC81" s="36">
        <v>0</v>
      </c>
      <c r="CD81" s="36">
        <f t="shared" si="116"/>
        <v>0</v>
      </c>
      <c r="CE81" s="43">
        <v>0</v>
      </c>
      <c r="CF81" s="45" t="e">
        <f t="shared" si="135"/>
        <v>#DIV/0!</v>
      </c>
      <c r="CG81" s="36">
        <f t="shared" si="105"/>
        <v>180.48784083121018</v>
      </c>
      <c r="CH81" s="36">
        <f t="shared" si="105"/>
        <v>180.48784083121018</v>
      </c>
      <c r="CI81" s="36">
        <f t="shared" si="106"/>
        <v>186.875895446999</v>
      </c>
      <c r="CJ81" s="46">
        <f t="shared" si="106"/>
        <v>186.875895446999</v>
      </c>
      <c r="CK81" s="36">
        <f t="shared" si="67"/>
        <v>259.69235864643827</v>
      </c>
      <c r="CL81" s="36">
        <f t="shared" si="98"/>
        <v>259.69235864643827</v>
      </c>
      <c r="CM81" s="36">
        <f t="shared" si="107"/>
        <v>62.603123110338444</v>
      </c>
      <c r="CN81" s="36">
        <f t="shared" si="107"/>
        <v>62.603123110338444</v>
      </c>
      <c r="CO81" s="36">
        <f t="shared" si="69"/>
        <v>90.0756118765972</v>
      </c>
      <c r="CP81" s="36">
        <f t="shared" si="99"/>
        <v>90.0756118765972</v>
      </c>
      <c r="CQ81" s="36">
        <f t="shared" si="108"/>
        <v>0.3243549603343487</v>
      </c>
      <c r="CR81" s="36">
        <f t="shared" si="108"/>
        <v>0.3243549603343487</v>
      </c>
      <c r="CS81" s="36">
        <f t="shared" si="71"/>
        <v>0.4666935140892513</v>
      </c>
      <c r="CT81" s="36">
        <f t="shared" si="100"/>
        <v>0.4666935140892513</v>
      </c>
      <c r="CU81" s="36">
        <f t="shared" si="109"/>
        <v>0</v>
      </c>
      <c r="CV81" s="36">
        <f t="shared" si="109"/>
        <v>0</v>
      </c>
      <c r="CW81" s="36">
        <f t="shared" si="73"/>
        <v>0</v>
      </c>
      <c r="CX81" s="36">
        <f t="shared" si="101"/>
        <v>0</v>
      </c>
      <c r="CY81" s="47"/>
      <c r="CZ81" s="47"/>
    </row>
    <row r="82" spans="1:104" ht="33" customHeight="1">
      <c r="A82" s="70">
        <v>73</v>
      </c>
      <c r="B82" s="70"/>
      <c r="C82" s="70">
        <v>70</v>
      </c>
      <c r="D82" s="71">
        <v>68</v>
      </c>
      <c r="E82" s="72" t="s">
        <v>336</v>
      </c>
      <c r="F82" s="72" t="s">
        <v>337</v>
      </c>
      <c r="G82" s="73" t="s">
        <v>323</v>
      </c>
      <c r="H82" s="56" t="s">
        <v>338</v>
      </c>
      <c r="I82" s="33" t="s">
        <v>339</v>
      </c>
      <c r="J82" s="34">
        <f t="shared" si="119"/>
        <v>0</v>
      </c>
      <c r="K82" s="34">
        <v>0</v>
      </c>
      <c r="L82" s="34">
        <v>0</v>
      </c>
      <c r="M82" s="34">
        <v>0</v>
      </c>
      <c r="N82" s="34">
        <v>0</v>
      </c>
      <c r="O82" s="34">
        <v>0</v>
      </c>
      <c r="P82" s="34">
        <v>0</v>
      </c>
      <c r="Q82" s="34">
        <v>0</v>
      </c>
      <c r="R82" s="34">
        <v>0</v>
      </c>
      <c r="S82" s="34">
        <v>0</v>
      </c>
      <c r="T82" s="34">
        <v>0</v>
      </c>
      <c r="U82" s="34">
        <v>0</v>
      </c>
      <c r="V82" s="34">
        <v>0</v>
      </c>
      <c r="W82" s="34">
        <v>0</v>
      </c>
      <c r="X82" s="34">
        <v>0</v>
      </c>
      <c r="Y82" s="34">
        <v>0</v>
      </c>
      <c r="Z82" s="34">
        <v>0</v>
      </c>
      <c r="AA82" s="34">
        <v>0</v>
      </c>
      <c r="AB82" s="34">
        <v>0</v>
      </c>
      <c r="AC82" s="34">
        <v>0</v>
      </c>
      <c r="AD82" s="34">
        <v>0</v>
      </c>
      <c r="AE82" s="36">
        <v>0.41</v>
      </c>
      <c r="AF82" s="37">
        <f t="shared" si="120"/>
        <v>0.352536543422184</v>
      </c>
      <c r="AG82" s="36">
        <f t="shared" si="93"/>
        <v>0.41</v>
      </c>
      <c r="AH82" s="37">
        <f t="shared" si="121"/>
        <v>0.352536543422184</v>
      </c>
      <c r="AI82" s="36">
        <v>0.27</v>
      </c>
      <c r="AJ82" s="37">
        <f t="shared" si="122"/>
        <v>0.23215821152192606</v>
      </c>
      <c r="AK82" s="36">
        <f t="shared" si="94"/>
        <v>0.27</v>
      </c>
      <c r="AL82" s="37">
        <f t="shared" si="123"/>
        <v>0.23215821152192606</v>
      </c>
      <c r="AM82" s="37">
        <f t="shared" si="124"/>
        <v>466.27238993225865</v>
      </c>
      <c r="AN82" s="37">
        <f t="shared" si="125"/>
        <v>466.27238993225865</v>
      </c>
      <c r="AO82" s="37"/>
      <c r="AP82" s="37"/>
      <c r="AQ82" s="37">
        <v>0.002</v>
      </c>
      <c r="AR82" s="37">
        <v>0</v>
      </c>
      <c r="AS82" s="39">
        <v>16.29654255420853</v>
      </c>
      <c r="AT82" s="37">
        <f t="shared" si="95"/>
        <v>16.29654255420853</v>
      </c>
      <c r="AU82" s="22">
        <f t="shared" si="117"/>
        <v>0.03495069171171841</v>
      </c>
      <c r="AV82" s="22">
        <f t="shared" si="117"/>
        <v>0.03495069171171841</v>
      </c>
      <c r="AW82" s="22"/>
      <c r="AX82" s="39">
        <f t="shared" si="126"/>
        <v>449.9758473780501</v>
      </c>
      <c r="AY82" s="37">
        <f t="shared" si="127"/>
        <v>449.9758473780501</v>
      </c>
      <c r="AZ82" s="37">
        <v>0.0024</v>
      </c>
      <c r="BA82" s="37">
        <v>0</v>
      </c>
      <c r="BB82" s="69">
        <v>7.4798473780500006</v>
      </c>
      <c r="BC82" s="69">
        <f aca="true" t="shared" si="137" ref="BC82:BC93">BB82</f>
        <v>7.4798473780500006</v>
      </c>
      <c r="BD82" s="22">
        <f t="shared" si="118"/>
        <v>0.016041797755034764</v>
      </c>
      <c r="BE82" s="22">
        <f t="shared" si="118"/>
        <v>0.016041797755034764</v>
      </c>
      <c r="BF82" s="22">
        <f t="shared" si="110"/>
        <v>0.01662277524812517</v>
      </c>
      <c r="BG82" s="22">
        <f t="shared" si="110"/>
        <v>0.01662277524812517</v>
      </c>
      <c r="BH82" s="36">
        <v>442.4960000000001</v>
      </c>
      <c r="BI82" s="42">
        <f t="shared" si="111"/>
        <v>442.4960000000001</v>
      </c>
      <c r="BJ82" s="59">
        <v>84.63</v>
      </c>
      <c r="BK82" s="59">
        <v>84.63</v>
      </c>
      <c r="BL82" s="36">
        <f t="shared" si="128"/>
        <v>84.63241379310344</v>
      </c>
      <c r="BM82" s="36">
        <f t="shared" si="129"/>
        <v>84.63241379310344</v>
      </c>
      <c r="BN82" s="44">
        <f t="shared" si="130"/>
        <v>84.63241379310345</v>
      </c>
      <c r="BO82" s="44">
        <f t="shared" si="131"/>
        <v>84.63241379310345</v>
      </c>
      <c r="BP82" s="36">
        <v>1.45</v>
      </c>
      <c r="BQ82" s="36">
        <f t="shared" si="97"/>
        <v>0</v>
      </c>
      <c r="BR82" s="39">
        <f t="shared" si="132"/>
        <v>0</v>
      </c>
      <c r="BS82" s="39">
        <v>122.717</v>
      </c>
      <c r="BT82" s="39">
        <v>122.717</v>
      </c>
      <c r="BU82" s="36">
        <v>5.492</v>
      </c>
      <c r="BV82" s="36">
        <f t="shared" si="136"/>
        <v>5.492</v>
      </c>
      <c r="BW82" s="43">
        <v>5.492</v>
      </c>
      <c r="BX82" s="45">
        <f t="shared" si="133"/>
        <v>1</v>
      </c>
      <c r="BY82" s="36">
        <v>0</v>
      </c>
      <c r="BZ82" s="36">
        <f t="shared" si="87"/>
        <v>0</v>
      </c>
      <c r="CA82" s="43">
        <v>0</v>
      </c>
      <c r="CB82" s="45" t="e">
        <f t="shared" si="134"/>
        <v>#DIV/0!</v>
      </c>
      <c r="CC82" s="36">
        <v>0</v>
      </c>
      <c r="CD82" s="36">
        <f t="shared" si="116"/>
        <v>0</v>
      </c>
      <c r="CE82" s="43">
        <v>0</v>
      </c>
      <c r="CF82" s="45" t="e">
        <f t="shared" si="135"/>
        <v>#DIV/0!</v>
      </c>
      <c r="CG82" s="36">
        <f t="shared" si="105"/>
        <v>263.18736140012203</v>
      </c>
      <c r="CH82" s="36">
        <f t="shared" si="105"/>
        <v>263.18736140012203</v>
      </c>
      <c r="CI82" s="36">
        <f t="shared" si="106"/>
        <v>272.7190819575223</v>
      </c>
      <c r="CJ82" s="46">
        <f t="shared" si="106"/>
        <v>272.7190819575223</v>
      </c>
      <c r="CK82" s="36">
        <f t="shared" si="67"/>
        <v>277.32906060167767</v>
      </c>
      <c r="CL82" s="36">
        <f t="shared" si="98"/>
        <v>277.32906060167767</v>
      </c>
      <c r="CM82" s="36">
        <f t="shared" si="107"/>
        <v>11.778522851841801</v>
      </c>
      <c r="CN82" s="36">
        <f t="shared" si="107"/>
        <v>11.778522851841801</v>
      </c>
      <c r="CO82" s="36">
        <f t="shared" si="69"/>
        <v>12.41141162857969</v>
      </c>
      <c r="CP82" s="36">
        <f t="shared" si="99"/>
        <v>12.41141162857969</v>
      </c>
      <c r="CQ82" s="36">
        <f t="shared" si="108"/>
        <v>0</v>
      </c>
      <c r="CR82" s="36">
        <f t="shared" si="108"/>
        <v>0</v>
      </c>
      <c r="CS82" s="36">
        <f t="shared" si="71"/>
        <v>0</v>
      </c>
      <c r="CT82" s="36">
        <f t="shared" si="100"/>
        <v>0</v>
      </c>
      <c r="CU82" s="36">
        <f t="shared" si="109"/>
        <v>0</v>
      </c>
      <c r="CV82" s="36">
        <f t="shared" si="109"/>
        <v>0</v>
      </c>
      <c r="CW82" s="36">
        <f t="shared" si="73"/>
        <v>0</v>
      </c>
      <c r="CX82" s="36">
        <f t="shared" si="101"/>
        <v>0</v>
      </c>
      <c r="CY82" s="47"/>
      <c r="CZ82" s="47"/>
    </row>
    <row r="83" spans="1:104" ht="26.25" customHeight="1">
      <c r="A83" s="70">
        <v>51</v>
      </c>
      <c r="B83" s="70"/>
      <c r="C83" s="70">
        <v>71</v>
      </c>
      <c r="D83" s="71">
        <v>69</v>
      </c>
      <c r="E83" s="72" t="s">
        <v>340</v>
      </c>
      <c r="F83" s="72" t="s">
        <v>341</v>
      </c>
      <c r="G83" s="73" t="s">
        <v>323</v>
      </c>
      <c r="H83" s="56" t="s">
        <v>342</v>
      </c>
      <c r="I83" s="33" t="s">
        <v>325</v>
      </c>
      <c r="J83" s="34">
        <f t="shared" si="119"/>
        <v>0</v>
      </c>
      <c r="K83" s="34">
        <v>0</v>
      </c>
      <c r="L83" s="34">
        <v>0</v>
      </c>
      <c r="M83" s="34">
        <v>0</v>
      </c>
      <c r="N83" s="34">
        <v>0</v>
      </c>
      <c r="O83" s="34">
        <v>0</v>
      </c>
      <c r="P83" s="34">
        <v>0</v>
      </c>
      <c r="Q83" s="34">
        <v>0</v>
      </c>
      <c r="R83" s="34">
        <v>0</v>
      </c>
      <c r="S83" s="34">
        <v>0</v>
      </c>
      <c r="T83" s="34">
        <v>0</v>
      </c>
      <c r="U83" s="34">
        <v>0</v>
      </c>
      <c r="V83" s="34">
        <v>0</v>
      </c>
      <c r="W83" s="34">
        <v>0</v>
      </c>
      <c r="X83" s="34">
        <v>0</v>
      </c>
      <c r="Y83" s="34">
        <v>0</v>
      </c>
      <c r="Z83" s="34">
        <v>0</v>
      </c>
      <c r="AA83" s="34">
        <v>0</v>
      </c>
      <c r="AB83" s="34">
        <v>0</v>
      </c>
      <c r="AC83" s="34">
        <v>0</v>
      </c>
      <c r="AD83" s="34">
        <v>0</v>
      </c>
      <c r="AE83" s="36">
        <v>0.08</v>
      </c>
      <c r="AF83" s="37">
        <f t="shared" si="120"/>
        <v>0.06878761822871883</v>
      </c>
      <c r="AG83" s="36">
        <f t="shared" si="93"/>
        <v>0.08</v>
      </c>
      <c r="AH83" s="37">
        <f t="shared" si="121"/>
        <v>0.06878761822871883</v>
      </c>
      <c r="AI83" s="36">
        <v>0.12</v>
      </c>
      <c r="AJ83" s="37">
        <f t="shared" si="122"/>
        <v>0.10318142734307824</v>
      </c>
      <c r="AK83" s="36">
        <f t="shared" si="94"/>
        <v>0.12</v>
      </c>
      <c r="AL83" s="37">
        <f t="shared" si="123"/>
        <v>0.10318142734307824</v>
      </c>
      <c r="AM83" s="37">
        <f t="shared" si="124"/>
        <v>216.83421430382347</v>
      </c>
      <c r="AN83" s="37">
        <f t="shared" si="125"/>
        <v>216.83421430382344</v>
      </c>
      <c r="AO83" s="37"/>
      <c r="AP83" s="37"/>
      <c r="AQ83" s="37">
        <v>0.0013</v>
      </c>
      <c r="AR83" s="37">
        <v>0</v>
      </c>
      <c r="AS83" s="39">
        <v>8.203757941297075</v>
      </c>
      <c r="AT83" s="37">
        <f t="shared" si="95"/>
        <v>8.203757941297075</v>
      </c>
      <c r="AU83" s="22">
        <f t="shared" si="117"/>
        <v>0.037834241093530306</v>
      </c>
      <c r="AV83" s="22">
        <f t="shared" si="117"/>
        <v>0.03783424109353031</v>
      </c>
      <c r="AW83" s="22"/>
      <c r="AX83" s="39">
        <f t="shared" si="126"/>
        <v>208.6304563625264</v>
      </c>
      <c r="AY83" s="37">
        <f t="shared" si="127"/>
        <v>208.6304563625264</v>
      </c>
      <c r="AZ83" s="37">
        <v>0.0034</v>
      </c>
      <c r="BA83" s="37">
        <v>0</v>
      </c>
      <c r="BB83" s="59">
        <v>13.296456362526428</v>
      </c>
      <c r="BC83" s="37">
        <f t="shared" si="137"/>
        <v>13.296456362526428</v>
      </c>
      <c r="BD83" s="22">
        <f t="shared" si="118"/>
        <v>0.061320840925481054</v>
      </c>
      <c r="BE83" s="22">
        <f t="shared" si="118"/>
        <v>0.06132084092548106</v>
      </c>
      <c r="BF83" s="22">
        <f t="shared" si="110"/>
        <v>0.06373209642710008</v>
      </c>
      <c r="BG83" s="22">
        <f t="shared" si="110"/>
        <v>0.06373209642710008</v>
      </c>
      <c r="BH83" s="36">
        <v>195.33399999999995</v>
      </c>
      <c r="BI83" s="42">
        <f t="shared" si="111"/>
        <v>195.33399999999995</v>
      </c>
      <c r="BJ83" s="59">
        <v>38.84</v>
      </c>
      <c r="BK83" s="36">
        <v>23.73785698704733</v>
      </c>
      <c r="BL83" s="36">
        <f t="shared" si="128"/>
        <v>38.84068965517242</v>
      </c>
      <c r="BM83" s="36">
        <f t="shared" si="129"/>
        <v>23.73664086522424</v>
      </c>
      <c r="BN83" s="44">
        <f t="shared" si="130"/>
        <v>38.84068965517242</v>
      </c>
      <c r="BO83" s="44">
        <f t="shared" si="131"/>
        <v>23.736640865224235</v>
      </c>
      <c r="BP83" s="36">
        <v>1.45</v>
      </c>
      <c r="BQ83" s="36">
        <f t="shared" si="97"/>
        <v>15.102143012952673</v>
      </c>
      <c r="BR83" s="39">
        <f t="shared" si="132"/>
        <v>26.815360736079608</v>
      </c>
      <c r="BS83" s="39">
        <v>56.319</v>
      </c>
      <c r="BT83" s="39">
        <v>34.41812925457514</v>
      </c>
      <c r="BU83" s="36">
        <v>2.113</v>
      </c>
      <c r="BV83" s="36">
        <f t="shared" si="136"/>
        <v>2.113</v>
      </c>
      <c r="BW83" s="43">
        <v>2.113</v>
      </c>
      <c r="BX83" s="45">
        <f t="shared" si="133"/>
        <v>1</v>
      </c>
      <c r="BY83" s="36">
        <v>0</v>
      </c>
      <c r="BZ83" s="36">
        <f t="shared" si="87"/>
        <v>0</v>
      </c>
      <c r="CA83" s="43">
        <v>0</v>
      </c>
      <c r="CB83" s="45" t="e">
        <f t="shared" si="134"/>
        <v>#DIV/0!</v>
      </c>
      <c r="CC83" s="36">
        <v>0</v>
      </c>
      <c r="CD83" s="36">
        <f t="shared" si="116"/>
        <v>0</v>
      </c>
      <c r="CE83" s="43">
        <v>0</v>
      </c>
      <c r="CF83" s="45" t="e">
        <f t="shared" si="135"/>
        <v>#DIV/0!</v>
      </c>
      <c r="CG83" s="36">
        <f t="shared" si="105"/>
        <v>259.73299546300854</v>
      </c>
      <c r="CH83" s="36">
        <f t="shared" si="105"/>
        <v>158.7301587301587</v>
      </c>
      <c r="CI83" s="36">
        <f t="shared" si="106"/>
        <v>269.94620527569276</v>
      </c>
      <c r="CJ83" s="46">
        <f t="shared" si="106"/>
        <v>164.97173928799987</v>
      </c>
      <c r="CK83" s="36">
        <f t="shared" si="67"/>
        <v>288.3215415647046</v>
      </c>
      <c r="CL83" s="36">
        <f t="shared" si="98"/>
        <v>176.20142553050238</v>
      </c>
      <c r="CM83" s="36">
        <f t="shared" si="107"/>
        <v>9.74477209136059</v>
      </c>
      <c r="CN83" s="36">
        <f t="shared" si="107"/>
        <v>9.74477209136059</v>
      </c>
      <c r="CO83" s="36">
        <f t="shared" si="69"/>
        <v>10.817369223995826</v>
      </c>
      <c r="CP83" s="36">
        <f t="shared" si="99"/>
        <v>10.817369223995826</v>
      </c>
      <c r="CQ83" s="36">
        <f t="shared" si="108"/>
        <v>0</v>
      </c>
      <c r="CR83" s="36">
        <f t="shared" si="108"/>
        <v>0</v>
      </c>
      <c r="CS83" s="36">
        <f t="shared" si="71"/>
        <v>0</v>
      </c>
      <c r="CT83" s="36">
        <f t="shared" si="100"/>
        <v>0</v>
      </c>
      <c r="CU83" s="36">
        <f t="shared" si="109"/>
        <v>0</v>
      </c>
      <c r="CV83" s="36">
        <f t="shared" si="109"/>
        <v>0</v>
      </c>
      <c r="CW83" s="36">
        <f t="shared" si="73"/>
        <v>0</v>
      </c>
      <c r="CX83" s="36">
        <f t="shared" si="101"/>
        <v>0</v>
      </c>
      <c r="CY83" s="47"/>
      <c r="CZ83" s="47"/>
    </row>
    <row r="84" spans="1:104" ht="26.25" customHeight="1">
      <c r="A84" s="70">
        <v>50</v>
      </c>
      <c r="B84" s="70"/>
      <c r="C84" s="70">
        <v>72</v>
      </c>
      <c r="D84" s="71">
        <v>70</v>
      </c>
      <c r="E84" s="72" t="s">
        <v>343</v>
      </c>
      <c r="F84" s="72" t="s">
        <v>344</v>
      </c>
      <c r="G84" s="73" t="s">
        <v>323</v>
      </c>
      <c r="H84" s="56" t="s">
        <v>345</v>
      </c>
      <c r="I84" s="33" t="s">
        <v>325</v>
      </c>
      <c r="J84" s="34">
        <f t="shared" si="119"/>
        <v>0</v>
      </c>
      <c r="K84" s="34">
        <v>0</v>
      </c>
      <c r="L84" s="34">
        <v>0</v>
      </c>
      <c r="M84" s="34">
        <v>0</v>
      </c>
      <c r="N84" s="34">
        <v>0</v>
      </c>
      <c r="O84" s="34">
        <v>0</v>
      </c>
      <c r="P84" s="34">
        <v>0</v>
      </c>
      <c r="Q84" s="34">
        <v>0</v>
      </c>
      <c r="R84" s="34">
        <v>0</v>
      </c>
      <c r="S84" s="34">
        <v>0</v>
      </c>
      <c r="T84" s="34">
        <v>0</v>
      </c>
      <c r="U84" s="34">
        <v>0</v>
      </c>
      <c r="V84" s="34">
        <v>0</v>
      </c>
      <c r="W84" s="34">
        <v>0</v>
      </c>
      <c r="X84" s="34">
        <v>0</v>
      </c>
      <c r="Y84" s="34">
        <v>0</v>
      </c>
      <c r="Z84" s="34">
        <v>0</v>
      </c>
      <c r="AA84" s="34">
        <v>0</v>
      </c>
      <c r="AB84" s="34">
        <v>0</v>
      </c>
      <c r="AC84" s="34">
        <v>0</v>
      </c>
      <c r="AD84" s="34">
        <v>0</v>
      </c>
      <c r="AE84" s="36">
        <v>1.50027</v>
      </c>
      <c r="AF84" s="37">
        <f t="shared" si="120"/>
        <v>1.29</v>
      </c>
      <c r="AG84" s="36">
        <f t="shared" si="93"/>
        <v>1.50027</v>
      </c>
      <c r="AH84" s="37">
        <f t="shared" si="121"/>
        <v>1.29</v>
      </c>
      <c r="AI84" s="36">
        <v>0.46</v>
      </c>
      <c r="AJ84" s="37">
        <f t="shared" si="122"/>
        <v>0.3955288048151333</v>
      </c>
      <c r="AK84" s="36">
        <f t="shared" si="94"/>
        <v>0.46</v>
      </c>
      <c r="AL84" s="37">
        <f t="shared" si="123"/>
        <v>0.3955288048151333</v>
      </c>
      <c r="AM84" s="37">
        <f t="shared" si="124"/>
        <v>1950.357719230929</v>
      </c>
      <c r="AN84" s="37">
        <f t="shared" si="125"/>
        <v>1950.357719230929</v>
      </c>
      <c r="AO84" s="37"/>
      <c r="AP84" s="37"/>
      <c r="AQ84" s="37">
        <v>0.015</v>
      </c>
      <c r="AR84" s="37">
        <v>0</v>
      </c>
      <c r="AS84" s="39">
        <v>59.641719230929034</v>
      </c>
      <c r="AT84" s="37">
        <f t="shared" si="95"/>
        <v>59.641719230929034</v>
      </c>
      <c r="AU84" s="22">
        <f t="shared" si="117"/>
        <v>0.03057988729085408</v>
      </c>
      <c r="AV84" s="22">
        <f t="shared" si="117"/>
        <v>0.03057988729085408</v>
      </c>
      <c r="AW84" s="22"/>
      <c r="AX84" s="39">
        <f t="shared" si="126"/>
        <v>1890.716</v>
      </c>
      <c r="AY84" s="37">
        <f t="shared" si="127"/>
        <v>1890.716</v>
      </c>
      <c r="AZ84" s="37">
        <v>0</v>
      </c>
      <c r="BA84" s="37">
        <v>0</v>
      </c>
      <c r="BB84" s="59">
        <v>0</v>
      </c>
      <c r="BC84" s="37">
        <f t="shared" si="137"/>
        <v>0</v>
      </c>
      <c r="BD84" s="22">
        <f t="shared" si="118"/>
        <v>0</v>
      </c>
      <c r="BE84" s="22">
        <f t="shared" si="118"/>
        <v>0</v>
      </c>
      <c r="BF84" s="22">
        <f t="shared" si="110"/>
        <v>0</v>
      </c>
      <c r="BG84" s="22">
        <f t="shared" si="110"/>
        <v>0</v>
      </c>
      <c r="BH84" s="36">
        <v>1890.716</v>
      </c>
      <c r="BI84" s="42">
        <f t="shared" si="111"/>
        <v>1890.716</v>
      </c>
      <c r="BJ84" s="59">
        <v>245.49</v>
      </c>
      <c r="BK84" s="36">
        <v>213.51479406205146</v>
      </c>
      <c r="BL84" s="36">
        <f t="shared" si="128"/>
        <v>245.49655172413793</v>
      </c>
      <c r="BM84" s="36">
        <f t="shared" si="129"/>
        <v>213.50385541663144</v>
      </c>
      <c r="BN84" s="44">
        <f t="shared" si="130"/>
        <v>245.49655172413796</v>
      </c>
      <c r="BO84" s="44">
        <f t="shared" si="131"/>
        <v>213.50385541663144</v>
      </c>
      <c r="BP84" s="36">
        <v>1.45</v>
      </c>
      <c r="BQ84" s="36">
        <f t="shared" si="97"/>
        <v>31.975205937948544</v>
      </c>
      <c r="BR84" s="39">
        <f t="shared" si="132"/>
        <v>8.98255637777019</v>
      </c>
      <c r="BS84" s="39">
        <v>355.97</v>
      </c>
      <c r="BT84" s="39">
        <v>309.5805903541156</v>
      </c>
      <c r="BU84" s="36">
        <v>73.346</v>
      </c>
      <c r="BV84" s="36">
        <f t="shared" si="136"/>
        <v>73.346</v>
      </c>
      <c r="BW84" s="43">
        <v>73.346</v>
      </c>
      <c r="BX84" s="45">
        <f t="shared" si="133"/>
        <v>1</v>
      </c>
      <c r="BY84" s="36">
        <v>0.066</v>
      </c>
      <c r="BZ84" s="36">
        <f t="shared" si="87"/>
        <v>0.066</v>
      </c>
      <c r="CA84" s="43">
        <v>0.066</v>
      </c>
      <c r="CB84" s="45">
        <f t="shared" si="134"/>
        <v>1</v>
      </c>
      <c r="CC84" s="36">
        <v>0</v>
      </c>
      <c r="CD84" s="36">
        <f t="shared" si="116"/>
        <v>0</v>
      </c>
      <c r="CE84" s="43">
        <v>0</v>
      </c>
      <c r="CF84" s="45" t="e">
        <f t="shared" si="135"/>
        <v>#DIV/0!</v>
      </c>
      <c r="CG84" s="36">
        <f t="shared" si="105"/>
        <v>182.5152363025831</v>
      </c>
      <c r="CH84" s="36">
        <f t="shared" si="105"/>
        <v>158.73015873015868</v>
      </c>
      <c r="CI84" s="36">
        <f t="shared" si="106"/>
        <v>188.272590912649</v>
      </c>
      <c r="CJ84" s="46">
        <f t="shared" si="106"/>
        <v>163.73722460386202</v>
      </c>
      <c r="CK84" s="36">
        <f t="shared" si="67"/>
        <v>188.272590912649</v>
      </c>
      <c r="CL84" s="36">
        <f t="shared" si="98"/>
        <v>163.73722460386202</v>
      </c>
      <c r="CM84" s="36">
        <f t="shared" si="107"/>
        <v>37.6064345923793</v>
      </c>
      <c r="CN84" s="36">
        <f t="shared" si="107"/>
        <v>37.6064345923793</v>
      </c>
      <c r="CO84" s="36">
        <f t="shared" si="69"/>
        <v>38.79271133263801</v>
      </c>
      <c r="CP84" s="36">
        <f t="shared" si="99"/>
        <v>38.79271133263801</v>
      </c>
      <c r="CQ84" s="36">
        <f t="shared" si="108"/>
        <v>0.03383994605155065</v>
      </c>
      <c r="CR84" s="36">
        <f t="shared" si="108"/>
        <v>0.03383994605155065</v>
      </c>
      <c r="CS84" s="36">
        <f t="shared" si="71"/>
        <v>0.034907410737519545</v>
      </c>
      <c r="CT84" s="36">
        <f t="shared" si="100"/>
        <v>0.034907410737519545</v>
      </c>
      <c r="CU84" s="36">
        <f t="shared" si="109"/>
        <v>0</v>
      </c>
      <c r="CV84" s="36">
        <f t="shared" si="109"/>
        <v>0</v>
      </c>
      <c r="CW84" s="36">
        <f t="shared" si="73"/>
        <v>0</v>
      </c>
      <c r="CX84" s="36">
        <f t="shared" si="101"/>
        <v>0</v>
      </c>
      <c r="CY84" s="47"/>
      <c r="CZ84" s="47"/>
    </row>
    <row r="85" spans="1:104" ht="26.25" customHeight="1">
      <c r="A85" s="63">
        <v>49</v>
      </c>
      <c r="B85" s="63"/>
      <c r="C85" s="63">
        <v>73</v>
      </c>
      <c r="D85" s="64">
        <v>71</v>
      </c>
      <c r="E85" s="65" t="s">
        <v>346</v>
      </c>
      <c r="F85" s="65" t="s">
        <v>347</v>
      </c>
      <c r="G85" s="66" t="s">
        <v>246</v>
      </c>
      <c r="H85" s="56" t="s">
        <v>348</v>
      </c>
      <c r="I85" s="33"/>
      <c r="J85" s="34">
        <f t="shared" si="119"/>
        <v>0</v>
      </c>
      <c r="K85" s="34">
        <v>0</v>
      </c>
      <c r="L85" s="34">
        <v>0</v>
      </c>
      <c r="M85" s="34">
        <v>0</v>
      </c>
      <c r="N85" s="34">
        <v>0</v>
      </c>
      <c r="O85" s="34">
        <v>0</v>
      </c>
      <c r="P85" s="34">
        <v>0</v>
      </c>
      <c r="Q85" s="34">
        <v>0</v>
      </c>
      <c r="R85" s="34">
        <v>0</v>
      </c>
      <c r="S85" s="34">
        <v>0</v>
      </c>
      <c r="T85" s="34">
        <v>0</v>
      </c>
      <c r="U85" s="34">
        <v>0</v>
      </c>
      <c r="V85" s="34">
        <v>0</v>
      </c>
      <c r="W85" s="34">
        <v>0</v>
      </c>
      <c r="X85" s="34">
        <v>0</v>
      </c>
      <c r="Y85" s="34">
        <v>0</v>
      </c>
      <c r="Z85" s="34">
        <v>0</v>
      </c>
      <c r="AA85" s="34">
        <v>0</v>
      </c>
      <c r="AB85" s="34">
        <v>0</v>
      </c>
      <c r="AC85" s="34">
        <v>0</v>
      </c>
      <c r="AD85" s="34">
        <v>0</v>
      </c>
      <c r="AE85" s="36">
        <v>0.12</v>
      </c>
      <c r="AF85" s="37">
        <f t="shared" si="120"/>
        <v>0.10318142734307824</v>
      </c>
      <c r="AG85" s="36">
        <f t="shared" si="93"/>
        <v>0.12</v>
      </c>
      <c r="AH85" s="37">
        <f t="shared" si="121"/>
        <v>0.10318142734307824</v>
      </c>
      <c r="AI85" s="36">
        <v>0.14</v>
      </c>
      <c r="AJ85" s="37">
        <f t="shared" si="122"/>
        <v>0.12037833190025796</v>
      </c>
      <c r="AK85" s="36">
        <f t="shared" si="94"/>
        <v>0.14</v>
      </c>
      <c r="AL85" s="37">
        <f t="shared" si="123"/>
        <v>0.12037833190025796</v>
      </c>
      <c r="AM85" s="37">
        <f t="shared" si="124"/>
        <v>246.98302923462444</v>
      </c>
      <c r="AN85" s="37">
        <f t="shared" si="125"/>
        <v>246.98302923462444</v>
      </c>
      <c r="AO85" s="37"/>
      <c r="AP85" s="37"/>
      <c r="AQ85" s="37">
        <v>0.002</v>
      </c>
      <c r="AR85" s="37">
        <v>0</v>
      </c>
      <c r="AS85" s="39">
        <v>14.876309450549467</v>
      </c>
      <c r="AT85" s="37">
        <f t="shared" si="95"/>
        <v>14.876309450549467</v>
      </c>
      <c r="AU85" s="22">
        <f t="shared" si="117"/>
        <v>0.060232111884973044</v>
      </c>
      <c r="AV85" s="22">
        <f t="shared" si="117"/>
        <v>0.060232111884973044</v>
      </c>
      <c r="AW85" s="22"/>
      <c r="AX85" s="39">
        <f t="shared" si="126"/>
        <v>232.10671978407498</v>
      </c>
      <c r="AY85" s="37">
        <f t="shared" si="127"/>
        <v>232.10671978407498</v>
      </c>
      <c r="AZ85" s="37">
        <v>0.007</v>
      </c>
      <c r="BA85" s="37">
        <v>0</v>
      </c>
      <c r="BB85" s="59">
        <v>41.271719784075</v>
      </c>
      <c r="BC85" s="37">
        <f t="shared" si="137"/>
        <v>41.271719784075</v>
      </c>
      <c r="BD85" s="22">
        <f t="shared" si="118"/>
        <v>0.1671034642014551</v>
      </c>
      <c r="BE85" s="22">
        <f t="shared" si="118"/>
        <v>0.1671034642014551</v>
      </c>
      <c r="BF85" s="22">
        <f t="shared" si="110"/>
        <v>0.17781354982944655</v>
      </c>
      <c r="BG85" s="22">
        <f t="shared" si="110"/>
        <v>0.17781354982944655</v>
      </c>
      <c r="BH85" s="36">
        <v>190.83499999999998</v>
      </c>
      <c r="BI85" s="42">
        <f t="shared" si="111"/>
        <v>190.83499999999998</v>
      </c>
      <c r="BJ85" s="59">
        <v>62.7</v>
      </c>
      <c r="BK85" s="36">
        <f aca="true" t="shared" si="138" ref="BK85:BK92">BJ85</f>
        <v>62.7</v>
      </c>
      <c r="BL85" s="36">
        <f t="shared" si="128"/>
        <v>79.29319371727746</v>
      </c>
      <c r="BM85" s="36">
        <f t="shared" si="129"/>
        <v>79.29319371727746</v>
      </c>
      <c r="BN85" s="44">
        <f t="shared" si="130"/>
        <v>79.29319371727749</v>
      </c>
      <c r="BO85" s="44">
        <f t="shared" si="131"/>
        <v>79.29319371727749</v>
      </c>
      <c r="BP85" s="36">
        <v>0.764</v>
      </c>
      <c r="BQ85" s="36">
        <f t="shared" si="97"/>
        <v>0</v>
      </c>
      <c r="BR85" s="39">
        <f t="shared" si="132"/>
        <v>0</v>
      </c>
      <c r="BS85" s="39">
        <v>60.58</v>
      </c>
      <c r="BT85" s="39">
        <f aca="true" t="shared" si="139" ref="BT85:BT92">BS85</f>
        <v>60.58</v>
      </c>
      <c r="BU85" s="36">
        <v>6.17</v>
      </c>
      <c r="BV85" s="36">
        <f t="shared" si="136"/>
        <v>6.17</v>
      </c>
      <c r="BW85" s="43">
        <v>6.17</v>
      </c>
      <c r="BX85" s="45">
        <f t="shared" si="133"/>
        <v>1</v>
      </c>
      <c r="BY85" s="36">
        <v>0.039</v>
      </c>
      <c r="BZ85" s="36">
        <f t="shared" si="87"/>
        <v>0.039</v>
      </c>
      <c r="CA85" s="43">
        <v>0.039</v>
      </c>
      <c r="CB85" s="45">
        <f t="shared" si="134"/>
        <v>1</v>
      </c>
      <c r="CC85" s="36">
        <v>0</v>
      </c>
      <c r="CD85" s="36">
        <f t="shared" si="116"/>
        <v>0</v>
      </c>
      <c r="CE85" s="43">
        <v>0</v>
      </c>
      <c r="CF85" s="45" t="e">
        <f t="shared" si="135"/>
        <v>#DIV/0!</v>
      </c>
      <c r="CG85" s="36">
        <f t="shared" si="105"/>
        <v>245.28001048384303</v>
      </c>
      <c r="CH85" s="36">
        <f t="shared" si="105"/>
        <v>245.28001048384303</v>
      </c>
      <c r="CI85" s="36">
        <f t="shared" si="106"/>
        <v>261.0006296084688</v>
      </c>
      <c r="CJ85" s="46">
        <f t="shared" si="106"/>
        <v>261.0006296084688</v>
      </c>
      <c r="CK85" s="36">
        <f t="shared" si="67"/>
        <v>317.4470091964263</v>
      </c>
      <c r="CL85" s="36">
        <f t="shared" si="98"/>
        <v>317.4470091964263</v>
      </c>
      <c r="CM85" s="36">
        <f t="shared" si="107"/>
        <v>24.981473500913033</v>
      </c>
      <c r="CN85" s="36">
        <f t="shared" si="107"/>
        <v>24.981473500913033</v>
      </c>
      <c r="CO85" s="36">
        <f t="shared" si="69"/>
        <v>32.331595357245796</v>
      </c>
      <c r="CP85" s="36">
        <f t="shared" si="99"/>
        <v>32.331595357245796</v>
      </c>
      <c r="CQ85" s="36">
        <f t="shared" si="108"/>
        <v>0.1579055861483968</v>
      </c>
      <c r="CR85" s="36">
        <f t="shared" si="108"/>
        <v>0.1579055861483968</v>
      </c>
      <c r="CS85" s="36">
        <f t="shared" si="71"/>
        <v>0.20436502737967355</v>
      </c>
      <c r="CT85" s="36">
        <f t="shared" si="100"/>
        <v>0.20436502737967355</v>
      </c>
      <c r="CU85" s="36">
        <f t="shared" si="109"/>
        <v>0</v>
      </c>
      <c r="CV85" s="36">
        <f t="shared" si="109"/>
        <v>0</v>
      </c>
      <c r="CW85" s="36">
        <f t="shared" si="73"/>
        <v>0</v>
      </c>
      <c r="CX85" s="36">
        <f t="shared" si="101"/>
        <v>0</v>
      </c>
      <c r="CY85" s="47"/>
      <c r="CZ85" s="47"/>
    </row>
    <row r="86" spans="1:104" ht="26.25" customHeight="1">
      <c r="A86" s="63">
        <v>48</v>
      </c>
      <c r="B86" s="63"/>
      <c r="C86" s="63">
        <v>74</v>
      </c>
      <c r="D86" s="64">
        <v>72</v>
      </c>
      <c r="E86" s="65" t="s">
        <v>349</v>
      </c>
      <c r="F86" s="65" t="s">
        <v>350</v>
      </c>
      <c r="G86" s="66" t="s">
        <v>246</v>
      </c>
      <c r="H86" s="56" t="s">
        <v>351</v>
      </c>
      <c r="I86" s="33"/>
      <c r="J86" s="34">
        <f t="shared" si="119"/>
        <v>0</v>
      </c>
      <c r="K86" s="34">
        <v>0</v>
      </c>
      <c r="L86" s="34">
        <v>0</v>
      </c>
      <c r="M86" s="34">
        <v>0</v>
      </c>
      <c r="N86" s="34">
        <v>0</v>
      </c>
      <c r="O86" s="34">
        <v>0</v>
      </c>
      <c r="P86" s="34">
        <v>0</v>
      </c>
      <c r="Q86" s="34">
        <v>0</v>
      </c>
      <c r="R86" s="34">
        <v>0</v>
      </c>
      <c r="S86" s="34">
        <v>0</v>
      </c>
      <c r="T86" s="34">
        <v>0</v>
      </c>
      <c r="U86" s="34">
        <v>0</v>
      </c>
      <c r="V86" s="34">
        <v>0</v>
      </c>
      <c r="W86" s="34">
        <v>0</v>
      </c>
      <c r="X86" s="34">
        <v>0</v>
      </c>
      <c r="Y86" s="34">
        <v>0</v>
      </c>
      <c r="Z86" s="34">
        <v>0</v>
      </c>
      <c r="AA86" s="34">
        <v>0</v>
      </c>
      <c r="AB86" s="34">
        <v>0</v>
      </c>
      <c r="AC86" s="34">
        <v>0</v>
      </c>
      <c r="AD86" s="34">
        <v>0</v>
      </c>
      <c r="AE86" s="36">
        <v>0.23</v>
      </c>
      <c r="AF86" s="37">
        <f t="shared" si="120"/>
        <v>0.19776440240756665</v>
      </c>
      <c r="AG86" s="36">
        <f t="shared" si="93"/>
        <v>0.23</v>
      </c>
      <c r="AH86" s="37">
        <f t="shared" si="121"/>
        <v>0.19776440240756665</v>
      </c>
      <c r="AI86" s="36">
        <v>0.2</v>
      </c>
      <c r="AJ86" s="37">
        <f t="shared" si="122"/>
        <v>0.17196904557179707</v>
      </c>
      <c r="AK86" s="36">
        <f t="shared" si="94"/>
        <v>0.2</v>
      </c>
      <c r="AL86" s="37">
        <f t="shared" si="123"/>
        <v>0.17196904557179707</v>
      </c>
      <c r="AM86" s="37">
        <f t="shared" si="124"/>
        <v>318.9130118816381</v>
      </c>
      <c r="AN86" s="37">
        <f t="shared" si="125"/>
        <v>318.9130118816381</v>
      </c>
      <c r="AO86" s="37"/>
      <c r="AP86" s="37"/>
      <c r="AQ86" s="37">
        <v>0.006</v>
      </c>
      <c r="AR86" s="37">
        <v>0</v>
      </c>
      <c r="AS86" s="39">
        <v>16.287011881638136</v>
      </c>
      <c r="AT86" s="37">
        <f t="shared" si="95"/>
        <v>16.287011881638136</v>
      </c>
      <c r="AU86" s="22">
        <f t="shared" si="117"/>
        <v>0.05107038996478113</v>
      </c>
      <c r="AV86" s="22">
        <f t="shared" si="117"/>
        <v>0.05107038996478113</v>
      </c>
      <c r="AW86" s="22"/>
      <c r="AX86" s="39">
        <f t="shared" si="126"/>
        <v>302.626</v>
      </c>
      <c r="AY86" s="37">
        <f t="shared" si="127"/>
        <v>302.626</v>
      </c>
      <c r="AZ86" s="37">
        <v>0</v>
      </c>
      <c r="BA86" s="37">
        <f>AZ86*0.3</f>
        <v>0</v>
      </c>
      <c r="BB86" s="59">
        <v>0</v>
      </c>
      <c r="BC86" s="37">
        <f t="shared" si="137"/>
        <v>0</v>
      </c>
      <c r="BD86" s="22">
        <f t="shared" si="118"/>
        <v>0</v>
      </c>
      <c r="BE86" s="22">
        <f t="shared" si="118"/>
        <v>0</v>
      </c>
      <c r="BF86" s="22">
        <f t="shared" si="110"/>
        <v>0</v>
      </c>
      <c r="BG86" s="22">
        <f t="shared" si="110"/>
        <v>0</v>
      </c>
      <c r="BH86" s="36">
        <v>302.626</v>
      </c>
      <c r="BI86" s="42">
        <f t="shared" si="111"/>
        <v>302.626</v>
      </c>
      <c r="BJ86" s="59">
        <v>81.2</v>
      </c>
      <c r="BK86" s="36">
        <f t="shared" si="138"/>
        <v>81.2</v>
      </c>
      <c r="BL86" s="36">
        <f t="shared" si="128"/>
        <v>102.19895287958117</v>
      </c>
      <c r="BM86" s="36">
        <f t="shared" si="129"/>
        <v>102.19895287958117</v>
      </c>
      <c r="BN86" s="44">
        <f t="shared" si="130"/>
        <v>102.19895287958114</v>
      </c>
      <c r="BO86" s="44">
        <f t="shared" si="131"/>
        <v>102.19895287958114</v>
      </c>
      <c r="BP86" s="36">
        <v>0.764</v>
      </c>
      <c r="BQ86" s="36">
        <f t="shared" si="97"/>
        <v>0</v>
      </c>
      <c r="BR86" s="39">
        <f t="shared" si="132"/>
        <v>0</v>
      </c>
      <c r="BS86" s="39">
        <v>78.08</v>
      </c>
      <c r="BT86" s="39">
        <f t="shared" si="139"/>
        <v>78.08</v>
      </c>
      <c r="BU86" s="36">
        <v>0</v>
      </c>
      <c r="BV86" s="36">
        <f t="shared" si="136"/>
        <v>0</v>
      </c>
      <c r="BW86" s="43">
        <v>0</v>
      </c>
      <c r="BX86" s="45" t="e">
        <f t="shared" si="133"/>
        <v>#DIV/0!</v>
      </c>
      <c r="BY86" s="36">
        <v>0.035</v>
      </c>
      <c r="BZ86" s="36">
        <f t="shared" si="87"/>
        <v>0.035</v>
      </c>
      <c r="CA86" s="43">
        <v>0.035</v>
      </c>
      <c r="CB86" s="45">
        <f t="shared" si="134"/>
        <v>1</v>
      </c>
      <c r="CC86" s="36">
        <v>0</v>
      </c>
      <c r="CD86" s="36">
        <f t="shared" si="116"/>
        <v>0</v>
      </c>
      <c r="CE86" s="43">
        <v>0</v>
      </c>
      <c r="CF86" s="45" t="e">
        <f t="shared" si="135"/>
        <v>#DIV/0!</v>
      </c>
      <c r="CG86" s="36">
        <f t="shared" si="105"/>
        <v>244.8316534321238</v>
      </c>
      <c r="CH86" s="36">
        <f t="shared" si="105"/>
        <v>244.8316534321238</v>
      </c>
      <c r="CI86" s="36">
        <f t="shared" si="106"/>
        <v>258.00823458658544</v>
      </c>
      <c r="CJ86" s="46">
        <f t="shared" si="106"/>
        <v>258.00823458658544</v>
      </c>
      <c r="CK86" s="36">
        <f t="shared" si="67"/>
        <v>258.00823458658544</v>
      </c>
      <c r="CL86" s="36">
        <f t="shared" si="98"/>
        <v>258.00823458658544</v>
      </c>
      <c r="CM86" s="36">
        <f t="shared" si="107"/>
        <v>0</v>
      </c>
      <c r="CN86" s="36">
        <f t="shared" si="107"/>
        <v>0</v>
      </c>
      <c r="CO86" s="36">
        <f t="shared" si="69"/>
        <v>0</v>
      </c>
      <c r="CP86" s="36">
        <f t="shared" si="99"/>
        <v>0</v>
      </c>
      <c r="CQ86" s="36">
        <f t="shared" si="108"/>
        <v>0.1097477954677809</v>
      </c>
      <c r="CR86" s="36">
        <f t="shared" si="108"/>
        <v>0.1097477954677809</v>
      </c>
      <c r="CS86" s="36">
        <f t="shared" si="71"/>
        <v>0.1156543059750319</v>
      </c>
      <c r="CT86" s="36">
        <f t="shared" si="100"/>
        <v>0.1156543059750319</v>
      </c>
      <c r="CU86" s="36">
        <f t="shared" si="109"/>
        <v>0</v>
      </c>
      <c r="CV86" s="36">
        <f t="shared" si="109"/>
        <v>0</v>
      </c>
      <c r="CW86" s="36">
        <f t="shared" si="73"/>
        <v>0</v>
      </c>
      <c r="CX86" s="36">
        <f t="shared" si="101"/>
        <v>0</v>
      </c>
      <c r="CY86" s="47"/>
      <c r="CZ86" s="47"/>
    </row>
    <row r="87" spans="1:104" ht="26.25" customHeight="1">
      <c r="A87" s="63">
        <v>47</v>
      </c>
      <c r="B87" s="63"/>
      <c r="C87" s="63">
        <v>75</v>
      </c>
      <c r="D87" s="64">
        <v>73</v>
      </c>
      <c r="E87" s="65" t="s">
        <v>352</v>
      </c>
      <c r="F87" s="65" t="s">
        <v>353</v>
      </c>
      <c r="G87" s="66" t="s">
        <v>246</v>
      </c>
      <c r="H87" s="56" t="s">
        <v>354</v>
      </c>
      <c r="I87" s="33"/>
      <c r="J87" s="34">
        <f t="shared" si="119"/>
        <v>0</v>
      </c>
      <c r="K87" s="34">
        <v>0</v>
      </c>
      <c r="L87" s="34">
        <v>0</v>
      </c>
      <c r="M87" s="34">
        <v>0</v>
      </c>
      <c r="N87" s="34">
        <v>0</v>
      </c>
      <c r="O87" s="34">
        <v>0</v>
      </c>
      <c r="P87" s="34">
        <v>0</v>
      </c>
      <c r="Q87" s="34">
        <v>0</v>
      </c>
      <c r="R87" s="34">
        <v>0</v>
      </c>
      <c r="S87" s="34">
        <v>0</v>
      </c>
      <c r="T87" s="34">
        <v>0</v>
      </c>
      <c r="U87" s="34">
        <v>0</v>
      </c>
      <c r="V87" s="34">
        <v>0</v>
      </c>
      <c r="W87" s="34">
        <v>0</v>
      </c>
      <c r="X87" s="34">
        <v>0</v>
      </c>
      <c r="Y87" s="34">
        <v>0</v>
      </c>
      <c r="Z87" s="34">
        <v>0</v>
      </c>
      <c r="AA87" s="34">
        <v>0</v>
      </c>
      <c r="AB87" s="34">
        <v>0</v>
      </c>
      <c r="AC87" s="34">
        <v>0</v>
      </c>
      <c r="AD87" s="34">
        <v>0</v>
      </c>
      <c r="AE87" s="36">
        <v>0.35</v>
      </c>
      <c r="AF87" s="37">
        <f t="shared" si="120"/>
        <v>0.3009458297506449</v>
      </c>
      <c r="AG87" s="36">
        <f t="shared" si="93"/>
        <v>0.35</v>
      </c>
      <c r="AH87" s="37">
        <f t="shared" si="121"/>
        <v>0.3009458297506449</v>
      </c>
      <c r="AI87" s="36">
        <v>0.134908</v>
      </c>
      <c r="AJ87" s="37">
        <f t="shared" si="122"/>
        <v>0.11599999999999999</v>
      </c>
      <c r="AK87" s="36">
        <f t="shared" si="94"/>
        <v>0.134908</v>
      </c>
      <c r="AL87" s="37">
        <f t="shared" si="123"/>
        <v>0.11599999999999999</v>
      </c>
      <c r="AM87" s="37">
        <f t="shared" si="124"/>
        <v>251.55628395604396</v>
      </c>
      <c r="AN87" s="37">
        <f t="shared" si="125"/>
        <v>251.55628395604393</v>
      </c>
      <c r="AO87" s="37"/>
      <c r="AP87" s="37"/>
      <c r="AQ87" s="37">
        <v>0.004</v>
      </c>
      <c r="AR87" s="37">
        <v>0</v>
      </c>
      <c r="AS87" s="39">
        <v>9.911283956043963</v>
      </c>
      <c r="AT87" s="37">
        <f t="shared" si="95"/>
        <v>9.911283956043963</v>
      </c>
      <c r="AU87" s="22">
        <f t="shared" si="117"/>
        <v>0.039399866304973025</v>
      </c>
      <c r="AV87" s="22">
        <f t="shared" si="117"/>
        <v>0.03939986630497303</v>
      </c>
      <c r="AW87" s="22"/>
      <c r="AX87" s="39">
        <f t="shared" si="126"/>
        <v>241.64499999999998</v>
      </c>
      <c r="AY87" s="37">
        <f t="shared" si="127"/>
        <v>241.64499999999998</v>
      </c>
      <c r="AZ87" s="37">
        <v>0.002</v>
      </c>
      <c r="BA87" s="37">
        <v>0</v>
      </c>
      <c r="BB87" s="59">
        <v>9.33</v>
      </c>
      <c r="BC87" s="37">
        <f t="shared" si="137"/>
        <v>9.33</v>
      </c>
      <c r="BD87" s="22">
        <f t="shared" si="118"/>
        <v>0.037089115220156024</v>
      </c>
      <c r="BE87" s="22">
        <f t="shared" si="118"/>
        <v>0.037089115220156024</v>
      </c>
      <c r="BF87" s="22">
        <f t="shared" si="110"/>
        <v>0.03861035817004283</v>
      </c>
      <c r="BG87" s="22">
        <f t="shared" si="110"/>
        <v>0.03861035817004283</v>
      </c>
      <c r="BH87" s="36">
        <v>232.31499999999997</v>
      </c>
      <c r="BI87" s="42">
        <f t="shared" si="111"/>
        <v>232.31499999999997</v>
      </c>
      <c r="BJ87" s="59">
        <v>60.41</v>
      </c>
      <c r="BK87" s="36">
        <f t="shared" si="138"/>
        <v>60.41</v>
      </c>
      <c r="BL87" s="36">
        <f t="shared" si="128"/>
        <v>74.90837696335078</v>
      </c>
      <c r="BM87" s="36">
        <f t="shared" si="129"/>
        <v>74.90837696335078</v>
      </c>
      <c r="BN87" s="44">
        <f t="shared" si="130"/>
        <v>74.90837696335079</v>
      </c>
      <c r="BO87" s="44">
        <f t="shared" si="131"/>
        <v>74.90837696335079</v>
      </c>
      <c r="BP87" s="36">
        <v>0.764</v>
      </c>
      <c r="BQ87" s="36">
        <f t="shared" si="97"/>
        <v>0</v>
      </c>
      <c r="BR87" s="39">
        <f t="shared" si="132"/>
        <v>0</v>
      </c>
      <c r="BS87" s="39">
        <v>57.23</v>
      </c>
      <c r="BT87" s="39">
        <f t="shared" si="139"/>
        <v>57.23</v>
      </c>
      <c r="BU87" s="36">
        <v>11.24</v>
      </c>
      <c r="BV87" s="36">
        <f t="shared" si="136"/>
        <v>11.24</v>
      </c>
      <c r="BW87" s="43">
        <v>11.24</v>
      </c>
      <c r="BX87" s="45">
        <f t="shared" si="133"/>
        <v>1</v>
      </c>
      <c r="BY87" s="36">
        <v>0.006</v>
      </c>
      <c r="BZ87" s="36">
        <f t="shared" si="87"/>
        <v>0.006</v>
      </c>
      <c r="CA87" s="43">
        <v>0.006</v>
      </c>
      <c r="CB87" s="45">
        <f t="shared" si="134"/>
        <v>1</v>
      </c>
      <c r="CC87" s="36">
        <v>0</v>
      </c>
      <c r="CD87" s="36">
        <f t="shared" si="116"/>
        <v>0</v>
      </c>
      <c r="CE87" s="43">
        <v>0</v>
      </c>
      <c r="CF87" s="45" t="e">
        <f t="shared" si="135"/>
        <v>#DIV/0!</v>
      </c>
      <c r="CG87" s="36">
        <f t="shared" si="105"/>
        <v>227.50375820466547</v>
      </c>
      <c r="CH87" s="36">
        <f t="shared" si="105"/>
        <v>227.5037582046655</v>
      </c>
      <c r="CI87" s="36">
        <f t="shared" si="106"/>
        <v>236.83502658859072</v>
      </c>
      <c r="CJ87" s="46">
        <f t="shared" si="106"/>
        <v>236.83502658859072</v>
      </c>
      <c r="CK87" s="36">
        <f t="shared" si="67"/>
        <v>246.34655532359085</v>
      </c>
      <c r="CL87" s="36">
        <f t="shared" si="98"/>
        <v>246.34655532359085</v>
      </c>
      <c r="CM87" s="36">
        <f t="shared" si="107"/>
        <v>44.6818494184945</v>
      </c>
      <c r="CN87" s="36">
        <f t="shared" si="107"/>
        <v>44.68184941849451</v>
      </c>
      <c r="CO87" s="36">
        <f t="shared" si="69"/>
        <v>48.38258399156319</v>
      </c>
      <c r="CP87" s="36">
        <f t="shared" si="99"/>
        <v>48.38258399156319</v>
      </c>
      <c r="CQ87" s="36">
        <f t="shared" si="108"/>
        <v>0.02385152104190098</v>
      </c>
      <c r="CR87" s="36">
        <f t="shared" si="108"/>
        <v>0.023851521041900983</v>
      </c>
      <c r="CS87" s="36">
        <f t="shared" si="71"/>
        <v>0.02582700213072768</v>
      </c>
      <c r="CT87" s="36">
        <f t="shared" si="100"/>
        <v>0.02582700213072768</v>
      </c>
      <c r="CU87" s="36">
        <f t="shared" si="109"/>
        <v>0</v>
      </c>
      <c r="CV87" s="36">
        <f t="shared" si="109"/>
        <v>0</v>
      </c>
      <c r="CW87" s="36">
        <f t="shared" si="73"/>
        <v>0</v>
      </c>
      <c r="CX87" s="36">
        <f t="shared" si="101"/>
        <v>0</v>
      </c>
      <c r="CY87" s="47"/>
      <c r="CZ87" s="47"/>
    </row>
    <row r="88" spans="1:104" ht="39" customHeight="1">
      <c r="A88" s="63">
        <v>46</v>
      </c>
      <c r="B88" s="63"/>
      <c r="C88" s="63">
        <v>76</v>
      </c>
      <c r="D88" s="64">
        <v>74</v>
      </c>
      <c r="E88" s="65" t="s">
        <v>355</v>
      </c>
      <c r="F88" s="65" t="s">
        <v>356</v>
      </c>
      <c r="G88" s="66" t="s">
        <v>246</v>
      </c>
      <c r="H88" s="56" t="s">
        <v>357</v>
      </c>
      <c r="I88" s="33"/>
      <c r="J88" s="34">
        <f t="shared" si="119"/>
        <v>0</v>
      </c>
      <c r="K88" s="34">
        <v>0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4">
        <v>0</v>
      </c>
      <c r="S88" s="34">
        <v>0</v>
      </c>
      <c r="T88" s="34">
        <v>0</v>
      </c>
      <c r="U88" s="34">
        <v>0</v>
      </c>
      <c r="V88" s="34">
        <v>0</v>
      </c>
      <c r="W88" s="34">
        <v>0</v>
      </c>
      <c r="X88" s="34">
        <v>0</v>
      </c>
      <c r="Y88" s="34">
        <v>0</v>
      </c>
      <c r="Z88" s="34">
        <v>0</v>
      </c>
      <c r="AA88" s="34">
        <v>0</v>
      </c>
      <c r="AB88" s="34">
        <v>0</v>
      </c>
      <c r="AC88" s="34">
        <v>0</v>
      </c>
      <c r="AD88" s="34">
        <v>0</v>
      </c>
      <c r="AE88" s="36">
        <v>0.35</v>
      </c>
      <c r="AF88" s="37">
        <f t="shared" si="120"/>
        <v>0.3009458297506449</v>
      </c>
      <c r="AG88" s="36">
        <f t="shared" si="93"/>
        <v>0.35</v>
      </c>
      <c r="AH88" s="37">
        <f t="shared" si="121"/>
        <v>0.3009458297506449</v>
      </c>
      <c r="AI88" s="36">
        <v>0.08</v>
      </c>
      <c r="AJ88" s="37">
        <f t="shared" si="122"/>
        <v>0.06878761822871883</v>
      </c>
      <c r="AK88" s="36">
        <f t="shared" si="94"/>
        <v>0.08</v>
      </c>
      <c r="AL88" s="37">
        <f t="shared" si="123"/>
        <v>0.06878761822871883</v>
      </c>
      <c r="AM88" s="37">
        <f t="shared" si="124"/>
        <v>135.6637399190922</v>
      </c>
      <c r="AN88" s="37">
        <f t="shared" si="125"/>
        <v>135.6637399190922</v>
      </c>
      <c r="AO88" s="37"/>
      <c r="AP88" s="37"/>
      <c r="AQ88" s="37">
        <v>0.002</v>
      </c>
      <c r="AR88" s="37">
        <v>0</v>
      </c>
      <c r="AS88" s="39">
        <v>6.886522232139816</v>
      </c>
      <c r="AT88" s="37">
        <f t="shared" si="95"/>
        <v>6.886522232139816</v>
      </c>
      <c r="AU88" s="22">
        <f t="shared" si="117"/>
        <v>0.05076170121984573</v>
      </c>
      <c r="AV88" s="22">
        <f t="shared" si="117"/>
        <v>0.05076170121984573</v>
      </c>
      <c r="AW88" s="22"/>
      <c r="AX88" s="39">
        <f t="shared" si="126"/>
        <v>128.77721768695238</v>
      </c>
      <c r="AY88" s="37">
        <f t="shared" si="127"/>
        <v>128.77721768695238</v>
      </c>
      <c r="AZ88" s="37">
        <v>0.002</v>
      </c>
      <c r="BA88" s="37">
        <v>0</v>
      </c>
      <c r="BB88" s="59">
        <v>6.517217686952381</v>
      </c>
      <c r="BC88" s="37">
        <f t="shared" si="137"/>
        <v>6.517217686952381</v>
      </c>
      <c r="BD88" s="22">
        <f t="shared" si="118"/>
        <v>0.04803949596877656</v>
      </c>
      <c r="BE88" s="22">
        <f t="shared" si="118"/>
        <v>0.04803949596877656</v>
      </c>
      <c r="BF88" s="22">
        <f t="shared" si="110"/>
        <v>0.050608467895270424</v>
      </c>
      <c r="BG88" s="22">
        <f t="shared" si="110"/>
        <v>0.050608467895270424</v>
      </c>
      <c r="BH88" s="36">
        <v>122.26</v>
      </c>
      <c r="BI88" s="42">
        <f t="shared" si="111"/>
        <v>122.26</v>
      </c>
      <c r="BJ88" s="59">
        <v>34.62</v>
      </c>
      <c r="BK88" s="36">
        <f t="shared" si="138"/>
        <v>34.62</v>
      </c>
      <c r="BL88" s="36">
        <f t="shared" si="128"/>
        <v>40.34031413612565</v>
      </c>
      <c r="BM88" s="36">
        <f t="shared" si="129"/>
        <v>40.34031413612565</v>
      </c>
      <c r="BN88" s="44">
        <f t="shared" si="130"/>
        <v>40.34031413612565</v>
      </c>
      <c r="BO88" s="44">
        <f t="shared" si="131"/>
        <v>40.34031413612565</v>
      </c>
      <c r="BP88" s="36">
        <v>0.764</v>
      </c>
      <c r="BQ88" s="36">
        <f t="shared" si="97"/>
        <v>0</v>
      </c>
      <c r="BR88" s="39">
        <f t="shared" si="132"/>
        <v>0</v>
      </c>
      <c r="BS88" s="39">
        <v>30.82</v>
      </c>
      <c r="BT88" s="39">
        <f t="shared" si="139"/>
        <v>30.82</v>
      </c>
      <c r="BU88" s="36">
        <v>8.02</v>
      </c>
      <c r="BV88" s="36">
        <f t="shared" si="136"/>
        <v>8.02</v>
      </c>
      <c r="BW88" s="43">
        <v>8.02</v>
      </c>
      <c r="BX88" s="45">
        <f t="shared" si="133"/>
        <v>1</v>
      </c>
      <c r="BY88" s="36">
        <v>0.003</v>
      </c>
      <c r="BZ88" s="36">
        <f t="shared" si="87"/>
        <v>0.003</v>
      </c>
      <c r="CA88" s="43">
        <v>0.003</v>
      </c>
      <c r="CB88" s="45">
        <f t="shared" si="134"/>
        <v>1</v>
      </c>
      <c r="CC88" s="36">
        <v>0</v>
      </c>
      <c r="CD88" s="36">
        <f t="shared" si="116"/>
        <v>0</v>
      </c>
      <c r="CE88" s="43">
        <v>0</v>
      </c>
      <c r="CF88" s="45" t="e">
        <f t="shared" si="135"/>
        <v>#DIV/0!</v>
      </c>
      <c r="CG88" s="36">
        <f aca="true" t="shared" si="140" ref="CG88:CH98">BS88/AM88*1000</f>
        <v>227.1793481322318</v>
      </c>
      <c r="CH88" s="36">
        <f t="shared" si="140"/>
        <v>227.1793481322318</v>
      </c>
      <c r="CI88" s="36">
        <f aca="true" t="shared" si="141" ref="CI88:CJ98">BS88/AX88*1000</f>
        <v>239.3280469447715</v>
      </c>
      <c r="CJ88" s="46">
        <f t="shared" si="141"/>
        <v>239.3280469447715</v>
      </c>
      <c r="CK88" s="36">
        <f aca="true" t="shared" si="142" ref="CK88:CK98">BS88/BI88*1000</f>
        <v>252.08571895959432</v>
      </c>
      <c r="CL88" s="36">
        <f t="shared" si="98"/>
        <v>252.08571895959432</v>
      </c>
      <c r="CM88" s="36">
        <f aca="true" t="shared" si="143" ref="CM88:CN98">BU88/AM88*1000</f>
        <v>59.1167544458306</v>
      </c>
      <c r="CN88" s="36">
        <f t="shared" si="143"/>
        <v>59.1167544458306</v>
      </c>
      <c r="CO88" s="36">
        <f aca="true" t="shared" si="144" ref="CO88:CO98">BU88/BI88*1000</f>
        <v>65.59790610175035</v>
      </c>
      <c r="CP88" s="36">
        <f t="shared" si="99"/>
        <v>65.59790610175035</v>
      </c>
      <c r="CQ88" s="36">
        <f aca="true" t="shared" si="145" ref="CQ88:CR98">BY88/AM88*1000</f>
        <v>0.022113499169263317</v>
      </c>
      <c r="CR88" s="36">
        <f t="shared" si="145"/>
        <v>0.022113499169263317</v>
      </c>
      <c r="CS88" s="36">
        <f aca="true" t="shared" si="146" ref="CS88:CS98">BY88/BI88*1000</f>
        <v>0.024537870112874203</v>
      </c>
      <c r="CT88" s="36">
        <f t="shared" si="100"/>
        <v>0.024537870112874203</v>
      </c>
      <c r="CU88" s="36">
        <f aca="true" t="shared" si="147" ref="CU88:CV98">CC88/AM88*1000</f>
        <v>0</v>
      </c>
      <c r="CV88" s="36">
        <f t="shared" si="147"/>
        <v>0</v>
      </c>
      <c r="CW88" s="36">
        <f aca="true" t="shared" si="148" ref="CW88:CW98">CC88/BI88*1000</f>
        <v>0</v>
      </c>
      <c r="CX88" s="36">
        <f t="shared" si="101"/>
        <v>0</v>
      </c>
      <c r="CY88" s="47"/>
      <c r="CZ88" s="47"/>
    </row>
    <row r="89" spans="1:104" ht="28.5" customHeight="1">
      <c r="A89" s="63">
        <v>45</v>
      </c>
      <c r="B89" s="63"/>
      <c r="C89" s="63">
        <v>77</v>
      </c>
      <c r="D89" s="64">
        <v>75</v>
      </c>
      <c r="E89" s="65" t="s">
        <v>358</v>
      </c>
      <c r="F89" s="65" t="s">
        <v>359</v>
      </c>
      <c r="G89" s="66" t="s">
        <v>246</v>
      </c>
      <c r="H89" s="56" t="s">
        <v>360</v>
      </c>
      <c r="I89" s="33"/>
      <c r="J89" s="34">
        <f t="shared" si="119"/>
        <v>0</v>
      </c>
      <c r="K89" s="34">
        <v>0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v>0</v>
      </c>
      <c r="S89" s="34">
        <v>0</v>
      </c>
      <c r="T89" s="34">
        <v>0</v>
      </c>
      <c r="U89" s="34">
        <v>0</v>
      </c>
      <c r="V89" s="34">
        <v>0</v>
      </c>
      <c r="W89" s="34">
        <v>0</v>
      </c>
      <c r="X89" s="34">
        <v>0</v>
      </c>
      <c r="Y89" s="34">
        <v>0</v>
      </c>
      <c r="Z89" s="34">
        <v>0</v>
      </c>
      <c r="AA89" s="34">
        <v>0</v>
      </c>
      <c r="AB89" s="34">
        <v>0</v>
      </c>
      <c r="AC89" s="34">
        <v>0</v>
      </c>
      <c r="AD89" s="34">
        <v>0</v>
      </c>
      <c r="AE89" s="36">
        <v>0.12</v>
      </c>
      <c r="AF89" s="37">
        <f t="shared" si="120"/>
        <v>0.10318142734307824</v>
      </c>
      <c r="AG89" s="36">
        <f t="shared" si="93"/>
        <v>0.12</v>
      </c>
      <c r="AH89" s="37">
        <f t="shared" si="121"/>
        <v>0.10318142734307824</v>
      </c>
      <c r="AI89" s="36">
        <v>0.05</v>
      </c>
      <c r="AJ89" s="37">
        <f t="shared" si="122"/>
        <v>0.04299226139294927</v>
      </c>
      <c r="AK89" s="36">
        <f t="shared" si="94"/>
        <v>0.05</v>
      </c>
      <c r="AL89" s="37">
        <f t="shared" si="123"/>
        <v>0.04299226139294927</v>
      </c>
      <c r="AM89" s="37">
        <f t="shared" si="124"/>
        <v>78.25003151353751</v>
      </c>
      <c r="AN89" s="37">
        <f t="shared" si="125"/>
        <v>78.25003151353751</v>
      </c>
      <c r="AO89" s="37"/>
      <c r="AP89" s="37"/>
      <c r="AQ89" s="37">
        <v>0.001</v>
      </c>
      <c r="AR89" s="37">
        <v>0</v>
      </c>
      <c r="AS89" s="39">
        <v>2.770031513537509</v>
      </c>
      <c r="AT89" s="37">
        <f t="shared" si="95"/>
        <v>2.770031513537509</v>
      </c>
      <c r="AU89" s="22">
        <f t="shared" si="117"/>
        <v>0.0353997494947754</v>
      </c>
      <c r="AV89" s="22">
        <f t="shared" si="117"/>
        <v>0.0353997494947754</v>
      </c>
      <c r="AW89" s="22"/>
      <c r="AX89" s="39">
        <f t="shared" si="126"/>
        <v>75.48</v>
      </c>
      <c r="AY89" s="37">
        <f t="shared" si="127"/>
        <v>75.48</v>
      </c>
      <c r="AZ89" s="37">
        <v>0</v>
      </c>
      <c r="BA89" s="37">
        <f>AZ89*0.3</f>
        <v>0</v>
      </c>
      <c r="BB89" s="59">
        <v>0</v>
      </c>
      <c r="BC89" s="37">
        <f t="shared" si="137"/>
        <v>0</v>
      </c>
      <c r="BD89" s="22">
        <f t="shared" si="118"/>
        <v>0</v>
      </c>
      <c r="BE89" s="22">
        <f t="shared" si="118"/>
        <v>0</v>
      </c>
      <c r="BF89" s="22">
        <f t="shared" si="110"/>
        <v>0</v>
      </c>
      <c r="BG89" s="22">
        <f t="shared" si="110"/>
        <v>0</v>
      </c>
      <c r="BH89" s="36">
        <v>75.48</v>
      </c>
      <c r="BI89" s="42">
        <f t="shared" si="111"/>
        <v>75.48</v>
      </c>
      <c r="BJ89" s="59">
        <v>18.59</v>
      </c>
      <c r="BK89" s="36">
        <f t="shared" si="138"/>
        <v>18.59</v>
      </c>
      <c r="BL89" s="36">
        <f t="shared" si="128"/>
        <v>23.206806282722514</v>
      </c>
      <c r="BM89" s="36">
        <f t="shared" si="129"/>
        <v>23.206806282722514</v>
      </c>
      <c r="BN89" s="44">
        <f t="shared" si="130"/>
        <v>23.206806282722514</v>
      </c>
      <c r="BO89" s="44">
        <f t="shared" si="131"/>
        <v>23.206806282722514</v>
      </c>
      <c r="BP89" s="36">
        <v>0.764</v>
      </c>
      <c r="BQ89" s="36">
        <f t="shared" si="97"/>
        <v>0</v>
      </c>
      <c r="BR89" s="39">
        <f t="shared" si="132"/>
        <v>0</v>
      </c>
      <c r="BS89" s="39">
        <v>17.73</v>
      </c>
      <c r="BT89" s="39">
        <f t="shared" si="139"/>
        <v>17.73</v>
      </c>
      <c r="BU89" s="36">
        <v>0.192</v>
      </c>
      <c r="BV89" s="36">
        <f t="shared" si="136"/>
        <v>0.192</v>
      </c>
      <c r="BW89" s="43">
        <v>0.192</v>
      </c>
      <c r="BX89" s="45">
        <f t="shared" si="133"/>
        <v>1</v>
      </c>
      <c r="BY89" s="36">
        <v>0</v>
      </c>
      <c r="BZ89" s="36">
        <f t="shared" si="87"/>
        <v>0</v>
      </c>
      <c r="CA89" s="43">
        <v>0</v>
      </c>
      <c r="CB89" s="45" t="e">
        <f t="shared" si="134"/>
        <v>#DIV/0!</v>
      </c>
      <c r="CC89" s="36">
        <v>0</v>
      </c>
      <c r="CD89" s="36">
        <f t="shared" si="116"/>
        <v>0</v>
      </c>
      <c r="CE89" s="43">
        <v>0</v>
      </c>
      <c r="CF89" s="45" t="e">
        <f t="shared" si="135"/>
        <v>#DIV/0!</v>
      </c>
      <c r="CG89" s="36">
        <f t="shared" si="140"/>
        <v>226.5813783976899</v>
      </c>
      <c r="CH89" s="36">
        <f t="shared" si="140"/>
        <v>226.5813783976899</v>
      </c>
      <c r="CI89" s="36">
        <f t="shared" si="141"/>
        <v>234.8966613672496</v>
      </c>
      <c r="CJ89" s="46">
        <f t="shared" si="141"/>
        <v>234.8966613672496</v>
      </c>
      <c r="CK89" s="36">
        <f t="shared" si="142"/>
        <v>234.8966613672496</v>
      </c>
      <c r="CL89" s="36">
        <f t="shared" si="98"/>
        <v>234.8966613672496</v>
      </c>
      <c r="CM89" s="36">
        <f t="shared" si="143"/>
        <v>2.453673133240635</v>
      </c>
      <c r="CN89" s="36">
        <f t="shared" si="143"/>
        <v>2.453673133240635</v>
      </c>
      <c r="CO89" s="36">
        <f t="shared" si="144"/>
        <v>2.5437201907790143</v>
      </c>
      <c r="CP89" s="36">
        <f t="shared" si="99"/>
        <v>2.5437201907790143</v>
      </c>
      <c r="CQ89" s="36">
        <f t="shared" si="145"/>
        <v>0</v>
      </c>
      <c r="CR89" s="36">
        <f t="shared" si="145"/>
        <v>0</v>
      </c>
      <c r="CS89" s="36">
        <f t="shared" si="146"/>
        <v>0</v>
      </c>
      <c r="CT89" s="36">
        <f t="shared" si="100"/>
        <v>0</v>
      </c>
      <c r="CU89" s="36">
        <f t="shared" si="147"/>
        <v>0</v>
      </c>
      <c r="CV89" s="36">
        <f t="shared" si="147"/>
        <v>0</v>
      </c>
      <c r="CW89" s="36">
        <f t="shared" si="148"/>
        <v>0</v>
      </c>
      <c r="CX89" s="36">
        <f t="shared" si="101"/>
        <v>0</v>
      </c>
      <c r="CY89" s="47"/>
      <c r="CZ89" s="47"/>
    </row>
    <row r="90" spans="1:104" ht="28.5" customHeight="1">
      <c r="A90" s="63">
        <v>44</v>
      </c>
      <c r="B90" s="63"/>
      <c r="C90" s="63">
        <v>78</v>
      </c>
      <c r="D90" s="64">
        <v>76</v>
      </c>
      <c r="E90" s="65" t="s">
        <v>361</v>
      </c>
      <c r="F90" s="65" t="s">
        <v>362</v>
      </c>
      <c r="G90" s="66" t="s">
        <v>246</v>
      </c>
      <c r="H90" s="56" t="s">
        <v>363</v>
      </c>
      <c r="I90" s="33" t="s">
        <v>364</v>
      </c>
      <c r="J90" s="34">
        <f t="shared" si="119"/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34">
        <v>0</v>
      </c>
      <c r="T90" s="34">
        <v>0</v>
      </c>
      <c r="U90" s="34">
        <v>0</v>
      </c>
      <c r="V90" s="34">
        <v>0</v>
      </c>
      <c r="W90" s="34">
        <v>0</v>
      </c>
      <c r="X90" s="34">
        <v>0</v>
      </c>
      <c r="Y90" s="34">
        <v>0</v>
      </c>
      <c r="Z90" s="34">
        <v>0</v>
      </c>
      <c r="AA90" s="34">
        <v>0</v>
      </c>
      <c r="AB90" s="34">
        <v>0</v>
      </c>
      <c r="AC90" s="34">
        <v>0</v>
      </c>
      <c r="AD90" s="34">
        <v>0</v>
      </c>
      <c r="AE90" s="36">
        <v>1.26</v>
      </c>
      <c r="AF90" s="37">
        <f t="shared" si="120"/>
        <v>1.0834049871023215</v>
      </c>
      <c r="AG90" s="36">
        <f t="shared" si="93"/>
        <v>1.26</v>
      </c>
      <c r="AH90" s="37">
        <f t="shared" si="121"/>
        <v>1.0834049871023215</v>
      </c>
      <c r="AI90" s="36">
        <v>0.33</v>
      </c>
      <c r="AJ90" s="37">
        <f t="shared" si="122"/>
        <v>0.2837489251934652</v>
      </c>
      <c r="AK90" s="36">
        <f t="shared" si="94"/>
        <v>0.33</v>
      </c>
      <c r="AL90" s="37">
        <f t="shared" si="123"/>
        <v>0.2837489251934652</v>
      </c>
      <c r="AM90" s="37">
        <f t="shared" si="124"/>
        <v>426.52132273086966</v>
      </c>
      <c r="AN90" s="37">
        <f t="shared" si="125"/>
        <v>426.5213227308696</v>
      </c>
      <c r="AO90" s="37"/>
      <c r="AP90" s="37"/>
      <c r="AQ90" s="37">
        <v>0.006</v>
      </c>
      <c r="AR90" s="37">
        <v>0</v>
      </c>
      <c r="AS90" s="39">
        <v>19.86132273086956</v>
      </c>
      <c r="AT90" s="37">
        <f t="shared" si="95"/>
        <v>19.86132273086956</v>
      </c>
      <c r="AU90" s="22">
        <f t="shared" si="117"/>
        <v>0.04656583779611375</v>
      </c>
      <c r="AV90" s="22">
        <f t="shared" si="117"/>
        <v>0.04656583779611376</v>
      </c>
      <c r="AW90" s="22"/>
      <c r="AX90" s="39">
        <f t="shared" si="126"/>
        <v>406.6600000000001</v>
      </c>
      <c r="AY90" s="37">
        <f t="shared" si="127"/>
        <v>406.6600000000001</v>
      </c>
      <c r="AZ90" s="37">
        <v>0.03</v>
      </c>
      <c r="BA90" s="37">
        <v>0</v>
      </c>
      <c r="BB90" s="59">
        <v>136.28</v>
      </c>
      <c r="BC90" s="37">
        <f t="shared" si="137"/>
        <v>136.28</v>
      </c>
      <c r="BD90" s="22">
        <f t="shared" si="118"/>
        <v>0.3195150927682722</v>
      </c>
      <c r="BE90" s="22">
        <f t="shared" si="118"/>
        <v>0.3195150927682723</v>
      </c>
      <c r="BF90" s="22">
        <f aca="true" t="shared" si="149" ref="BF90:BG98">BB90/AX90</f>
        <v>0.3351202478729159</v>
      </c>
      <c r="BG90" s="22">
        <f t="shared" si="149"/>
        <v>0.3351202478729159</v>
      </c>
      <c r="BH90" s="36">
        <v>270.38000000000005</v>
      </c>
      <c r="BI90" s="42">
        <f t="shared" si="111"/>
        <v>270.38000000000005</v>
      </c>
      <c r="BJ90" s="59">
        <v>102.1</v>
      </c>
      <c r="BK90" s="36">
        <f t="shared" si="138"/>
        <v>102.1</v>
      </c>
      <c r="BL90" s="36">
        <f t="shared" si="128"/>
        <v>132.86649214659687</v>
      </c>
      <c r="BM90" s="36">
        <f t="shared" si="129"/>
        <v>132.86649214659684</v>
      </c>
      <c r="BN90" s="44">
        <f t="shared" si="130"/>
        <v>132.86649214659687</v>
      </c>
      <c r="BO90" s="44">
        <f t="shared" si="131"/>
        <v>132.86649214659687</v>
      </c>
      <c r="BP90" s="36">
        <v>0.764</v>
      </c>
      <c r="BQ90" s="36">
        <f t="shared" si="97"/>
        <v>0</v>
      </c>
      <c r="BR90" s="39">
        <f t="shared" si="132"/>
        <v>0</v>
      </c>
      <c r="BS90" s="39">
        <v>101.51</v>
      </c>
      <c r="BT90" s="39">
        <f t="shared" si="139"/>
        <v>101.51</v>
      </c>
      <c r="BU90" s="36">
        <v>63.07</v>
      </c>
      <c r="BV90" s="36">
        <f>BW90*1.3</f>
        <v>34.06</v>
      </c>
      <c r="BW90" s="43">
        <v>26.2</v>
      </c>
      <c r="BX90" s="45">
        <f t="shared" si="133"/>
        <v>0.5400348818772792</v>
      </c>
      <c r="BY90" s="36">
        <v>0.058</v>
      </c>
      <c r="BZ90" s="36">
        <f t="shared" si="87"/>
        <v>0.058</v>
      </c>
      <c r="CA90" s="43">
        <v>0.058</v>
      </c>
      <c r="CB90" s="45">
        <f t="shared" si="134"/>
        <v>1</v>
      </c>
      <c r="CC90" s="36">
        <v>0.048</v>
      </c>
      <c r="CD90" s="36">
        <f t="shared" si="116"/>
        <v>0.048</v>
      </c>
      <c r="CE90" s="43">
        <v>0.048</v>
      </c>
      <c r="CF90" s="45">
        <f t="shared" si="135"/>
        <v>1</v>
      </c>
      <c r="CG90" s="36">
        <f t="shared" si="140"/>
        <v>237.995135507098</v>
      </c>
      <c r="CH90" s="36">
        <f t="shared" si="140"/>
        <v>237.995135507098</v>
      </c>
      <c r="CI90" s="36">
        <f t="shared" si="141"/>
        <v>249.61884621059357</v>
      </c>
      <c r="CJ90" s="46">
        <f t="shared" si="141"/>
        <v>249.61884621059357</v>
      </c>
      <c r="CK90" s="36">
        <f t="shared" si="142"/>
        <v>375.4345735631333</v>
      </c>
      <c r="CL90" s="36">
        <f t="shared" si="98"/>
        <v>375.4345735631333</v>
      </c>
      <c r="CM90" s="36">
        <f t="shared" si="143"/>
        <v>147.87068462646704</v>
      </c>
      <c r="CN90" s="36">
        <f t="shared" si="143"/>
        <v>79.85532770536656</v>
      </c>
      <c r="CO90" s="36">
        <f t="shared" si="144"/>
        <v>233.26429469635323</v>
      </c>
      <c r="CP90" s="36">
        <f t="shared" si="99"/>
        <v>125.97085583253198</v>
      </c>
      <c r="CQ90" s="36">
        <f t="shared" si="145"/>
        <v>0.135983822868798</v>
      </c>
      <c r="CR90" s="36">
        <f t="shared" si="145"/>
        <v>0.135983822868798</v>
      </c>
      <c r="CS90" s="36">
        <f t="shared" si="146"/>
        <v>0.21451290775944962</v>
      </c>
      <c r="CT90" s="36">
        <f t="shared" si="100"/>
        <v>0.21451290775944962</v>
      </c>
      <c r="CU90" s="36">
        <f t="shared" si="147"/>
        <v>0.1125383361672811</v>
      </c>
      <c r="CV90" s="36">
        <f t="shared" si="147"/>
        <v>0.11253833616728111</v>
      </c>
      <c r="CW90" s="36">
        <f t="shared" si="148"/>
        <v>0.1775279236629928</v>
      </c>
      <c r="CX90" s="36">
        <f t="shared" si="101"/>
        <v>0.1775279236629928</v>
      </c>
      <c r="CY90" s="47"/>
      <c r="CZ90" s="47"/>
    </row>
    <row r="91" spans="1:104" ht="28.5" customHeight="1">
      <c r="A91" s="28">
        <v>43</v>
      </c>
      <c r="B91" s="28"/>
      <c r="C91" s="28">
        <v>79</v>
      </c>
      <c r="D91" s="61">
        <v>77</v>
      </c>
      <c r="E91" s="30" t="s">
        <v>365</v>
      </c>
      <c r="F91" s="30" t="s">
        <v>366</v>
      </c>
      <c r="G91" s="31" t="s">
        <v>91</v>
      </c>
      <c r="H91" s="56" t="s">
        <v>196</v>
      </c>
      <c r="I91" s="33"/>
      <c r="J91" s="34">
        <f t="shared" si="119"/>
        <v>0</v>
      </c>
      <c r="K91" s="34">
        <v>0</v>
      </c>
      <c r="L91" s="34">
        <v>0</v>
      </c>
      <c r="M91" s="34">
        <v>0</v>
      </c>
      <c r="N91" s="34">
        <v>0</v>
      </c>
      <c r="O91" s="34">
        <v>0</v>
      </c>
      <c r="P91" s="34">
        <v>0</v>
      </c>
      <c r="Q91" s="34">
        <v>0</v>
      </c>
      <c r="R91" s="34">
        <v>0</v>
      </c>
      <c r="S91" s="34">
        <v>0</v>
      </c>
      <c r="T91" s="34">
        <v>0</v>
      </c>
      <c r="U91" s="34">
        <v>0</v>
      </c>
      <c r="V91" s="34">
        <v>0</v>
      </c>
      <c r="W91" s="34">
        <v>0</v>
      </c>
      <c r="X91" s="34">
        <v>0</v>
      </c>
      <c r="Y91" s="34">
        <v>0</v>
      </c>
      <c r="Z91" s="34">
        <v>0</v>
      </c>
      <c r="AA91" s="34">
        <v>0</v>
      </c>
      <c r="AB91" s="34">
        <v>0</v>
      </c>
      <c r="AC91" s="34">
        <v>0</v>
      </c>
      <c r="AD91" s="34">
        <v>0</v>
      </c>
      <c r="AE91" s="36">
        <v>2.67</v>
      </c>
      <c r="AF91" s="37">
        <f t="shared" si="120"/>
        <v>2.2957867583834908</v>
      </c>
      <c r="AG91" s="36">
        <f t="shared" si="93"/>
        <v>2.67</v>
      </c>
      <c r="AH91" s="37">
        <f t="shared" si="121"/>
        <v>2.2957867583834908</v>
      </c>
      <c r="AI91" s="36">
        <v>1.42</v>
      </c>
      <c r="AJ91" s="37">
        <f t="shared" si="122"/>
        <v>1.220980223559759</v>
      </c>
      <c r="AK91" s="36">
        <f t="shared" si="94"/>
        <v>1.42</v>
      </c>
      <c r="AL91" s="37">
        <f t="shared" si="123"/>
        <v>1.220980223559759</v>
      </c>
      <c r="AM91" s="37">
        <f t="shared" si="124"/>
        <v>3397.8630279749113</v>
      </c>
      <c r="AN91" s="37">
        <f t="shared" si="125"/>
        <v>3397.8630279749113</v>
      </c>
      <c r="AO91" s="37"/>
      <c r="AP91" s="37"/>
      <c r="AQ91" s="37">
        <v>0.012</v>
      </c>
      <c r="AR91" s="37">
        <v>0</v>
      </c>
      <c r="AS91" s="39">
        <v>112.31702797491153</v>
      </c>
      <c r="AT91" s="37">
        <f t="shared" si="95"/>
        <v>112.31702797491153</v>
      </c>
      <c r="AU91" s="22">
        <f t="shared" si="117"/>
        <v>0.0330551958834701</v>
      </c>
      <c r="AV91" s="22">
        <f t="shared" si="117"/>
        <v>0.0330551958834701</v>
      </c>
      <c r="AW91" s="22"/>
      <c r="AX91" s="39">
        <f t="shared" si="126"/>
        <v>3285.546</v>
      </c>
      <c r="AY91" s="37">
        <f t="shared" si="127"/>
        <v>3285.546</v>
      </c>
      <c r="AZ91" s="37">
        <v>0.055</v>
      </c>
      <c r="BA91" s="37">
        <f aca="true" t="shared" si="150" ref="BA91:BA97">AZ91*0.3</f>
        <v>0.0165</v>
      </c>
      <c r="BB91" s="51">
        <v>782.81</v>
      </c>
      <c r="BC91" s="37">
        <f t="shared" si="137"/>
        <v>782.81</v>
      </c>
      <c r="BD91" s="22">
        <f t="shared" si="118"/>
        <v>0.23038303591258827</v>
      </c>
      <c r="BE91" s="22">
        <f t="shared" si="118"/>
        <v>0.23038303591258827</v>
      </c>
      <c r="BF91" s="22">
        <f t="shared" si="149"/>
        <v>0.23825872472946658</v>
      </c>
      <c r="BG91" s="22">
        <f t="shared" si="149"/>
        <v>0.23825872472946658</v>
      </c>
      <c r="BH91" s="36">
        <v>2502.736</v>
      </c>
      <c r="BI91" s="42">
        <f t="shared" si="111"/>
        <v>2502.736</v>
      </c>
      <c r="BJ91" s="51">
        <v>496.47</v>
      </c>
      <c r="BK91" s="36">
        <f t="shared" si="138"/>
        <v>496.47</v>
      </c>
      <c r="BL91" s="36">
        <f t="shared" si="128"/>
        <v>493.2794266869609</v>
      </c>
      <c r="BM91" s="36">
        <f t="shared" si="129"/>
        <v>493.2794266869609</v>
      </c>
      <c r="BN91" s="44">
        <f t="shared" si="130"/>
        <v>493.2794266869609</v>
      </c>
      <c r="BO91" s="44">
        <f t="shared" si="131"/>
        <v>493.2794266869609</v>
      </c>
      <c r="BP91" s="36">
        <v>1.1826</v>
      </c>
      <c r="BQ91" s="36">
        <f t="shared" si="97"/>
        <v>0</v>
      </c>
      <c r="BR91" s="39">
        <f aca="true" t="shared" si="151" ref="BR91:BR98">BQ91/BJ91*100</f>
        <v>0</v>
      </c>
      <c r="BS91" s="39">
        <f aca="true" t="shared" si="152" ref="BS91:BS98">BJ91*8.225/7</f>
        <v>583.35225</v>
      </c>
      <c r="BT91" s="39">
        <f t="shared" si="139"/>
        <v>583.35225</v>
      </c>
      <c r="BU91" s="36">
        <v>148.04</v>
      </c>
      <c r="BV91" s="36">
        <f>BU91</f>
        <v>148.04</v>
      </c>
      <c r="BW91" s="43">
        <v>148.04</v>
      </c>
      <c r="BX91" s="45">
        <f t="shared" si="133"/>
        <v>1</v>
      </c>
      <c r="BY91" s="36">
        <v>0.274</v>
      </c>
      <c r="BZ91" s="36">
        <f t="shared" si="87"/>
        <v>0.274</v>
      </c>
      <c r="CA91" s="43">
        <v>0.274</v>
      </c>
      <c r="CB91" s="45">
        <f t="shared" si="134"/>
        <v>1</v>
      </c>
      <c r="CC91" s="36">
        <v>0.274</v>
      </c>
      <c r="CD91" s="36">
        <f t="shared" si="116"/>
        <v>0.274</v>
      </c>
      <c r="CE91" s="43">
        <v>0.274</v>
      </c>
      <c r="CF91" s="45">
        <f t="shared" si="135"/>
        <v>1</v>
      </c>
      <c r="CG91" s="36">
        <f t="shared" si="140"/>
        <v>171.68209701132994</v>
      </c>
      <c r="CH91" s="36">
        <f t="shared" si="140"/>
        <v>171.68209701132994</v>
      </c>
      <c r="CI91" s="36">
        <f t="shared" si="141"/>
        <v>177.5510828337208</v>
      </c>
      <c r="CJ91" s="46">
        <f t="shared" si="141"/>
        <v>177.5510828337208</v>
      </c>
      <c r="CK91" s="36">
        <f t="shared" si="142"/>
        <v>233.0858108885636</v>
      </c>
      <c r="CL91" s="36">
        <f t="shared" si="98"/>
        <v>233.0858108885636</v>
      </c>
      <c r="CM91" s="36">
        <f t="shared" si="143"/>
        <v>43.56856023364491</v>
      </c>
      <c r="CN91" s="36">
        <f t="shared" si="143"/>
        <v>43.56856023364491</v>
      </c>
      <c r="CO91" s="36">
        <f t="shared" si="144"/>
        <v>59.15126485574188</v>
      </c>
      <c r="CP91" s="36">
        <f t="shared" si="99"/>
        <v>59.15126485574188</v>
      </c>
      <c r="CQ91" s="36">
        <f t="shared" si="145"/>
        <v>0.08063891856267702</v>
      </c>
      <c r="CR91" s="36">
        <f t="shared" si="145"/>
        <v>0.08063891856267702</v>
      </c>
      <c r="CS91" s="36">
        <f t="shared" si="146"/>
        <v>0.10948018488566115</v>
      </c>
      <c r="CT91" s="36">
        <f t="shared" si="100"/>
        <v>0.10948018488566115</v>
      </c>
      <c r="CU91" s="36">
        <f t="shared" si="147"/>
        <v>0.08063891856267702</v>
      </c>
      <c r="CV91" s="36">
        <f t="shared" si="147"/>
        <v>0.08063891856267702</v>
      </c>
      <c r="CW91" s="36">
        <f t="shared" si="148"/>
        <v>0.10948018488566115</v>
      </c>
      <c r="CX91" s="36">
        <f t="shared" si="101"/>
        <v>0.10948018488566115</v>
      </c>
      <c r="CY91" s="47"/>
      <c r="CZ91" s="47"/>
    </row>
    <row r="92" spans="1:104" ht="28.5" customHeight="1">
      <c r="A92" s="28">
        <v>42</v>
      </c>
      <c r="B92" s="28"/>
      <c r="C92" s="28">
        <v>80</v>
      </c>
      <c r="D92" s="61">
        <v>78</v>
      </c>
      <c r="E92" s="30" t="s">
        <v>367</v>
      </c>
      <c r="F92" s="30" t="s">
        <v>368</v>
      </c>
      <c r="G92" s="31" t="s">
        <v>91</v>
      </c>
      <c r="H92" s="56" t="s">
        <v>196</v>
      </c>
      <c r="I92" s="33"/>
      <c r="J92" s="34">
        <f t="shared" si="119"/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34">
        <v>0</v>
      </c>
      <c r="T92" s="34">
        <v>0</v>
      </c>
      <c r="U92" s="34">
        <v>0</v>
      </c>
      <c r="V92" s="34">
        <v>0</v>
      </c>
      <c r="W92" s="34">
        <v>0</v>
      </c>
      <c r="X92" s="34">
        <v>0</v>
      </c>
      <c r="Y92" s="34">
        <v>0</v>
      </c>
      <c r="Z92" s="34">
        <v>0</v>
      </c>
      <c r="AA92" s="34">
        <v>0</v>
      </c>
      <c r="AB92" s="34">
        <v>0</v>
      </c>
      <c r="AC92" s="34">
        <v>0</v>
      </c>
      <c r="AD92" s="34">
        <v>0</v>
      </c>
      <c r="AE92" s="36">
        <v>3.1401000000000003</v>
      </c>
      <c r="AF92" s="37">
        <f t="shared" si="120"/>
        <v>2.7</v>
      </c>
      <c r="AG92" s="36">
        <f t="shared" si="93"/>
        <v>3.1401000000000003</v>
      </c>
      <c r="AH92" s="37">
        <f t="shared" si="121"/>
        <v>2.7</v>
      </c>
      <c r="AI92" s="36">
        <v>1.33</v>
      </c>
      <c r="AJ92" s="37">
        <f t="shared" si="122"/>
        <v>1.1435941530524505</v>
      </c>
      <c r="AK92" s="36">
        <f t="shared" si="94"/>
        <v>1.33</v>
      </c>
      <c r="AL92" s="37">
        <f t="shared" si="123"/>
        <v>1.1435941530524505</v>
      </c>
      <c r="AM92" s="37">
        <f t="shared" si="124"/>
        <v>3046.499684502894</v>
      </c>
      <c r="AN92" s="37">
        <f t="shared" si="125"/>
        <v>3046.4996845028936</v>
      </c>
      <c r="AO92" s="37"/>
      <c r="AP92" s="37"/>
      <c r="AQ92" s="37">
        <v>0.02</v>
      </c>
      <c r="AR92" s="37">
        <v>0</v>
      </c>
      <c r="AS92" s="39">
        <v>110.55768450289395</v>
      </c>
      <c r="AT92" s="37">
        <f t="shared" si="95"/>
        <v>110.55768450289395</v>
      </c>
      <c r="AU92" s="22">
        <f t="shared" si="117"/>
        <v>0.036290069244150916</v>
      </c>
      <c r="AV92" s="22">
        <f t="shared" si="117"/>
        <v>0.03629006924415092</v>
      </c>
      <c r="AW92" s="22"/>
      <c r="AX92" s="39">
        <f t="shared" si="126"/>
        <v>2935.942</v>
      </c>
      <c r="AY92" s="37">
        <f t="shared" si="127"/>
        <v>2935.942</v>
      </c>
      <c r="AZ92" s="37">
        <v>0.11</v>
      </c>
      <c r="BA92" s="37">
        <f t="shared" si="150"/>
        <v>0.033</v>
      </c>
      <c r="BB92" s="51">
        <v>1250.11</v>
      </c>
      <c r="BC92" s="37">
        <f t="shared" si="137"/>
        <v>1250.11</v>
      </c>
      <c r="BD92" s="22">
        <f t="shared" si="118"/>
        <v>0.41034305907173724</v>
      </c>
      <c r="BE92" s="22">
        <f t="shared" si="118"/>
        <v>0.4103430590717373</v>
      </c>
      <c r="BF92" s="22">
        <f t="shared" si="149"/>
        <v>0.4257951962266284</v>
      </c>
      <c r="BG92" s="22">
        <f t="shared" si="149"/>
        <v>0.4257951962266284</v>
      </c>
      <c r="BH92" s="36">
        <v>1685.8319999999999</v>
      </c>
      <c r="BI92" s="42">
        <f t="shared" si="111"/>
        <v>1685.8319999999999</v>
      </c>
      <c r="BJ92" s="51">
        <v>460.27</v>
      </c>
      <c r="BK92" s="36">
        <f t="shared" si="138"/>
        <v>460.27</v>
      </c>
      <c r="BL92" s="36">
        <f t="shared" si="128"/>
        <v>457.3120666328428</v>
      </c>
      <c r="BM92" s="36">
        <f t="shared" si="129"/>
        <v>457.3120666328428</v>
      </c>
      <c r="BN92" s="44">
        <f t="shared" si="130"/>
        <v>457.31206663284274</v>
      </c>
      <c r="BO92" s="44">
        <f t="shared" si="131"/>
        <v>457.31206663284274</v>
      </c>
      <c r="BP92" s="36">
        <v>1.1826</v>
      </c>
      <c r="BQ92" s="36">
        <f t="shared" si="97"/>
        <v>0</v>
      </c>
      <c r="BR92" s="39">
        <f t="shared" si="151"/>
        <v>0</v>
      </c>
      <c r="BS92" s="39">
        <f t="shared" si="152"/>
        <v>540.81725</v>
      </c>
      <c r="BT92" s="39">
        <f t="shared" si="139"/>
        <v>540.81725</v>
      </c>
      <c r="BU92" s="36">
        <v>159.608</v>
      </c>
      <c r="BV92" s="36">
        <f>BU92</f>
        <v>159.608</v>
      </c>
      <c r="BW92" s="43">
        <v>159.608</v>
      </c>
      <c r="BX92" s="45">
        <f t="shared" si="133"/>
        <v>1</v>
      </c>
      <c r="BY92" s="36">
        <v>3.986</v>
      </c>
      <c r="BZ92" s="36">
        <f t="shared" si="87"/>
        <v>3.986</v>
      </c>
      <c r="CA92" s="43">
        <v>3.986</v>
      </c>
      <c r="CB92" s="45">
        <f t="shared" si="134"/>
        <v>1</v>
      </c>
      <c r="CC92" s="36">
        <v>0.966</v>
      </c>
      <c r="CD92" s="36">
        <f t="shared" si="116"/>
        <v>0.966</v>
      </c>
      <c r="CE92" s="43">
        <v>0.966</v>
      </c>
      <c r="CF92" s="45">
        <f t="shared" si="135"/>
        <v>1</v>
      </c>
      <c r="CG92" s="36">
        <f t="shared" si="140"/>
        <v>177.52086197515777</v>
      </c>
      <c r="CH92" s="36">
        <f t="shared" si="140"/>
        <v>177.5208619751578</v>
      </c>
      <c r="CI92" s="36">
        <f t="shared" si="141"/>
        <v>184.2056995676345</v>
      </c>
      <c r="CJ92" s="46">
        <f t="shared" si="141"/>
        <v>184.2056995676345</v>
      </c>
      <c r="CK92" s="36">
        <f t="shared" si="142"/>
        <v>320.801390648653</v>
      </c>
      <c r="CL92" s="36">
        <f t="shared" si="98"/>
        <v>320.801390648653</v>
      </c>
      <c r="CM92" s="36">
        <f t="shared" si="143"/>
        <v>52.39061760350837</v>
      </c>
      <c r="CN92" s="36">
        <f t="shared" si="143"/>
        <v>52.390617603508375</v>
      </c>
      <c r="CO92" s="36">
        <f t="shared" si="144"/>
        <v>94.67610058416261</v>
      </c>
      <c r="CP92" s="36">
        <f t="shared" si="99"/>
        <v>94.67610058416261</v>
      </c>
      <c r="CQ92" s="36">
        <f t="shared" si="145"/>
        <v>1.3083868087287875</v>
      </c>
      <c r="CR92" s="36">
        <f t="shared" si="145"/>
        <v>1.3083868087287878</v>
      </c>
      <c r="CS92" s="36">
        <f t="shared" si="146"/>
        <v>2.3644111631526754</v>
      </c>
      <c r="CT92" s="36">
        <f t="shared" si="100"/>
        <v>2.3644111631526754</v>
      </c>
      <c r="CU92" s="36">
        <f t="shared" si="147"/>
        <v>0.317085212551934</v>
      </c>
      <c r="CV92" s="36">
        <f t="shared" si="147"/>
        <v>0.31708521255193406</v>
      </c>
      <c r="CW92" s="36">
        <f t="shared" si="148"/>
        <v>0.57301083381974</v>
      </c>
      <c r="CX92" s="36">
        <f t="shared" si="101"/>
        <v>0.57301083381974</v>
      </c>
      <c r="CY92" s="47"/>
      <c r="CZ92" s="47"/>
    </row>
    <row r="93" spans="1:104" ht="39" customHeight="1">
      <c r="A93" s="28">
        <v>41</v>
      </c>
      <c r="B93" s="28"/>
      <c r="C93" s="28">
        <v>81</v>
      </c>
      <c r="D93" s="61">
        <v>79</v>
      </c>
      <c r="E93" s="30" t="s">
        <v>369</v>
      </c>
      <c r="F93" s="30" t="s">
        <v>370</v>
      </c>
      <c r="G93" s="31" t="s">
        <v>91</v>
      </c>
      <c r="H93" s="56" t="s">
        <v>371</v>
      </c>
      <c r="I93" s="33" t="s">
        <v>372</v>
      </c>
      <c r="J93" s="34">
        <f t="shared" si="119"/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34">
        <v>0</v>
      </c>
      <c r="T93" s="34">
        <v>0</v>
      </c>
      <c r="U93" s="34">
        <v>0</v>
      </c>
      <c r="V93" s="34">
        <v>0</v>
      </c>
      <c r="W93" s="34">
        <v>0</v>
      </c>
      <c r="X93" s="34">
        <v>0</v>
      </c>
      <c r="Y93" s="34">
        <v>0</v>
      </c>
      <c r="Z93" s="34">
        <v>0</v>
      </c>
      <c r="AA93" s="34">
        <v>0</v>
      </c>
      <c r="AB93" s="34">
        <v>0</v>
      </c>
      <c r="AC93" s="34">
        <v>0</v>
      </c>
      <c r="AD93" s="34">
        <v>0</v>
      </c>
      <c r="AE93" s="36">
        <v>3.19</v>
      </c>
      <c r="AF93" s="37">
        <f t="shared" si="120"/>
        <v>2.7429062768701633</v>
      </c>
      <c r="AG93" s="36">
        <f t="shared" si="93"/>
        <v>3.19</v>
      </c>
      <c r="AH93" s="37">
        <f t="shared" si="121"/>
        <v>2.7429062768701633</v>
      </c>
      <c r="AI93" s="36">
        <v>3.32</v>
      </c>
      <c r="AJ93" s="37">
        <f t="shared" si="122"/>
        <v>2.854686156491831</v>
      </c>
      <c r="AK93" s="36">
        <f t="shared" si="94"/>
        <v>3.32</v>
      </c>
      <c r="AL93" s="37">
        <f t="shared" si="123"/>
        <v>2.854686156491831</v>
      </c>
      <c r="AM93" s="37">
        <f t="shared" si="124"/>
        <v>6250.798947125159</v>
      </c>
      <c r="AN93" s="37">
        <f t="shared" si="125"/>
        <v>6250.798947125159</v>
      </c>
      <c r="AO93" s="37"/>
      <c r="AP93" s="37"/>
      <c r="AQ93" s="37">
        <v>0.015</v>
      </c>
      <c r="AR93" s="37">
        <v>0</v>
      </c>
      <c r="AS93" s="39">
        <v>229.63894712516085</v>
      </c>
      <c r="AT93" s="37">
        <f t="shared" si="95"/>
        <v>229.63894712516085</v>
      </c>
      <c r="AU93" s="22">
        <f t="shared" si="117"/>
        <v>0.03673753532430849</v>
      </c>
      <c r="AV93" s="22">
        <f t="shared" si="117"/>
        <v>0.03673753532430849</v>
      </c>
      <c r="AW93" s="22"/>
      <c r="AX93" s="39">
        <f t="shared" si="126"/>
        <v>6021.159999999999</v>
      </c>
      <c r="AY93" s="37">
        <f t="shared" si="127"/>
        <v>6021.159999999999</v>
      </c>
      <c r="AZ93" s="37">
        <v>0.04</v>
      </c>
      <c r="BA93" s="37">
        <f t="shared" si="150"/>
        <v>0.012</v>
      </c>
      <c r="BB93" s="51">
        <v>118.22</v>
      </c>
      <c r="BC93" s="37">
        <f t="shared" si="137"/>
        <v>118.22</v>
      </c>
      <c r="BD93" s="22">
        <f t="shared" si="118"/>
        <v>0.018912782349906045</v>
      </c>
      <c r="BE93" s="22">
        <f t="shared" si="118"/>
        <v>0.018912782349906045</v>
      </c>
      <c r="BF93" s="22">
        <f t="shared" si="149"/>
        <v>0.019634090441044586</v>
      </c>
      <c r="BG93" s="22">
        <f t="shared" si="149"/>
        <v>0.019634090441044586</v>
      </c>
      <c r="BH93" s="36">
        <v>5902.939999999999</v>
      </c>
      <c r="BI93" s="42">
        <f t="shared" si="111"/>
        <v>5902.939999999999</v>
      </c>
      <c r="BJ93" s="51">
        <v>945.2</v>
      </c>
      <c r="BK93" s="43">
        <f>AN93/(8.225*0.88)</f>
        <v>863.6085862289527</v>
      </c>
      <c r="BL93" s="36">
        <f t="shared" si="128"/>
        <v>939.125655335701</v>
      </c>
      <c r="BM93" s="36">
        <f t="shared" si="129"/>
        <v>858.0585902410107</v>
      </c>
      <c r="BN93" s="44">
        <f t="shared" si="130"/>
        <v>939.1256553357011</v>
      </c>
      <c r="BO93" s="44">
        <f t="shared" si="131"/>
        <v>858.0585902410107</v>
      </c>
      <c r="BP93" s="36">
        <v>1.1826</v>
      </c>
      <c r="BQ93" s="36">
        <f t="shared" si="97"/>
        <v>81.59141377104731</v>
      </c>
      <c r="BR93" s="39">
        <f t="shared" si="151"/>
        <v>8.632185121778175</v>
      </c>
      <c r="BS93" s="39">
        <f t="shared" si="152"/>
        <v>1110.6100000000001</v>
      </c>
      <c r="BT93" s="39">
        <f>BK93*8.225/7</f>
        <v>1014.7400888190194</v>
      </c>
      <c r="BU93" s="36">
        <v>130.008</v>
      </c>
      <c r="BV93" s="36">
        <f>BU93</f>
        <v>130.008</v>
      </c>
      <c r="BW93" s="43">
        <v>130.008</v>
      </c>
      <c r="BX93" s="45">
        <f t="shared" si="133"/>
        <v>1</v>
      </c>
      <c r="BY93" s="36">
        <v>0.085</v>
      </c>
      <c r="BZ93" s="36">
        <f t="shared" si="87"/>
        <v>0.085</v>
      </c>
      <c r="CA93" s="43">
        <v>0.085</v>
      </c>
      <c r="CB93" s="45">
        <f t="shared" si="134"/>
        <v>1</v>
      </c>
      <c r="CC93" s="36">
        <v>0.015</v>
      </c>
      <c r="CD93" s="36">
        <f t="shared" si="116"/>
        <v>0.015</v>
      </c>
      <c r="CE93" s="43">
        <v>0.015</v>
      </c>
      <c r="CF93" s="45">
        <f t="shared" si="135"/>
        <v>1</v>
      </c>
      <c r="CG93" s="36">
        <f t="shared" si="140"/>
        <v>177.67488754550124</v>
      </c>
      <c r="CH93" s="36">
        <f t="shared" si="140"/>
        <v>162.33766233766232</v>
      </c>
      <c r="CI93" s="36">
        <f t="shared" si="141"/>
        <v>184.45116887775785</v>
      </c>
      <c r="CJ93" s="46">
        <f t="shared" si="141"/>
        <v>168.52900252094608</v>
      </c>
      <c r="CK93" s="36">
        <f t="shared" si="142"/>
        <v>188.14522932640352</v>
      </c>
      <c r="CL93" s="36">
        <f t="shared" si="98"/>
        <v>171.90418483315426</v>
      </c>
      <c r="CM93" s="36">
        <f t="shared" si="143"/>
        <v>20.798621280211343</v>
      </c>
      <c r="CN93" s="36">
        <f t="shared" si="143"/>
        <v>20.798621280211343</v>
      </c>
      <c r="CO93" s="36">
        <f t="shared" si="144"/>
        <v>22.024279426861877</v>
      </c>
      <c r="CP93" s="36">
        <f t="shared" si="99"/>
        <v>22.024279426861877</v>
      </c>
      <c r="CQ93" s="36">
        <f t="shared" si="145"/>
        <v>0.013598261713263523</v>
      </c>
      <c r="CR93" s="36">
        <f t="shared" si="145"/>
        <v>0.013598261713263523</v>
      </c>
      <c r="CS93" s="36">
        <f t="shared" si="146"/>
        <v>0.014399604264993381</v>
      </c>
      <c r="CT93" s="36">
        <f t="shared" si="100"/>
        <v>0.014399604264993381</v>
      </c>
      <c r="CU93" s="36">
        <f t="shared" si="147"/>
        <v>0.0023996932435170924</v>
      </c>
      <c r="CV93" s="36">
        <f t="shared" si="147"/>
        <v>0.0023996932435170924</v>
      </c>
      <c r="CW93" s="36">
        <f t="shared" si="148"/>
        <v>0.0025411066349988317</v>
      </c>
      <c r="CX93" s="36">
        <f t="shared" si="101"/>
        <v>0.0025411066349988317</v>
      </c>
      <c r="CY93" s="47"/>
      <c r="CZ93" s="47"/>
    </row>
    <row r="94" spans="1:104" ht="39" customHeight="1">
      <c r="A94" s="28">
        <v>40</v>
      </c>
      <c r="B94" s="28"/>
      <c r="C94" s="28">
        <v>82</v>
      </c>
      <c r="D94" s="61">
        <v>80</v>
      </c>
      <c r="E94" s="30" t="s">
        <v>373</v>
      </c>
      <c r="F94" s="30" t="s">
        <v>374</v>
      </c>
      <c r="G94" s="31" t="s">
        <v>91</v>
      </c>
      <c r="H94" s="56" t="s">
        <v>375</v>
      </c>
      <c r="I94" s="33" t="s">
        <v>313</v>
      </c>
      <c r="J94" s="34">
        <f t="shared" si="119"/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34">
        <v>0</v>
      </c>
      <c r="T94" s="34">
        <v>0</v>
      </c>
      <c r="U94" s="34">
        <v>0</v>
      </c>
      <c r="V94" s="34">
        <v>0</v>
      </c>
      <c r="W94" s="34">
        <v>0</v>
      </c>
      <c r="X94" s="34">
        <v>0</v>
      </c>
      <c r="Y94" s="34">
        <v>0</v>
      </c>
      <c r="Z94" s="34">
        <v>0</v>
      </c>
      <c r="AA94" s="34">
        <v>0</v>
      </c>
      <c r="AB94" s="34">
        <v>0</v>
      </c>
      <c r="AC94" s="34">
        <v>0</v>
      </c>
      <c r="AD94" s="34">
        <v>0</v>
      </c>
      <c r="AE94" s="36">
        <v>3.79</v>
      </c>
      <c r="AF94" s="37">
        <f t="shared" si="120"/>
        <v>3.2588134135855547</v>
      </c>
      <c r="AG94" s="36">
        <f t="shared" si="93"/>
        <v>3.79</v>
      </c>
      <c r="AH94" s="37">
        <f t="shared" si="121"/>
        <v>3.2588134135855547</v>
      </c>
      <c r="AI94" s="36">
        <v>2.3</v>
      </c>
      <c r="AJ94" s="37">
        <f t="shared" si="122"/>
        <v>1.977644024075666</v>
      </c>
      <c r="AK94" s="36">
        <f t="shared" si="94"/>
        <v>2.3</v>
      </c>
      <c r="AL94" s="37">
        <f t="shared" si="123"/>
        <v>1.977644024075666</v>
      </c>
      <c r="AM94" s="37">
        <f t="shared" si="124"/>
        <v>4673.352329596666</v>
      </c>
      <c r="AN94" s="37">
        <f t="shared" si="125"/>
        <v>4673.352329596666</v>
      </c>
      <c r="AO94" s="37"/>
      <c r="AP94" s="37"/>
      <c r="AQ94" s="37">
        <v>0.02</v>
      </c>
      <c r="AR94" s="37">
        <v>0</v>
      </c>
      <c r="AS94" s="39">
        <v>172.7813295966662</v>
      </c>
      <c r="AT94" s="37">
        <f t="shared" si="95"/>
        <v>172.7813295966662</v>
      </c>
      <c r="AU94" s="22">
        <f t="shared" si="117"/>
        <v>0.036971603553712394</v>
      </c>
      <c r="AV94" s="22">
        <f t="shared" si="117"/>
        <v>0.036971603553712394</v>
      </c>
      <c r="AW94" s="22"/>
      <c r="AX94" s="39">
        <f t="shared" si="126"/>
        <v>4500.571</v>
      </c>
      <c r="AY94" s="37">
        <f t="shared" si="127"/>
        <v>4500.571</v>
      </c>
      <c r="AZ94" s="37">
        <v>0.085</v>
      </c>
      <c r="BA94" s="37">
        <f t="shared" si="150"/>
        <v>0.025500000000000002</v>
      </c>
      <c r="BB94" s="40">
        <v>459.68</v>
      </c>
      <c r="BC94" s="40">
        <v>459.68</v>
      </c>
      <c r="BD94" s="22">
        <f t="shared" si="118"/>
        <v>0.09836193969130351</v>
      </c>
      <c r="BE94" s="22">
        <f t="shared" si="118"/>
        <v>0.09836193969130351</v>
      </c>
      <c r="BF94" s="22">
        <f t="shared" si="149"/>
        <v>0.1021381509146284</v>
      </c>
      <c r="BG94" s="22">
        <f t="shared" si="149"/>
        <v>0.1021381509146284</v>
      </c>
      <c r="BH94" s="36">
        <v>4040.8909999999996</v>
      </c>
      <c r="BI94" s="42">
        <f t="shared" si="111"/>
        <v>4040.8909999999996</v>
      </c>
      <c r="BJ94" s="51">
        <v>704.07</v>
      </c>
      <c r="BK94" s="43">
        <f>AN94/(8.225*0.88)</f>
        <v>645.6690148655246</v>
      </c>
      <c r="BL94" s="36">
        <f t="shared" si="128"/>
        <v>699.5452815829527</v>
      </c>
      <c r="BM94" s="36">
        <f t="shared" si="129"/>
        <v>641.5196114214368</v>
      </c>
      <c r="BN94" s="44">
        <f t="shared" si="130"/>
        <v>699.5452815829528</v>
      </c>
      <c r="BO94" s="44">
        <f t="shared" si="131"/>
        <v>641.5196114214369</v>
      </c>
      <c r="BP94" s="36">
        <v>1.1826</v>
      </c>
      <c r="BQ94" s="36">
        <f t="shared" si="97"/>
        <v>58.40098513447549</v>
      </c>
      <c r="BR94" s="39">
        <f t="shared" si="151"/>
        <v>8.294769715294713</v>
      </c>
      <c r="BS94" s="39">
        <f t="shared" si="152"/>
        <v>827.2822500000001</v>
      </c>
      <c r="BT94" s="39">
        <f>BK94*8.225/7</f>
        <v>758.6610924669914</v>
      </c>
      <c r="BU94" s="36">
        <v>284.88</v>
      </c>
      <c r="BV94" s="36">
        <f>BU94</f>
        <v>284.88</v>
      </c>
      <c r="BW94" s="43">
        <v>284.88</v>
      </c>
      <c r="BX94" s="45">
        <f t="shared" si="133"/>
        <v>1</v>
      </c>
      <c r="BY94" s="36">
        <v>0.611</v>
      </c>
      <c r="BZ94" s="36">
        <f t="shared" si="87"/>
        <v>0.611</v>
      </c>
      <c r="CA94" s="43">
        <v>0.611</v>
      </c>
      <c r="CB94" s="45">
        <f t="shared" si="134"/>
        <v>1</v>
      </c>
      <c r="CC94" s="36">
        <v>0.243</v>
      </c>
      <c r="CD94" s="36">
        <f t="shared" si="116"/>
        <v>0.243</v>
      </c>
      <c r="CE94" s="43">
        <v>0.243</v>
      </c>
      <c r="CF94" s="45">
        <f t="shared" si="135"/>
        <v>1</v>
      </c>
      <c r="CG94" s="36">
        <f t="shared" si="140"/>
        <v>177.0211598985944</v>
      </c>
      <c r="CH94" s="36">
        <f t="shared" si="140"/>
        <v>162.33766233766235</v>
      </c>
      <c r="CI94" s="36">
        <f t="shared" si="141"/>
        <v>183.81717564282403</v>
      </c>
      <c r="CJ94" s="46">
        <f t="shared" si="141"/>
        <v>168.56996422609294</v>
      </c>
      <c r="CK94" s="36">
        <f t="shared" si="142"/>
        <v>204.72768258287593</v>
      </c>
      <c r="CL94" s="36">
        <f t="shared" si="98"/>
        <v>187.74599276916686</v>
      </c>
      <c r="CM94" s="36">
        <f t="shared" si="143"/>
        <v>60.95838274290494</v>
      </c>
      <c r="CN94" s="36">
        <f t="shared" si="143"/>
        <v>60.95838274290494</v>
      </c>
      <c r="CO94" s="36">
        <f t="shared" si="144"/>
        <v>70.49930324772433</v>
      </c>
      <c r="CP94" s="36">
        <f t="shared" si="99"/>
        <v>70.49930324772433</v>
      </c>
      <c r="CQ94" s="36">
        <f t="shared" si="145"/>
        <v>0.13074126599240002</v>
      </c>
      <c r="CR94" s="36">
        <f t="shared" si="145"/>
        <v>0.13074126599240002</v>
      </c>
      <c r="CS94" s="36">
        <f t="shared" si="146"/>
        <v>0.15120427648258764</v>
      </c>
      <c r="CT94" s="36">
        <f t="shared" si="100"/>
        <v>0.15120427648258764</v>
      </c>
      <c r="CU94" s="36">
        <f t="shared" si="147"/>
        <v>0.05199693557471883</v>
      </c>
      <c r="CV94" s="36">
        <f t="shared" si="147"/>
        <v>0.05199693557471883</v>
      </c>
      <c r="CW94" s="36">
        <f t="shared" si="148"/>
        <v>0.06013525234904877</v>
      </c>
      <c r="CX94" s="36">
        <f t="shared" si="101"/>
        <v>0.06013525234904877</v>
      </c>
      <c r="CY94" s="47"/>
      <c r="CZ94" s="47"/>
    </row>
    <row r="95" spans="1:104" ht="39" customHeight="1">
      <c r="A95" s="28">
        <v>39</v>
      </c>
      <c r="B95" s="28"/>
      <c r="C95" s="28">
        <v>83</v>
      </c>
      <c r="D95" s="61">
        <v>81</v>
      </c>
      <c r="E95" s="30" t="s">
        <v>376</v>
      </c>
      <c r="F95" s="30" t="s">
        <v>377</v>
      </c>
      <c r="G95" s="31" t="s">
        <v>91</v>
      </c>
      <c r="H95" s="32" t="s">
        <v>378</v>
      </c>
      <c r="I95" s="33"/>
      <c r="J95" s="34">
        <f t="shared" si="119"/>
        <v>0</v>
      </c>
      <c r="K95" s="34">
        <v>0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  <c r="Q95" s="34">
        <v>0</v>
      </c>
      <c r="R95" s="34">
        <v>0</v>
      </c>
      <c r="S95" s="34">
        <v>0</v>
      </c>
      <c r="T95" s="34">
        <v>0</v>
      </c>
      <c r="U95" s="34">
        <v>0</v>
      </c>
      <c r="V95" s="34">
        <v>0</v>
      </c>
      <c r="W95" s="34">
        <v>0</v>
      </c>
      <c r="X95" s="34">
        <v>0</v>
      </c>
      <c r="Y95" s="34">
        <v>0</v>
      </c>
      <c r="Z95" s="34">
        <v>0</v>
      </c>
      <c r="AA95" s="34">
        <v>0</v>
      </c>
      <c r="AB95" s="34">
        <v>0</v>
      </c>
      <c r="AC95" s="34">
        <v>0</v>
      </c>
      <c r="AD95" s="34">
        <v>0</v>
      </c>
      <c r="AE95" s="36">
        <v>0.06</v>
      </c>
      <c r="AF95" s="37">
        <f t="shared" si="120"/>
        <v>0.05159071367153912</v>
      </c>
      <c r="AG95" s="36">
        <f t="shared" si="93"/>
        <v>0.06</v>
      </c>
      <c r="AH95" s="37">
        <f t="shared" si="121"/>
        <v>0.05159071367153912</v>
      </c>
      <c r="AI95" s="36">
        <v>0.06</v>
      </c>
      <c r="AJ95" s="37">
        <f t="shared" si="122"/>
        <v>0.05159071367153912</v>
      </c>
      <c r="AK95" s="36">
        <f t="shared" si="94"/>
        <v>0.06</v>
      </c>
      <c r="AL95" s="37">
        <f t="shared" si="123"/>
        <v>0.05159071367153912</v>
      </c>
      <c r="AM95" s="37">
        <f t="shared" si="124"/>
        <v>115.316</v>
      </c>
      <c r="AN95" s="37">
        <f t="shared" si="125"/>
        <v>115.316</v>
      </c>
      <c r="AO95" s="37"/>
      <c r="AP95" s="37"/>
      <c r="AQ95" s="37">
        <v>0</v>
      </c>
      <c r="AR95" s="37">
        <v>0</v>
      </c>
      <c r="AS95" s="39">
        <v>0</v>
      </c>
      <c r="AT95" s="37">
        <f t="shared" si="95"/>
        <v>0</v>
      </c>
      <c r="AU95" s="22">
        <f t="shared" si="117"/>
        <v>0</v>
      </c>
      <c r="AV95" s="22">
        <f t="shared" si="117"/>
        <v>0</v>
      </c>
      <c r="AW95" s="22"/>
      <c r="AX95" s="39">
        <f t="shared" si="126"/>
        <v>115.316</v>
      </c>
      <c r="AY95" s="37">
        <f t="shared" si="127"/>
        <v>115.316</v>
      </c>
      <c r="AZ95" s="37">
        <v>0</v>
      </c>
      <c r="BA95" s="37">
        <f t="shared" si="150"/>
        <v>0</v>
      </c>
      <c r="BB95" s="51">
        <v>0</v>
      </c>
      <c r="BC95" s="37">
        <f>BB95</f>
        <v>0</v>
      </c>
      <c r="BD95" s="22">
        <f t="shared" si="118"/>
        <v>0</v>
      </c>
      <c r="BE95" s="22">
        <f t="shared" si="118"/>
        <v>0</v>
      </c>
      <c r="BF95" s="22">
        <f t="shared" si="149"/>
        <v>0</v>
      </c>
      <c r="BG95" s="22">
        <f t="shared" si="149"/>
        <v>0</v>
      </c>
      <c r="BH95" s="36">
        <v>115.316</v>
      </c>
      <c r="BI95" s="42">
        <f t="shared" si="111"/>
        <v>115.316</v>
      </c>
      <c r="BJ95" s="51">
        <v>17.145999999999997</v>
      </c>
      <c r="BK95" s="36">
        <f>BJ95</f>
        <v>17.145999999999997</v>
      </c>
      <c r="BL95" s="36">
        <f t="shared" si="128"/>
        <v>17.035810925080323</v>
      </c>
      <c r="BM95" s="36">
        <f t="shared" si="129"/>
        <v>17.035810925080323</v>
      </c>
      <c r="BN95" s="44">
        <f t="shared" si="130"/>
        <v>17.035810925080323</v>
      </c>
      <c r="BO95" s="44">
        <f t="shared" si="131"/>
        <v>17.035810925080323</v>
      </c>
      <c r="BP95" s="36">
        <v>1.1826</v>
      </c>
      <c r="BQ95" s="36">
        <f t="shared" si="97"/>
        <v>0</v>
      </c>
      <c r="BR95" s="39">
        <f t="shared" si="151"/>
        <v>0</v>
      </c>
      <c r="BS95" s="39">
        <f t="shared" si="152"/>
        <v>20.146549999999994</v>
      </c>
      <c r="BT95" s="39">
        <f>BS95</f>
        <v>20.146549999999994</v>
      </c>
      <c r="BU95" s="36">
        <v>0</v>
      </c>
      <c r="BV95" s="36">
        <f>BU95</f>
        <v>0</v>
      </c>
      <c r="BW95" s="43">
        <v>0</v>
      </c>
      <c r="BX95" s="45" t="e">
        <f t="shared" si="133"/>
        <v>#DIV/0!</v>
      </c>
      <c r="BY95" s="36">
        <v>0</v>
      </c>
      <c r="BZ95" s="36">
        <f t="shared" si="87"/>
        <v>0</v>
      </c>
      <c r="CA95" s="43">
        <v>0</v>
      </c>
      <c r="CB95" s="45" t="e">
        <f t="shared" si="134"/>
        <v>#DIV/0!</v>
      </c>
      <c r="CC95" s="36">
        <v>0</v>
      </c>
      <c r="CD95" s="36">
        <f t="shared" si="116"/>
        <v>0</v>
      </c>
      <c r="CE95" s="43">
        <v>0</v>
      </c>
      <c r="CF95" s="45" t="e">
        <f t="shared" si="135"/>
        <v>#DIV/0!</v>
      </c>
      <c r="CG95" s="36">
        <f t="shared" si="140"/>
        <v>174.70732595650207</v>
      </c>
      <c r="CH95" s="36">
        <f t="shared" si="140"/>
        <v>174.70732595650207</v>
      </c>
      <c r="CI95" s="36">
        <f t="shared" si="141"/>
        <v>174.70732595650207</v>
      </c>
      <c r="CJ95" s="46">
        <f t="shared" si="141"/>
        <v>174.70732595650207</v>
      </c>
      <c r="CK95" s="36">
        <f t="shared" si="142"/>
        <v>174.70732595650207</v>
      </c>
      <c r="CL95" s="36">
        <f t="shared" si="98"/>
        <v>174.70732595650207</v>
      </c>
      <c r="CM95" s="36">
        <f t="shared" si="143"/>
        <v>0</v>
      </c>
      <c r="CN95" s="36">
        <f t="shared" si="143"/>
        <v>0</v>
      </c>
      <c r="CO95" s="36">
        <f t="shared" si="144"/>
        <v>0</v>
      </c>
      <c r="CP95" s="36">
        <f t="shared" si="99"/>
        <v>0</v>
      </c>
      <c r="CQ95" s="36">
        <f t="shared" si="145"/>
        <v>0</v>
      </c>
      <c r="CR95" s="36">
        <f t="shared" si="145"/>
        <v>0</v>
      </c>
      <c r="CS95" s="36">
        <f t="shared" si="146"/>
        <v>0</v>
      </c>
      <c r="CT95" s="36">
        <f t="shared" si="100"/>
        <v>0</v>
      </c>
      <c r="CU95" s="36">
        <f t="shared" si="147"/>
        <v>0</v>
      </c>
      <c r="CV95" s="36">
        <f t="shared" si="147"/>
        <v>0</v>
      </c>
      <c r="CW95" s="36">
        <f t="shared" si="148"/>
        <v>0</v>
      </c>
      <c r="CX95" s="36">
        <f t="shared" si="101"/>
        <v>0</v>
      </c>
      <c r="CY95" s="47"/>
      <c r="CZ95" s="47"/>
    </row>
    <row r="96" spans="1:104" ht="23.25" customHeight="1">
      <c r="A96" s="28">
        <v>37</v>
      </c>
      <c r="B96" s="28"/>
      <c r="C96" s="28">
        <v>84</v>
      </c>
      <c r="D96" s="61">
        <v>83</v>
      </c>
      <c r="E96" s="30" t="s">
        <v>379</v>
      </c>
      <c r="F96" s="30" t="s">
        <v>379</v>
      </c>
      <c r="G96" s="31" t="s">
        <v>91</v>
      </c>
      <c r="H96" s="56" t="s">
        <v>380</v>
      </c>
      <c r="I96" s="33" t="s">
        <v>381</v>
      </c>
      <c r="J96" s="34">
        <f t="shared" si="119"/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34">
        <v>0</v>
      </c>
      <c r="T96" s="34">
        <v>0</v>
      </c>
      <c r="U96" s="34">
        <v>0</v>
      </c>
      <c r="V96" s="34">
        <v>0</v>
      </c>
      <c r="W96" s="34">
        <v>0</v>
      </c>
      <c r="X96" s="34">
        <v>0</v>
      </c>
      <c r="Y96" s="34">
        <v>0</v>
      </c>
      <c r="Z96" s="34">
        <v>0</v>
      </c>
      <c r="AA96" s="34">
        <v>0</v>
      </c>
      <c r="AB96" s="34">
        <v>0</v>
      </c>
      <c r="AC96" s="34">
        <v>0</v>
      </c>
      <c r="AD96" s="34">
        <v>0</v>
      </c>
      <c r="AE96" s="36">
        <v>6.98</v>
      </c>
      <c r="AF96" s="37">
        <f t="shared" si="120"/>
        <v>6.001719690455718</v>
      </c>
      <c r="AG96" s="36">
        <f t="shared" si="93"/>
        <v>6.98</v>
      </c>
      <c r="AH96" s="37">
        <f t="shared" si="121"/>
        <v>6.001719690455718</v>
      </c>
      <c r="AI96" s="36">
        <v>1.68</v>
      </c>
      <c r="AJ96" s="37">
        <f t="shared" si="122"/>
        <v>1.4445399828030954</v>
      </c>
      <c r="AK96" s="36">
        <f t="shared" si="94"/>
        <v>1.68</v>
      </c>
      <c r="AL96" s="37">
        <f t="shared" si="123"/>
        <v>1.4445399828030954</v>
      </c>
      <c r="AM96" s="37">
        <f t="shared" si="124"/>
        <v>3550.8624404423904</v>
      </c>
      <c r="AN96" s="37">
        <f t="shared" si="125"/>
        <v>3550.8624404423904</v>
      </c>
      <c r="AO96" s="37"/>
      <c r="AP96" s="37"/>
      <c r="AQ96" s="37">
        <v>0.025</v>
      </c>
      <c r="AR96" s="37">
        <v>0</v>
      </c>
      <c r="AS96" s="39">
        <v>112.83444044239069</v>
      </c>
      <c r="AT96" s="37">
        <f t="shared" si="95"/>
        <v>112.83444044239069</v>
      </c>
      <c r="AU96" s="22">
        <f t="shared" si="117"/>
        <v>0.03177662957518935</v>
      </c>
      <c r="AV96" s="22">
        <f t="shared" si="117"/>
        <v>0.03177662957518935</v>
      </c>
      <c r="AW96" s="22"/>
      <c r="AX96" s="39">
        <f t="shared" si="126"/>
        <v>3438.028</v>
      </c>
      <c r="AY96" s="37">
        <f t="shared" si="127"/>
        <v>3438.028</v>
      </c>
      <c r="AZ96" s="37">
        <v>0.09</v>
      </c>
      <c r="BA96" s="37">
        <f t="shared" si="150"/>
        <v>0.027</v>
      </c>
      <c r="BB96" s="51">
        <v>279.27</v>
      </c>
      <c r="BC96" s="37">
        <f>BB96</f>
        <v>279.27</v>
      </c>
      <c r="BD96" s="22">
        <f t="shared" si="118"/>
        <v>0.07864849869126629</v>
      </c>
      <c r="BE96" s="22">
        <f t="shared" si="118"/>
        <v>0.07864849869126629</v>
      </c>
      <c r="BF96" s="22">
        <f t="shared" si="149"/>
        <v>0.08122970493550373</v>
      </c>
      <c r="BG96" s="22">
        <f t="shared" si="149"/>
        <v>0.08122970493550373</v>
      </c>
      <c r="BH96" s="36">
        <v>3158.758</v>
      </c>
      <c r="BI96" s="42">
        <f t="shared" si="111"/>
        <v>3158.758</v>
      </c>
      <c r="BJ96" s="51">
        <v>487.4</v>
      </c>
      <c r="BK96" s="36">
        <f>BJ96</f>
        <v>487.4</v>
      </c>
      <c r="BL96" s="36">
        <f t="shared" si="128"/>
        <v>484.26771520378816</v>
      </c>
      <c r="BM96" s="36">
        <f t="shared" si="129"/>
        <v>484.26771520378816</v>
      </c>
      <c r="BN96" s="44">
        <f t="shared" si="130"/>
        <v>484.2677152037882</v>
      </c>
      <c r="BO96" s="44">
        <f t="shared" si="131"/>
        <v>484.2677152037882</v>
      </c>
      <c r="BP96" s="36">
        <v>1.1826</v>
      </c>
      <c r="BQ96" s="36">
        <f t="shared" si="97"/>
        <v>0</v>
      </c>
      <c r="BR96" s="39">
        <f t="shared" si="151"/>
        <v>0</v>
      </c>
      <c r="BS96" s="39">
        <f t="shared" si="152"/>
        <v>572.6949999999999</v>
      </c>
      <c r="BT96" s="39">
        <f>BS96</f>
        <v>572.6949999999999</v>
      </c>
      <c r="BU96" s="36">
        <v>407.923</v>
      </c>
      <c r="BV96" s="36">
        <f>BW96*1.3</f>
        <v>333.06</v>
      </c>
      <c r="BW96" s="43">
        <v>256.2</v>
      </c>
      <c r="BX96" s="45">
        <f t="shared" si="133"/>
        <v>0.8164776195507486</v>
      </c>
      <c r="BY96" s="36">
        <v>0.48</v>
      </c>
      <c r="BZ96" s="36">
        <f t="shared" si="87"/>
        <v>0.48</v>
      </c>
      <c r="CA96" s="43">
        <v>0.48</v>
      </c>
      <c r="CB96" s="45">
        <f t="shared" si="134"/>
        <v>1</v>
      </c>
      <c r="CC96" s="36">
        <v>0.079</v>
      </c>
      <c r="CD96" s="36">
        <f t="shared" si="116"/>
        <v>0.079</v>
      </c>
      <c r="CE96" s="43">
        <v>0.079</v>
      </c>
      <c r="CF96" s="45">
        <f t="shared" si="135"/>
        <v>1</v>
      </c>
      <c r="CG96" s="36">
        <f t="shared" si="140"/>
        <v>161.28335287712517</v>
      </c>
      <c r="CH96" s="36">
        <f t="shared" si="140"/>
        <v>161.28335287712517</v>
      </c>
      <c r="CI96" s="36">
        <f t="shared" si="141"/>
        <v>166.5765956530895</v>
      </c>
      <c r="CJ96" s="46">
        <f t="shared" si="141"/>
        <v>166.5765956530895</v>
      </c>
      <c r="CK96" s="36">
        <f t="shared" si="142"/>
        <v>181.30385423638023</v>
      </c>
      <c r="CL96" s="36">
        <f t="shared" si="98"/>
        <v>181.30385423638023</v>
      </c>
      <c r="CM96" s="36">
        <f t="shared" si="143"/>
        <v>114.87997827062492</v>
      </c>
      <c r="CN96" s="36">
        <f t="shared" si="143"/>
        <v>93.79693119244156</v>
      </c>
      <c r="CO96" s="36">
        <f t="shared" si="144"/>
        <v>129.1403140094936</v>
      </c>
      <c r="CP96" s="36">
        <f t="shared" si="99"/>
        <v>105.44017617050754</v>
      </c>
      <c r="CQ96" s="36">
        <f t="shared" si="145"/>
        <v>0.13517842722744233</v>
      </c>
      <c r="CR96" s="36">
        <f t="shared" si="145"/>
        <v>0.13517842722744233</v>
      </c>
      <c r="CS96" s="36">
        <f t="shared" si="146"/>
        <v>0.15195845962242122</v>
      </c>
      <c r="CT96" s="36">
        <f t="shared" si="100"/>
        <v>0.15195845962242122</v>
      </c>
      <c r="CU96" s="36">
        <f t="shared" si="147"/>
        <v>0.022248116147849887</v>
      </c>
      <c r="CV96" s="36">
        <f t="shared" si="147"/>
        <v>0.022248116147849887</v>
      </c>
      <c r="CW96" s="36">
        <f t="shared" si="148"/>
        <v>0.025009829812856828</v>
      </c>
      <c r="CX96" s="36">
        <f t="shared" si="101"/>
        <v>0.025009829812856828</v>
      </c>
      <c r="CY96" s="47"/>
      <c r="CZ96" s="47"/>
    </row>
    <row r="97" spans="1:104" ht="23.25" customHeight="1">
      <c r="A97" s="28">
        <v>36</v>
      </c>
      <c r="B97" s="28"/>
      <c r="C97" s="28">
        <v>85</v>
      </c>
      <c r="D97" s="61">
        <v>84</v>
      </c>
      <c r="E97" s="30" t="s">
        <v>382</v>
      </c>
      <c r="F97" s="30" t="s">
        <v>383</v>
      </c>
      <c r="G97" s="31" t="s">
        <v>91</v>
      </c>
      <c r="H97" s="56" t="s">
        <v>384</v>
      </c>
      <c r="I97" s="33" t="s">
        <v>385</v>
      </c>
      <c r="J97" s="34">
        <f t="shared" si="119"/>
        <v>0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34">
        <v>0</v>
      </c>
      <c r="T97" s="34">
        <v>0</v>
      </c>
      <c r="U97" s="34">
        <v>0</v>
      </c>
      <c r="V97" s="34">
        <v>0</v>
      </c>
      <c r="W97" s="34">
        <v>0</v>
      </c>
      <c r="X97" s="34">
        <v>0</v>
      </c>
      <c r="Y97" s="34">
        <v>0</v>
      </c>
      <c r="Z97" s="34">
        <v>0</v>
      </c>
      <c r="AA97" s="34">
        <v>0</v>
      </c>
      <c r="AB97" s="34">
        <v>0</v>
      </c>
      <c r="AC97" s="34">
        <v>0</v>
      </c>
      <c r="AD97" s="34">
        <v>0</v>
      </c>
      <c r="AE97" s="36">
        <v>14.51</v>
      </c>
      <c r="AF97" s="37">
        <f t="shared" si="120"/>
        <v>12.476354256233877</v>
      </c>
      <c r="AG97" s="36">
        <f t="shared" si="93"/>
        <v>14.51</v>
      </c>
      <c r="AH97" s="37">
        <f t="shared" si="121"/>
        <v>12.476354256233877</v>
      </c>
      <c r="AI97" s="36">
        <v>7.06</v>
      </c>
      <c r="AJ97" s="37">
        <f t="shared" si="122"/>
        <v>6.070507308684436</v>
      </c>
      <c r="AK97" s="36">
        <f t="shared" si="94"/>
        <v>7.06</v>
      </c>
      <c r="AL97" s="37">
        <f t="shared" si="123"/>
        <v>6.070507308684436</v>
      </c>
      <c r="AM97" s="37">
        <f t="shared" si="124"/>
        <v>15539.262869841581</v>
      </c>
      <c r="AN97" s="37">
        <f t="shared" si="125"/>
        <v>15539.262869841581</v>
      </c>
      <c r="AO97" s="37"/>
      <c r="AP97" s="37"/>
      <c r="AQ97" s="37">
        <v>0.05</v>
      </c>
      <c r="AR97" s="37">
        <v>0</v>
      </c>
      <c r="AS97" s="39">
        <v>980.0838698415812</v>
      </c>
      <c r="AT97" s="37">
        <f t="shared" si="95"/>
        <v>980.0838698415812</v>
      </c>
      <c r="AU97" s="22">
        <f t="shared" si="117"/>
        <v>0.06307145184754655</v>
      </c>
      <c r="AV97" s="22">
        <f t="shared" si="117"/>
        <v>0.06307145184754655</v>
      </c>
      <c r="AW97" s="22"/>
      <c r="AX97" s="39">
        <f t="shared" si="126"/>
        <v>14559.179</v>
      </c>
      <c r="AY97" s="37">
        <f t="shared" si="127"/>
        <v>14559.179</v>
      </c>
      <c r="AZ97" s="37">
        <v>0.3</v>
      </c>
      <c r="BA97" s="37">
        <f t="shared" si="150"/>
        <v>0.09</v>
      </c>
      <c r="BB97" s="40">
        <v>2744.77</v>
      </c>
      <c r="BC97" s="40">
        <v>2744.77</v>
      </c>
      <c r="BD97" s="22">
        <f t="shared" si="118"/>
        <v>0.1766345046731282</v>
      </c>
      <c r="BE97" s="22">
        <f t="shared" si="118"/>
        <v>0.1766345046731282</v>
      </c>
      <c r="BF97" s="22">
        <f t="shared" si="149"/>
        <v>0.18852505350748142</v>
      </c>
      <c r="BG97" s="22">
        <f t="shared" si="149"/>
        <v>0.18852505350748142</v>
      </c>
      <c r="BH97" s="36">
        <v>11814.409</v>
      </c>
      <c r="BI97" s="42">
        <f t="shared" si="111"/>
        <v>11814.409</v>
      </c>
      <c r="BJ97" s="51">
        <v>2167.4</v>
      </c>
      <c r="BK97" s="43">
        <f>AN97/(8.225*0.89)</f>
        <v>2122.777619595175</v>
      </c>
      <c r="BL97" s="36">
        <f t="shared" si="128"/>
        <v>2153.471165229156</v>
      </c>
      <c r="BM97" s="36">
        <f t="shared" si="129"/>
        <v>2109.135551348157</v>
      </c>
      <c r="BN97" s="44">
        <f t="shared" si="130"/>
        <v>2153.4711652291558</v>
      </c>
      <c r="BO97" s="44">
        <f t="shared" si="131"/>
        <v>2109.135551348157</v>
      </c>
      <c r="BP97" s="36">
        <v>1.1826</v>
      </c>
      <c r="BQ97" s="36">
        <f t="shared" si="97"/>
        <v>44.62238040482498</v>
      </c>
      <c r="BR97" s="39">
        <f t="shared" si="151"/>
        <v>2.058797656400525</v>
      </c>
      <c r="BS97" s="39">
        <f t="shared" si="152"/>
        <v>2546.695</v>
      </c>
      <c r="BT97" s="39">
        <f>BK97*8.225/7</f>
        <v>2494.263703024331</v>
      </c>
      <c r="BU97" s="36">
        <v>756.03</v>
      </c>
      <c r="BV97" s="36">
        <f>BU97</f>
        <v>756.03</v>
      </c>
      <c r="BW97" s="43">
        <v>756.03</v>
      </c>
      <c r="BX97" s="45">
        <f t="shared" si="133"/>
        <v>1</v>
      </c>
      <c r="BY97" s="36">
        <v>23.093</v>
      </c>
      <c r="BZ97" s="36">
        <f>BY97</f>
        <v>23.093</v>
      </c>
      <c r="CA97" s="43">
        <v>15.2</v>
      </c>
      <c r="CB97" s="45">
        <f t="shared" si="134"/>
        <v>1</v>
      </c>
      <c r="CC97" s="36">
        <v>22.867</v>
      </c>
      <c r="CD97" s="36">
        <f>CC97</f>
        <v>22.867</v>
      </c>
      <c r="CE97" s="43">
        <v>13.2</v>
      </c>
      <c r="CF97" s="45">
        <f t="shared" si="135"/>
        <v>1</v>
      </c>
      <c r="CG97" s="36">
        <f t="shared" si="140"/>
        <v>163.8877610431957</v>
      </c>
      <c r="CH97" s="36">
        <f t="shared" si="140"/>
        <v>160.51364365971108</v>
      </c>
      <c r="CI97" s="36">
        <f t="shared" si="141"/>
        <v>174.92023416979762</v>
      </c>
      <c r="CJ97" s="46">
        <f t="shared" si="141"/>
        <v>171.31898048813954</v>
      </c>
      <c r="CK97" s="36">
        <f t="shared" si="142"/>
        <v>215.55839145233588</v>
      </c>
      <c r="CL97" s="36">
        <f t="shared" si="98"/>
        <v>211.12048034094053</v>
      </c>
      <c r="CM97" s="36">
        <f t="shared" si="143"/>
        <v>48.652886969773455</v>
      </c>
      <c r="CN97" s="36">
        <f t="shared" si="143"/>
        <v>48.652886969773455</v>
      </c>
      <c r="CO97" s="36">
        <f t="shared" si="144"/>
        <v>63.99219800160973</v>
      </c>
      <c r="CP97" s="36">
        <f t="shared" si="99"/>
        <v>63.99219800160973</v>
      </c>
      <c r="CQ97" s="36">
        <f t="shared" si="145"/>
        <v>1.486106528567621</v>
      </c>
      <c r="CR97" s="36">
        <f t="shared" si="145"/>
        <v>1.486106528567621</v>
      </c>
      <c r="CS97" s="36">
        <f t="shared" si="146"/>
        <v>1.9546470754482939</v>
      </c>
      <c r="CT97" s="36">
        <f t="shared" si="100"/>
        <v>1.9546470754482939</v>
      </c>
      <c r="CU97" s="36">
        <f t="shared" si="147"/>
        <v>1.471562724148261</v>
      </c>
      <c r="CV97" s="36">
        <f t="shared" si="147"/>
        <v>1.471562724148261</v>
      </c>
      <c r="CW97" s="36">
        <f t="shared" si="148"/>
        <v>1.9355178917540437</v>
      </c>
      <c r="CX97" s="36">
        <f t="shared" si="101"/>
        <v>1.9355178917540437</v>
      </c>
      <c r="CY97" s="47"/>
      <c r="CZ97" s="47"/>
    </row>
    <row r="98" spans="1:104" ht="23.25" customHeight="1">
      <c r="A98" s="28">
        <v>82</v>
      </c>
      <c r="B98" s="28"/>
      <c r="C98" s="28">
        <v>86</v>
      </c>
      <c r="D98" s="61">
        <v>85</v>
      </c>
      <c r="E98" s="30" t="s">
        <v>386</v>
      </c>
      <c r="F98" s="30" t="s">
        <v>387</v>
      </c>
      <c r="G98" s="31" t="s">
        <v>91</v>
      </c>
      <c r="H98" s="56" t="s">
        <v>388</v>
      </c>
      <c r="I98" s="33" t="s">
        <v>389</v>
      </c>
      <c r="J98" s="34">
        <f t="shared" si="119"/>
        <v>0</v>
      </c>
      <c r="K98" s="34">
        <v>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34">
        <v>0</v>
      </c>
      <c r="T98" s="34">
        <v>0</v>
      </c>
      <c r="U98" s="34">
        <v>0</v>
      </c>
      <c r="V98" s="34">
        <v>0</v>
      </c>
      <c r="W98" s="34">
        <v>0</v>
      </c>
      <c r="X98" s="34">
        <v>0</v>
      </c>
      <c r="Y98" s="34">
        <v>0</v>
      </c>
      <c r="Z98" s="34">
        <v>0</v>
      </c>
      <c r="AA98" s="34">
        <v>0</v>
      </c>
      <c r="AB98" s="34">
        <v>0</v>
      </c>
      <c r="AC98" s="34">
        <v>0</v>
      </c>
      <c r="AD98" s="34">
        <v>0</v>
      </c>
      <c r="AE98" s="36">
        <v>0.15002700000000002</v>
      </c>
      <c r="AF98" s="37">
        <f t="shared" si="120"/>
        <v>0.129</v>
      </c>
      <c r="AG98" s="36">
        <f t="shared" si="93"/>
        <v>0.15002700000000002</v>
      </c>
      <c r="AH98" s="37">
        <f t="shared" si="121"/>
        <v>0.129</v>
      </c>
      <c r="AI98" s="36">
        <v>0.06978</v>
      </c>
      <c r="AJ98" s="37">
        <f t="shared" si="122"/>
        <v>0.05999999999999999</v>
      </c>
      <c r="AK98" s="36">
        <f t="shared" si="94"/>
        <v>0.06978</v>
      </c>
      <c r="AL98" s="37">
        <f t="shared" si="123"/>
        <v>0.05999999999999999</v>
      </c>
      <c r="AM98" s="37">
        <f t="shared" si="124"/>
        <v>117.08728036942158</v>
      </c>
      <c r="AN98" s="37">
        <f t="shared" si="125"/>
        <v>117.08728036942159</v>
      </c>
      <c r="AO98" s="37"/>
      <c r="AP98" s="37"/>
      <c r="AQ98" s="37">
        <v>0.002</v>
      </c>
      <c r="AR98" s="37">
        <v>0</v>
      </c>
      <c r="AS98" s="39">
        <v>9.730604357303733</v>
      </c>
      <c r="AT98" s="37">
        <f t="shared" si="95"/>
        <v>9.730604357303733</v>
      </c>
      <c r="AU98" s="22">
        <f t="shared" si="117"/>
        <v>0.08310556301762877</v>
      </c>
      <c r="AV98" s="22">
        <f t="shared" si="117"/>
        <v>0.08310556301762875</v>
      </c>
      <c r="AW98" s="22"/>
      <c r="AX98" s="39">
        <f t="shared" si="126"/>
        <v>107.35667601211784</v>
      </c>
      <c r="AY98" s="37">
        <f t="shared" si="127"/>
        <v>107.35667601211784</v>
      </c>
      <c r="AZ98" s="37">
        <v>0.002</v>
      </c>
      <c r="BA98" s="37">
        <v>0</v>
      </c>
      <c r="BB98" s="40">
        <v>16.430676012117864</v>
      </c>
      <c r="BC98" s="40">
        <v>16.430676012117864</v>
      </c>
      <c r="BD98" s="22">
        <f t="shared" si="118"/>
        <v>0.14032844524424437</v>
      </c>
      <c r="BE98" s="22">
        <f t="shared" si="118"/>
        <v>0.14032844524424434</v>
      </c>
      <c r="BF98" s="22">
        <f t="shared" si="149"/>
        <v>0.15304754787921393</v>
      </c>
      <c r="BG98" s="22">
        <f t="shared" si="149"/>
        <v>0.15304754787921393</v>
      </c>
      <c r="BH98" s="36">
        <v>90.92599999999999</v>
      </c>
      <c r="BI98" s="42">
        <f t="shared" si="111"/>
        <v>90.92599999999999</v>
      </c>
      <c r="BJ98" s="51">
        <v>17.77</v>
      </c>
      <c r="BK98" s="43">
        <f>AN98/(8.225*0.88)</f>
        <v>16.17674500820967</v>
      </c>
      <c r="BL98" s="36">
        <f t="shared" si="128"/>
        <v>17.655800777946894</v>
      </c>
      <c r="BM98" s="36">
        <f t="shared" si="129"/>
        <v>16.07278486778823</v>
      </c>
      <c r="BN98" s="44">
        <f t="shared" si="130"/>
        <v>17.655800777946894</v>
      </c>
      <c r="BO98" s="44">
        <f t="shared" si="131"/>
        <v>16.072784867788233</v>
      </c>
      <c r="BP98" s="36">
        <v>1.1826</v>
      </c>
      <c r="BQ98" s="36">
        <f t="shared" si="97"/>
        <v>1.593254991790328</v>
      </c>
      <c r="BR98" s="39">
        <f t="shared" si="151"/>
        <v>8.965981945921936</v>
      </c>
      <c r="BS98" s="39">
        <f t="shared" si="152"/>
        <v>20.879749999999998</v>
      </c>
      <c r="BT98" s="39">
        <f>BK98*8.225/7</f>
        <v>19.007675384646365</v>
      </c>
      <c r="BU98" s="36">
        <v>17.456</v>
      </c>
      <c r="BV98" s="36">
        <f>BW98*1.3</f>
        <v>9.620000000000001</v>
      </c>
      <c r="BW98" s="43">
        <v>7.4</v>
      </c>
      <c r="BX98" s="45">
        <f t="shared" si="133"/>
        <v>0.5510999083409717</v>
      </c>
      <c r="BY98" s="36">
        <v>0.0343</v>
      </c>
      <c r="BZ98" s="36">
        <f>BY98</f>
        <v>0.0343</v>
      </c>
      <c r="CA98" s="43">
        <v>0.0343</v>
      </c>
      <c r="CB98" s="45">
        <f t="shared" si="134"/>
        <v>1</v>
      </c>
      <c r="CC98" s="36">
        <v>0.0275</v>
      </c>
      <c r="CD98" s="36">
        <f>CC98</f>
        <v>0.0275</v>
      </c>
      <c r="CE98" s="43">
        <v>0.0275</v>
      </c>
      <c r="CF98" s="45">
        <f t="shared" si="135"/>
        <v>1</v>
      </c>
      <c r="CG98" s="36">
        <f t="shared" si="140"/>
        <v>178.3263727206097</v>
      </c>
      <c r="CH98" s="36">
        <f t="shared" si="140"/>
        <v>162.33766233766235</v>
      </c>
      <c r="CI98" s="36">
        <f t="shared" si="141"/>
        <v>194.4895350303432</v>
      </c>
      <c r="CJ98" s="46">
        <f t="shared" si="141"/>
        <v>177.05163843281514</v>
      </c>
      <c r="CK98" s="36">
        <f t="shared" si="142"/>
        <v>229.63453797593647</v>
      </c>
      <c r="CL98" s="36">
        <f t="shared" si="98"/>
        <v>209.04554675941282</v>
      </c>
      <c r="CM98" s="36">
        <f t="shared" si="143"/>
        <v>149.08536559158816</v>
      </c>
      <c r="CN98" s="36">
        <f t="shared" si="143"/>
        <v>82.16093131250447</v>
      </c>
      <c r="CO98" s="36">
        <f t="shared" si="144"/>
        <v>191.9802916657502</v>
      </c>
      <c r="CP98" s="36">
        <f t="shared" si="99"/>
        <v>105.80032114026794</v>
      </c>
      <c r="CQ98" s="36">
        <f t="shared" si="145"/>
        <v>0.2929438611246261</v>
      </c>
      <c r="CR98" s="36">
        <f t="shared" si="145"/>
        <v>0.29294386112462606</v>
      </c>
      <c r="CS98" s="36">
        <f t="shared" si="146"/>
        <v>0.3772298352506434</v>
      </c>
      <c r="CT98" s="36">
        <f t="shared" si="100"/>
        <v>0.3772298352506434</v>
      </c>
      <c r="CU98" s="36">
        <f t="shared" si="147"/>
        <v>0.23486752714073528</v>
      </c>
      <c r="CV98" s="36">
        <f t="shared" si="147"/>
        <v>0.23486752714073522</v>
      </c>
      <c r="CW98" s="36">
        <f t="shared" si="148"/>
        <v>0.30244374546334385</v>
      </c>
      <c r="CX98" s="36">
        <f t="shared" si="101"/>
        <v>0.30244374546334385</v>
      </c>
      <c r="CY98" s="47"/>
      <c r="CZ98" s="47"/>
    </row>
    <row r="99" spans="1:104" ht="15.75">
      <c r="A99" s="28"/>
      <c r="B99" s="28"/>
      <c r="C99" s="28"/>
      <c r="D99" s="61"/>
      <c r="E99" s="30"/>
      <c r="F99" s="30"/>
      <c r="G99" s="31"/>
      <c r="H99" s="56"/>
      <c r="I99" s="33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6"/>
      <c r="AF99" s="37"/>
      <c r="AG99" s="36"/>
      <c r="AH99" s="37"/>
      <c r="AI99" s="36"/>
      <c r="AJ99" s="37"/>
      <c r="AK99" s="36"/>
      <c r="AL99" s="37"/>
      <c r="AM99" s="37"/>
      <c r="AN99" s="37"/>
      <c r="AO99" s="37"/>
      <c r="AP99" s="37"/>
      <c r="AQ99" s="37"/>
      <c r="AR99" s="37"/>
      <c r="AS99" s="39"/>
      <c r="AT99" s="37"/>
      <c r="AU99" s="22"/>
      <c r="AV99" s="22"/>
      <c r="AW99" s="22"/>
      <c r="AX99" s="39"/>
      <c r="AY99" s="37"/>
      <c r="AZ99" s="37"/>
      <c r="BA99" s="37"/>
      <c r="BB99" s="51"/>
      <c r="BC99" s="51"/>
      <c r="BD99" s="22"/>
      <c r="BE99" s="22"/>
      <c r="BF99" s="22"/>
      <c r="BG99" s="22"/>
      <c r="BH99" s="36"/>
      <c r="BI99" s="42"/>
      <c r="BJ99" s="39"/>
      <c r="BK99" s="36"/>
      <c r="BL99" s="36"/>
      <c r="BM99" s="36"/>
      <c r="BN99" s="44"/>
      <c r="BO99" s="44"/>
      <c r="BP99" s="36"/>
      <c r="BQ99" s="36"/>
      <c r="BR99" s="39"/>
      <c r="BS99" s="39"/>
      <c r="BT99" s="39"/>
      <c r="BU99" s="36"/>
      <c r="BV99" s="36"/>
      <c r="BW99" s="43"/>
      <c r="BX99" s="45"/>
      <c r="BY99" s="36"/>
      <c r="BZ99" s="36"/>
      <c r="CA99" s="43"/>
      <c r="CB99" s="45"/>
      <c r="CC99" s="36"/>
      <c r="CD99" s="36"/>
      <c r="CE99" s="43"/>
      <c r="CF99" s="45"/>
      <c r="CG99" s="36"/>
      <c r="CH99" s="36"/>
      <c r="CI99" s="36"/>
      <c r="CJ99" s="46"/>
      <c r="CK99" s="36"/>
      <c r="CL99" s="36"/>
      <c r="CM99" s="36"/>
      <c r="CN99" s="36"/>
      <c r="CO99" s="36"/>
      <c r="CP99" s="36"/>
      <c r="CQ99" s="36"/>
      <c r="CR99" s="36"/>
      <c r="CS99" s="36"/>
      <c r="CT99" s="36"/>
      <c r="CU99" s="36"/>
      <c r="CV99" s="36"/>
      <c r="CW99" s="36"/>
      <c r="CX99" s="36"/>
      <c r="CY99" s="47"/>
      <c r="CZ99" s="47"/>
    </row>
    <row r="100" spans="4:102" ht="15.75">
      <c r="D100" s="74"/>
      <c r="E100" s="75"/>
      <c r="F100" s="75"/>
      <c r="G100" s="76"/>
      <c r="H100" s="77"/>
      <c r="I100" s="78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9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  <c r="AP100" s="76"/>
      <c r="AQ100" s="76"/>
      <c r="AR100" s="76"/>
      <c r="AS100" s="76"/>
      <c r="AT100" s="76"/>
      <c r="AU100" s="76"/>
      <c r="AV100" s="76"/>
      <c r="AW100" s="76"/>
      <c r="AX100" s="76"/>
      <c r="AY100" s="76"/>
      <c r="AZ100" s="76"/>
      <c r="BA100" s="80"/>
      <c r="BB100" s="76"/>
      <c r="BC100" s="76"/>
      <c r="BD100" s="76"/>
      <c r="BE100" s="76"/>
      <c r="BF100" s="76"/>
      <c r="BG100" s="76"/>
      <c r="BH100" s="76">
        <f>SUM(BH12:BH99)</f>
        <v>632550.0889999997</v>
      </c>
      <c r="BI100" s="76"/>
      <c r="BJ100" s="76"/>
      <c r="BK100" s="76"/>
      <c r="BL100" s="76"/>
      <c r="BM100" s="76"/>
      <c r="BN100" s="76"/>
      <c r="BO100" s="76"/>
      <c r="BP100" s="76"/>
      <c r="BQ100" s="76"/>
      <c r="BR100" s="76"/>
      <c r="BS100" s="81"/>
      <c r="BT100" s="81"/>
      <c r="BU100" s="76"/>
      <c r="BV100" s="76"/>
      <c r="BW100" s="79"/>
      <c r="BX100" s="81"/>
      <c r="BY100" s="76"/>
      <c r="BZ100" s="76"/>
      <c r="CA100" s="79"/>
      <c r="CD100" s="76"/>
      <c r="CE100" s="76"/>
      <c r="CF100" s="76"/>
      <c r="CG100" s="79">
        <v>164.20366437076896</v>
      </c>
      <c r="CH100" s="79">
        <v>154.44015444015443</v>
      </c>
      <c r="CI100" s="79"/>
      <c r="CJ100" s="82"/>
      <c r="CK100" s="79"/>
      <c r="CL100" s="79"/>
      <c r="CM100" s="79"/>
      <c r="CN100" s="79"/>
      <c r="CO100" s="79"/>
      <c r="CP100" s="76"/>
      <c r="CQ100" s="79"/>
      <c r="CR100" s="79"/>
      <c r="CS100" s="79"/>
      <c r="CT100" s="79"/>
      <c r="CU100" s="79"/>
      <c r="CV100" s="79"/>
      <c r="CW100" s="79"/>
      <c r="CX100" s="79"/>
    </row>
    <row r="101" spans="39:100" ht="15.75">
      <c r="AM101" s="57">
        <v>86436.0658721488</v>
      </c>
      <c r="AN101" s="57">
        <v>80318.333</v>
      </c>
      <c r="AS101" s="57">
        <v>4144.394637048796</v>
      </c>
      <c r="AT101" s="57">
        <v>1096.416</v>
      </c>
      <c r="BB101" s="57">
        <v>9514.1142351</v>
      </c>
      <c r="BC101" s="57">
        <v>6444.36</v>
      </c>
      <c r="CG101" s="57">
        <v>167.0633734039235</v>
      </c>
      <c r="CH101" s="57">
        <v>154.4401544401544</v>
      </c>
      <c r="CM101" s="57">
        <v>21.501441339879875</v>
      </c>
      <c r="CN101" s="57">
        <v>14.205972128430504</v>
      </c>
      <c r="CQ101" s="57">
        <v>1.7149901317728127</v>
      </c>
      <c r="CR101" s="57">
        <v>0.5682388851372202</v>
      </c>
      <c r="CU101" s="57">
        <v>0.5446221958971456</v>
      </c>
      <c r="CV101" s="57">
        <v>0.05565354549875929</v>
      </c>
    </row>
    <row r="102" spans="39:100" ht="15.75">
      <c r="AM102" s="57">
        <v>58182.98799999999</v>
      </c>
      <c r="AN102" s="57">
        <v>70512.386</v>
      </c>
      <c r="AS102" s="57">
        <v>1770.842</v>
      </c>
      <c r="AT102" s="57">
        <v>816.48</v>
      </c>
      <c r="BB102" s="57">
        <v>4551.376</v>
      </c>
      <c r="BC102" s="57">
        <v>3965.76</v>
      </c>
      <c r="CG102" s="57">
        <v>157.3836575886547</v>
      </c>
      <c r="CH102" s="57">
        <v>154.4401544401544</v>
      </c>
      <c r="CM102" s="57">
        <v>21.596862643080485</v>
      </c>
      <c r="CN102" s="57">
        <v>9.153001857007078</v>
      </c>
      <c r="CQ102" s="57">
        <v>2.77149740058039</v>
      </c>
      <c r="CR102" s="57">
        <v>0.46289739791247453</v>
      </c>
      <c r="CU102" s="57">
        <v>0.7989792480234945</v>
      </c>
      <c r="CV102" s="57">
        <v>0.04750938367055116</v>
      </c>
    </row>
    <row r="103" spans="39:100" ht="15.75">
      <c r="AM103" s="57">
        <v>25329.627999999997</v>
      </c>
      <c r="AN103" s="57">
        <v>23872.7806</v>
      </c>
      <c r="AS103" s="57">
        <v>634.979</v>
      </c>
      <c r="AT103" s="57">
        <v>261.2736</v>
      </c>
      <c r="BB103" s="57">
        <v>2768.59</v>
      </c>
      <c r="BC103" s="57">
        <v>1685.448</v>
      </c>
      <c r="CG103" s="57">
        <v>176.37925873994863</v>
      </c>
      <c r="CH103" s="57">
        <v>154.44015444015443</v>
      </c>
      <c r="CM103" s="57">
        <v>21.735455412136336</v>
      </c>
      <c r="CN103" s="57">
        <v>20.755856148571148</v>
      </c>
      <c r="CQ103" s="57">
        <v>0.22720428424768024</v>
      </c>
      <c r="CR103" s="57">
        <v>0.21698352139172258</v>
      </c>
      <c r="CU103" s="57">
        <v>0.13569089921099514</v>
      </c>
      <c r="CV103" s="57">
        <v>0.1298550031494865</v>
      </c>
    </row>
    <row r="104" spans="39:100" ht="15.75">
      <c r="AM104" s="57">
        <v>14401.371613343134</v>
      </c>
      <c r="AN104" s="57">
        <v>28216.808</v>
      </c>
      <c r="AS104" s="57">
        <v>199.8474091413828</v>
      </c>
      <c r="AT104" s="57">
        <v>256.60800000000006</v>
      </c>
      <c r="BB104" s="57">
        <v>1862.90420420175</v>
      </c>
      <c r="BC104" s="57">
        <v>1652.4</v>
      </c>
      <c r="CG104" s="57">
        <v>155.27922798084782</v>
      </c>
      <c r="CH104" s="57">
        <v>154.4401544401544</v>
      </c>
      <c r="CM104" s="57">
        <v>21.661686704269563</v>
      </c>
      <c r="CN104" s="57">
        <v>17.32478032242343</v>
      </c>
      <c r="CQ104" s="57">
        <v>3.029225352367176</v>
      </c>
      <c r="CR104" s="57">
        <v>0.7406932775670444</v>
      </c>
      <c r="CU104" s="57">
        <v>0.10255967554031678</v>
      </c>
      <c r="CV104" s="57">
        <v>0.022539757154671783</v>
      </c>
    </row>
    <row r="105" spans="31:100" ht="18.75">
      <c r="AE105" s="88"/>
      <c r="AM105" s="57">
        <v>15923.871673969017</v>
      </c>
      <c r="AN105" s="57">
        <v>15408.8334</v>
      </c>
      <c r="AS105" s="57">
        <v>182.85164669289514</v>
      </c>
      <c r="AT105" s="57">
        <v>181.9584</v>
      </c>
      <c r="BB105" s="57">
        <v>1571.6810272761215</v>
      </c>
      <c r="BC105" s="57">
        <v>1057.536</v>
      </c>
      <c r="CG105" s="57">
        <v>163.6632052063323</v>
      </c>
      <c r="CH105" s="57">
        <v>154.44015444015443</v>
      </c>
      <c r="CM105" s="57">
        <v>15.621828980614781</v>
      </c>
      <c r="CN105" s="57">
        <v>16.143986604462867</v>
      </c>
      <c r="CQ105" s="57">
        <v>0.27907785813576175</v>
      </c>
      <c r="CR105" s="57">
        <v>0.14277524734610994</v>
      </c>
      <c r="CU105" s="57">
        <v>0.26551331777632775</v>
      </c>
      <c r="CV105" s="57">
        <v>0.13174261459663777</v>
      </c>
    </row>
    <row r="106" spans="39:100" ht="15.75">
      <c r="AM106" s="57">
        <v>26001.624767369216</v>
      </c>
      <c r="AN106" s="57">
        <v>33515.712</v>
      </c>
      <c r="AS106" s="57">
        <v>752.6243751974456</v>
      </c>
      <c r="AT106" s="57">
        <v>816.48</v>
      </c>
      <c r="BB106" s="57">
        <v>2000.7203921717717</v>
      </c>
      <c r="BC106" s="57">
        <v>1949.8319999999999</v>
      </c>
      <c r="CG106" s="57">
        <v>160.5134404234762</v>
      </c>
      <c r="CH106" s="57">
        <v>154.4401544401544</v>
      </c>
      <c r="CM106" s="57">
        <v>28.159778727323058</v>
      </c>
      <c r="CN106" s="57">
        <v>13.33106096627158</v>
      </c>
      <c r="CQ106" s="57">
        <v>2.9275478236855483</v>
      </c>
      <c r="CR106" s="57">
        <v>0.9738715978941459</v>
      </c>
      <c r="CU106" s="57">
        <v>0.2360237121682349</v>
      </c>
      <c r="CV106" s="57">
        <v>0.0999531204946504</v>
      </c>
    </row>
    <row r="107" spans="39:100" ht="15.75">
      <c r="AM107" s="57">
        <v>18306.870391958928</v>
      </c>
      <c r="AN107" s="57">
        <v>18200.602</v>
      </c>
      <c r="AS107" s="57">
        <v>488.8</v>
      </c>
      <c r="AT107" s="57">
        <v>466.56000000000006</v>
      </c>
      <c r="BB107" s="57">
        <v>1207.660391958928</v>
      </c>
      <c r="BC107" s="57">
        <v>1123.6320000000003</v>
      </c>
      <c r="BH107" s="57">
        <f>BH8-10094.78-13969.2</f>
        <v>509765.99099999986</v>
      </c>
      <c r="CG107" s="57">
        <v>178.5838345517818</v>
      </c>
      <c r="CH107" s="57">
        <v>158.73015873015873</v>
      </c>
      <c r="CM107" s="57">
        <v>27.5703596078167</v>
      </c>
      <c r="CN107" s="57">
        <v>27.731335480002254</v>
      </c>
      <c r="CQ107" s="57">
        <v>1.5096518087624207</v>
      </c>
      <c r="CR107" s="57">
        <v>0.7593155435188352</v>
      </c>
      <c r="CU107" s="57">
        <v>0.05735551612695089</v>
      </c>
      <c r="CV107" s="57">
        <v>0.05219607571222095</v>
      </c>
    </row>
    <row r="108" spans="39:100" ht="15.75">
      <c r="AM108" s="57">
        <v>14173.519716120049</v>
      </c>
      <c r="AN108" s="57">
        <v>14173.519716120049</v>
      </c>
      <c r="AS108" s="57">
        <v>213.2057161200461</v>
      </c>
      <c r="AT108" s="57">
        <v>213.2057161200461</v>
      </c>
      <c r="BB108" s="57">
        <v>1704.69</v>
      </c>
      <c r="BC108" s="57">
        <v>1704.69</v>
      </c>
      <c r="CG108" s="57">
        <v>227.526989208585</v>
      </c>
      <c r="CH108" s="57">
        <v>227.526989208585</v>
      </c>
      <c r="CM108" s="57">
        <v>31.726064450213755</v>
      </c>
      <c r="CN108" s="57">
        <v>31.726064450213755</v>
      </c>
      <c r="CQ108" s="57">
        <v>1.0315715709888924</v>
      </c>
      <c r="CR108" s="57">
        <v>1.0315715709888924</v>
      </c>
      <c r="CU108" s="57">
        <v>0.030902698043439907</v>
      </c>
      <c r="CV108" s="57">
        <v>0.030902698043439907</v>
      </c>
    </row>
    <row r="109" spans="39:100" ht="15.75">
      <c r="AM109" s="57">
        <v>345.189818021978</v>
      </c>
      <c r="AN109" s="57">
        <v>345.189818021978</v>
      </c>
      <c r="AS109" s="57">
        <v>19.02281802197804</v>
      </c>
      <c r="AT109" s="57">
        <v>19.02281802197804</v>
      </c>
      <c r="BB109" s="57">
        <v>0</v>
      </c>
      <c r="BC109" s="57">
        <v>0</v>
      </c>
      <c r="CG109" s="57">
        <v>163.82858894319287</v>
      </c>
      <c r="CH109" s="57">
        <v>154.44015444015443</v>
      </c>
      <c r="CM109" s="57">
        <v>16.147637354833876</v>
      </c>
      <c r="CN109" s="57">
        <v>16.147637354833876</v>
      </c>
      <c r="CQ109" s="57">
        <v>0</v>
      </c>
      <c r="CR109" s="57">
        <v>0</v>
      </c>
      <c r="CU109" s="57">
        <v>0</v>
      </c>
      <c r="CV109" s="57">
        <v>0</v>
      </c>
    </row>
    <row r="110" spans="39:100" ht="15.75">
      <c r="AM110" s="57">
        <v>27961.267502513852</v>
      </c>
      <c r="AN110" s="57">
        <v>24057.590000000004</v>
      </c>
      <c r="AS110" s="57">
        <v>1350.510693815673</v>
      </c>
      <c r="AT110" s="57">
        <v>513.2160000000001</v>
      </c>
      <c r="BB110" s="57">
        <v>4817.926808698178</v>
      </c>
      <c r="BC110" s="57">
        <v>1751.5439999999999</v>
      </c>
      <c r="CG110" s="57">
        <v>160.6427868610579</v>
      </c>
      <c r="CH110" s="57">
        <v>154.44015444015446</v>
      </c>
      <c r="CM110" s="57">
        <v>42.63132920897921</v>
      </c>
      <c r="CN110" s="57">
        <v>20.135017680490854</v>
      </c>
      <c r="CQ110" s="57">
        <v>1.410737191955036</v>
      </c>
      <c r="CR110" s="57">
        <v>0.5927443272580503</v>
      </c>
      <c r="CU110" s="57">
        <v>1.0479496323750563</v>
      </c>
      <c r="CV110" s="57">
        <v>0.0839651852076621</v>
      </c>
    </row>
    <row r="111" spans="39:100" ht="15.75">
      <c r="AM111" s="57">
        <v>57741.57328347856</v>
      </c>
      <c r="AN111" s="57">
        <v>55397.42</v>
      </c>
      <c r="AS111" s="57">
        <v>1449.3063464663865</v>
      </c>
      <c r="AT111" s="57">
        <v>699.84</v>
      </c>
      <c r="BB111" s="57">
        <v>5064.7269370121685</v>
      </c>
      <c r="BC111" s="57">
        <v>3470.04</v>
      </c>
      <c r="CG111" s="57">
        <v>160.5168678092346</v>
      </c>
      <c r="CH111" s="57">
        <v>154.4401544401544</v>
      </c>
      <c r="CM111" s="57">
        <v>18.207713095008753</v>
      </c>
      <c r="CN111" s="57">
        <v>14.220337337009557</v>
      </c>
      <c r="CQ111" s="57">
        <v>1.022625409081038</v>
      </c>
      <c r="CR111" s="57">
        <v>0.619884463933519</v>
      </c>
      <c r="CU111" s="57">
        <v>0.05107238740312934</v>
      </c>
      <c r="CV111" s="57">
        <v>0.06354086526051213</v>
      </c>
    </row>
    <row r="112" spans="39:100" ht="15.75">
      <c r="AM112" s="57">
        <v>57219.78085764515</v>
      </c>
      <c r="AN112" s="57">
        <v>52766.8764</v>
      </c>
      <c r="AS112" s="57">
        <v>1435.678612681577</v>
      </c>
      <c r="AT112" s="57">
        <v>671.8464</v>
      </c>
      <c r="BB112" s="57">
        <v>5837.19224496357</v>
      </c>
      <c r="BC112" s="57">
        <v>2148.1200000000003</v>
      </c>
      <c r="CG112" s="57">
        <v>161.74754448355</v>
      </c>
      <c r="CH112" s="57">
        <v>154.44015444015443</v>
      </c>
      <c r="CM112" s="57">
        <v>20.864113460520016</v>
      </c>
      <c r="CN112" s="57">
        <v>16.835182610885038</v>
      </c>
      <c r="CQ112" s="57">
        <v>1.8508110029898912</v>
      </c>
      <c r="CR112" s="57">
        <v>0.6507870532203798</v>
      </c>
      <c r="CU112" s="57">
        <v>1.8425096779431958</v>
      </c>
      <c r="CV112" s="57">
        <v>0.06670851564751709</v>
      </c>
    </row>
    <row r="113" spans="39:100" ht="15.75">
      <c r="AM113" s="57">
        <v>42958.071</v>
      </c>
      <c r="AN113" s="57">
        <v>39986.744000000006</v>
      </c>
      <c r="AS113" s="57">
        <v>1456.098</v>
      </c>
      <c r="AT113" s="57">
        <v>723.1680000000001</v>
      </c>
      <c r="BB113" s="57">
        <v>5047.477</v>
      </c>
      <c r="BC113" s="57">
        <v>2809.08</v>
      </c>
      <c r="CG113" s="57">
        <v>226.25004217753263</v>
      </c>
      <c r="CH113" s="57">
        <v>226.25004217753263</v>
      </c>
      <c r="CM113" s="57">
        <v>32.81990944146444</v>
      </c>
      <c r="CN113" s="57">
        <v>17.77589093025428</v>
      </c>
      <c r="CQ113" s="57">
        <v>3.8264055199312836</v>
      </c>
      <c r="CR113" s="57">
        <v>0.8162705120476924</v>
      </c>
      <c r="CU113" s="57">
        <v>3.813136767710077</v>
      </c>
      <c r="CV113" s="57">
        <v>0.08377776395097335</v>
      </c>
    </row>
    <row r="114" spans="4:100" ht="15.75">
      <c r="D114" s="57"/>
      <c r="E114" s="57"/>
      <c r="F114" s="57"/>
      <c r="H114" s="57"/>
      <c r="I114" s="57"/>
      <c r="AM114" s="57">
        <v>553.5910570205309</v>
      </c>
      <c r="AN114" s="57">
        <v>553.5910570205309</v>
      </c>
      <c r="AS114" s="57">
        <v>21.20305702053102</v>
      </c>
      <c r="AT114" s="57">
        <v>21.20305702053102</v>
      </c>
      <c r="BB114" s="57">
        <v>45.74</v>
      </c>
      <c r="BC114" s="57">
        <v>45.74</v>
      </c>
      <c r="CG114" s="57">
        <v>225.2963619764499</v>
      </c>
      <c r="CH114" s="57">
        <v>225.2963619764499</v>
      </c>
      <c r="CM114" s="57">
        <v>55.71621797144764</v>
      </c>
      <c r="CN114" s="57">
        <v>55.71621797144764</v>
      </c>
      <c r="CQ114" s="57">
        <v>0.012644712936069688</v>
      </c>
      <c r="CR114" s="57">
        <v>0.012644712936069688</v>
      </c>
      <c r="CU114" s="57">
        <v>0.012644712936069688</v>
      </c>
      <c r="CV114" s="57">
        <v>0.012644712936069688</v>
      </c>
    </row>
    <row r="115" spans="4:100" ht="15.75">
      <c r="D115" s="57"/>
      <c r="E115" s="57"/>
      <c r="F115" s="57"/>
      <c r="H115" s="57"/>
      <c r="I115" s="57"/>
      <c r="AM115" s="57">
        <v>152.86531792111225</v>
      </c>
      <c r="AN115" s="57">
        <v>152.86531792111225</v>
      </c>
      <c r="AS115" s="57">
        <v>11.320492266112263</v>
      </c>
      <c r="AT115" s="57">
        <v>11.320492266112263</v>
      </c>
      <c r="BB115" s="57">
        <v>16.372825655</v>
      </c>
      <c r="BC115" s="57">
        <v>16.372825655</v>
      </c>
      <c r="CG115" s="57">
        <v>162.32802846710086</v>
      </c>
      <c r="CH115" s="57">
        <v>162.32802846710086</v>
      </c>
      <c r="CM115" s="57">
        <v>37.52322683788956</v>
      </c>
      <c r="CN115" s="57">
        <v>37.52322683788956</v>
      </c>
      <c r="CQ115" s="57">
        <v>0</v>
      </c>
      <c r="CR115" s="57">
        <v>0</v>
      </c>
      <c r="CU115" s="57">
        <v>0</v>
      </c>
      <c r="CV115" s="57">
        <v>0</v>
      </c>
    </row>
    <row r="116" spans="4:100" ht="15.75">
      <c r="D116" s="57"/>
      <c r="E116" s="57"/>
      <c r="F116" s="57"/>
      <c r="H116" s="57"/>
      <c r="I116" s="57"/>
      <c r="AM116" s="57">
        <v>5383.4372181579865</v>
      </c>
      <c r="AN116" s="57">
        <v>5383.4372181579865</v>
      </c>
      <c r="AS116" s="57">
        <v>256.6952181579875</v>
      </c>
      <c r="AT116" s="57">
        <v>256.6952181579875</v>
      </c>
      <c r="BB116" s="57">
        <v>554.62</v>
      </c>
      <c r="BC116" s="57">
        <v>554.62</v>
      </c>
      <c r="CG116" s="57">
        <v>155.99527080636406</v>
      </c>
      <c r="CH116" s="57">
        <v>0</v>
      </c>
      <c r="CM116" s="57">
        <v>45.74772399486957</v>
      </c>
      <c r="CN116" s="57">
        <v>45.74772399486957</v>
      </c>
      <c r="CQ116" s="57">
        <v>0.7089336877798429</v>
      </c>
      <c r="CR116" s="57">
        <v>0.7089336877798429</v>
      </c>
      <c r="CU116" s="57">
        <v>0.12668486180161218</v>
      </c>
      <c r="CV116" s="57">
        <v>0.12668486180161218</v>
      </c>
    </row>
    <row r="117" spans="4:100" ht="15.75">
      <c r="D117" s="57"/>
      <c r="E117" s="57"/>
      <c r="F117" s="57"/>
      <c r="H117" s="57"/>
      <c r="I117" s="57"/>
      <c r="AM117" s="57">
        <v>2873.64</v>
      </c>
      <c r="AN117" s="57">
        <v>0</v>
      </c>
      <c r="AS117" s="57">
        <v>47.63</v>
      </c>
      <c r="AT117" s="57">
        <v>0</v>
      </c>
      <c r="BB117" s="57">
        <v>136.08</v>
      </c>
      <c r="BC117" s="57">
        <v>0</v>
      </c>
      <c r="CG117" s="57">
        <v>174.24991747247046</v>
      </c>
      <c r="CH117" s="57">
        <v>156.98587127158555</v>
      </c>
      <c r="CM117" s="57">
        <v>42.58118623070391</v>
      </c>
      <c r="CN117" s="57">
        <v>0</v>
      </c>
      <c r="CQ117" s="57">
        <v>0.9472306899959634</v>
      </c>
      <c r="CR117" s="57">
        <v>0</v>
      </c>
      <c r="CU117" s="57">
        <v>0.9364429782436213</v>
      </c>
      <c r="CV117" s="57">
        <v>0</v>
      </c>
    </row>
    <row r="118" spans="4:100" ht="15.75">
      <c r="D118" s="57"/>
      <c r="E118" s="57"/>
      <c r="F118" s="57"/>
      <c r="H118" s="57"/>
      <c r="I118" s="57"/>
      <c r="AM118" s="57">
        <v>5025.967947091641</v>
      </c>
      <c r="AN118" s="57">
        <v>4967.278</v>
      </c>
      <c r="AS118" s="57">
        <v>178.8899470916407</v>
      </c>
      <c r="AT118" s="57">
        <v>120.2</v>
      </c>
      <c r="BB118" s="57">
        <v>1174.73</v>
      </c>
      <c r="BC118" s="57">
        <v>1174.73</v>
      </c>
      <c r="CG118" s="57">
        <v>178.61997370011778</v>
      </c>
      <c r="CH118" s="57">
        <v>156.98587127158555</v>
      </c>
      <c r="CM118" s="57">
        <v>54.56162929942377</v>
      </c>
      <c r="CN118" s="57">
        <v>55.20629205774269</v>
      </c>
      <c r="CQ118" s="57">
        <v>0.7825358301928478</v>
      </c>
      <c r="CR118" s="57">
        <v>0.7917817363956677</v>
      </c>
      <c r="CU118" s="57">
        <v>0.770597831257793</v>
      </c>
      <c r="CV118" s="57">
        <v>0.7797026862599598</v>
      </c>
    </row>
    <row r="119" spans="4:100" ht="15.75">
      <c r="D119" s="57"/>
      <c r="E119" s="57"/>
      <c r="F119" s="57"/>
      <c r="H119" s="57"/>
      <c r="I119" s="57"/>
      <c r="AM119" s="57">
        <v>3797.2727010851236</v>
      </c>
      <c r="AN119" s="57">
        <v>3741.2110000000002</v>
      </c>
      <c r="AS119" s="57">
        <v>104.36170108512364</v>
      </c>
      <c r="AT119" s="57">
        <v>48.3</v>
      </c>
      <c r="BB119" s="57">
        <v>1086.89</v>
      </c>
      <c r="BC119" s="57">
        <v>1086.89</v>
      </c>
      <c r="CG119" s="57">
        <v>172.768983588856</v>
      </c>
      <c r="CH119" s="57">
        <v>156.98587127158555</v>
      </c>
      <c r="CM119" s="57">
        <v>70.7118032168901</v>
      </c>
      <c r="CN119" s="57">
        <v>56.71960228920528</v>
      </c>
      <c r="CQ119" s="57">
        <v>4.963299052663299</v>
      </c>
      <c r="CR119" s="57">
        <v>0.6682328262158963</v>
      </c>
      <c r="CU119" s="57">
        <v>4.696844657720617</v>
      </c>
      <c r="CV119" s="57">
        <v>0.5078569479240812</v>
      </c>
    </row>
    <row r="120" spans="4:100" ht="15.75">
      <c r="D120" s="57"/>
      <c r="E120" s="57"/>
      <c r="F120" s="57"/>
      <c r="H120" s="57"/>
      <c r="I120" s="57"/>
      <c r="AM120" s="57">
        <v>6287.446551083764</v>
      </c>
      <c r="AN120" s="57">
        <v>6287.446551083764</v>
      </c>
      <c r="AS120" s="57">
        <v>181.8575510837636</v>
      </c>
      <c r="AT120" s="57">
        <v>181.8575510837636</v>
      </c>
      <c r="BB120" s="57">
        <v>1074.22</v>
      </c>
      <c r="BC120" s="57">
        <v>1074.22</v>
      </c>
      <c r="CG120" s="57">
        <v>179.58240611771492</v>
      </c>
      <c r="CH120" s="57">
        <v>160.5136436597111</v>
      </c>
      <c r="CM120" s="57">
        <v>46.76938366168903</v>
      </c>
      <c r="CN120" s="57">
        <v>46.76938366168903</v>
      </c>
      <c r="CQ120" s="57">
        <v>0.3185712965869657</v>
      </c>
      <c r="CR120" s="57">
        <v>0.3185712965869657</v>
      </c>
      <c r="CU120" s="57">
        <v>0.2565429362929484</v>
      </c>
      <c r="CV120" s="57">
        <v>0.2565429362929484</v>
      </c>
    </row>
    <row r="121" spans="4:100" ht="15.75">
      <c r="D121" s="57"/>
      <c r="E121" s="57"/>
      <c r="F121" s="57"/>
      <c r="H121" s="57"/>
      <c r="I121" s="57"/>
      <c r="AM121" s="57">
        <v>4170.173410579588</v>
      </c>
      <c r="AN121" s="57">
        <v>4170.173410579588</v>
      </c>
      <c r="AS121" s="57">
        <v>129.37441057958773</v>
      </c>
      <c r="AT121" s="57">
        <v>129.37441057958773</v>
      </c>
      <c r="BB121" s="57">
        <v>639.8</v>
      </c>
      <c r="BC121" s="57">
        <v>639.8</v>
      </c>
      <c r="CG121" s="57">
        <v>177.96010890279916</v>
      </c>
      <c r="CH121" s="57">
        <v>156.98587127158555</v>
      </c>
      <c r="CM121" s="57">
        <v>49.638223550811595</v>
      </c>
      <c r="CN121" s="57">
        <v>49.638223550811595</v>
      </c>
      <c r="CQ121" s="57">
        <v>0.7840681137395588</v>
      </c>
      <c r="CR121" s="57">
        <v>0.7840681137395588</v>
      </c>
      <c r="CU121" s="57">
        <v>0.7131837713162742</v>
      </c>
      <c r="CV121" s="57">
        <v>0.7131837713162742</v>
      </c>
    </row>
    <row r="122" spans="4:100" ht="15.75">
      <c r="D122" s="57"/>
      <c r="E122" s="57"/>
      <c r="F122" s="57"/>
      <c r="H122" s="57"/>
      <c r="I122" s="57"/>
      <c r="AM122" s="57">
        <v>6379.164589183635</v>
      </c>
      <c r="AN122" s="57">
        <v>6379.164589183636</v>
      </c>
      <c r="AS122" s="57">
        <v>169.68558918363522</v>
      </c>
      <c r="AT122" s="57">
        <v>169.68558918363522</v>
      </c>
      <c r="BB122" s="57">
        <v>448.54</v>
      </c>
      <c r="BC122" s="57">
        <v>448.54</v>
      </c>
      <c r="CG122" s="57">
        <v>162.73910491797972</v>
      </c>
      <c r="CH122" s="57">
        <v>156.98587127158555</v>
      </c>
      <c r="CM122" s="57">
        <v>43.80197376844268</v>
      </c>
      <c r="CN122" s="57">
        <v>43.80197376844267</v>
      </c>
      <c r="CQ122" s="57">
        <v>0.6482039994721582</v>
      </c>
      <c r="CR122" s="57">
        <v>0.6482039994721582</v>
      </c>
      <c r="CU122" s="57">
        <v>0.6405227428883287</v>
      </c>
      <c r="CV122" s="57">
        <v>0.6405227428883286</v>
      </c>
    </row>
    <row r="123" spans="4:100" ht="15.75">
      <c r="D123" s="57"/>
      <c r="E123" s="57"/>
      <c r="F123" s="57"/>
      <c r="H123" s="57"/>
      <c r="I123" s="57"/>
      <c r="AM123" s="57">
        <v>4993.813566871921</v>
      </c>
      <c r="AN123" s="57">
        <v>4857.097</v>
      </c>
      <c r="AS123" s="57">
        <v>251.91656687192128</v>
      </c>
      <c r="AT123" s="57">
        <v>115.2</v>
      </c>
      <c r="BB123" s="57">
        <v>2002.71</v>
      </c>
      <c r="BC123" s="57">
        <v>2002.71</v>
      </c>
      <c r="CG123" s="57">
        <v>178.56675106240658</v>
      </c>
      <c r="CH123" s="57">
        <v>158.73015873015873</v>
      </c>
      <c r="CM123" s="57">
        <v>84.38260546918166</v>
      </c>
      <c r="CN123" s="57">
        <v>55.03287251623758</v>
      </c>
      <c r="CQ123" s="57">
        <v>1.8725168400424252</v>
      </c>
      <c r="CR123" s="57">
        <v>0.8441256165977331</v>
      </c>
      <c r="CU123" s="57">
        <v>1.501257485808797</v>
      </c>
      <c r="CV123" s="57">
        <v>0.4529454528085398</v>
      </c>
    </row>
    <row r="124" spans="4:100" ht="15.75">
      <c r="D124" s="57"/>
      <c r="E124" s="57"/>
      <c r="F124" s="57"/>
      <c r="H124" s="57"/>
      <c r="I124" s="57"/>
      <c r="AM124" s="57">
        <v>1261.8138520157904</v>
      </c>
      <c r="AN124" s="57">
        <v>1250.5929999999998</v>
      </c>
      <c r="AS124" s="57">
        <v>40.920852015790274</v>
      </c>
      <c r="AT124" s="57">
        <v>29.7</v>
      </c>
      <c r="BB124" s="57">
        <v>352.05</v>
      </c>
      <c r="BC124" s="57">
        <v>352.05</v>
      </c>
      <c r="CG124" s="57">
        <v>175.23715932499448</v>
      </c>
      <c r="CH124" s="57">
        <v>175.23715932499448</v>
      </c>
      <c r="CM124" s="57">
        <v>130.98366271377063</v>
      </c>
      <c r="CN124" s="57">
        <v>66.12862857860233</v>
      </c>
      <c r="CQ124" s="57">
        <v>0.05864573437815925</v>
      </c>
      <c r="CR124" s="57">
        <v>0.05917192883695975</v>
      </c>
      <c r="CU124" s="57">
        <v>0.3962549620145896</v>
      </c>
      <c r="CV124" s="57">
        <v>0.39981032997945776</v>
      </c>
    </row>
    <row r="125" spans="4:100" ht="15.75">
      <c r="D125" s="57"/>
      <c r="E125" s="57"/>
      <c r="F125" s="57"/>
      <c r="H125" s="57"/>
      <c r="I125" s="57"/>
      <c r="AM125" s="57">
        <v>1038.769406564082</v>
      </c>
      <c r="AN125" s="57">
        <v>1038.769406564082</v>
      </c>
      <c r="AS125" s="57">
        <v>35.647406564081635</v>
      </c>
      <c r="AT125" s="57">
        <v>35.647406564081635</v>
      </c>
      <c r="BB125" s="57">
        <v>0</v>
      </c>
      <c r="BC125" s="57">
        <v>0</v>
      </c>
      <c r="CG125" s="57">
        <v>284.27846544896494</v>
      </c>
      <c r="CH125" s="57">
        <v>160.51364365971108</v>
      </c>
      <c r="CM125" s="57">
        <v>22.775025766549213</v>
      </c>
      <c r="CN125" s="57">
        <v>22.775025766549213</v>
      </c>
      <c r="CQ125" s="57">
        <v>0.04428316786124202</v>
      </c>
      <c r="CR125" s="57">
        <v>0.04428316786124202</v>
      </c>
      <c r="CU125" s="57">
        <v>0.04428316786124202</v>
      </c>
      <c r="CV125" s="57">
        <v>0.04428316786124202</v>
      </c>
    </row>
    <row r="126" spans="4:100" ht="15.75">
      <c r="D126" s="57"/>
      <c r="E126" s="57"/>
      <c r="F126" s="57"/>
      <c r="H126" s="57"/>
      <c r="I126" s="57"/>
      <c r="AM126" s="57">
        <v>323.31687472296585</v>
      </c>
      <c r="AN126" s="57">
        <v>317.10324264106</v>
      </c>
      <c r="AS126" s="57">
        <v>22.41363208190582</v>
      </c>
      <c r="AT126" s="57">
        <v>16.2</v>
      </c>
      <c r="BB126" s="57">
        <v>164.39124264106</v>
      </c>
      <c r="BC126" s="57">
        <v>164.39124264106</v>
      </c>
      <c r="CG126" s="57">
        <v>174.2165107510426</v>
      </c>
      <c r="CH126" s="57">
        <v>154.4401544401544</v>
      </c>
      <c r="CM126" s="57">
        <v>94.77080349194502</v>
      </c>
      <c r="CN126" s="57">
        <v>48.31391780292136</v>
      </c>
      <c r="CQ126" s="57">
        <v>0.4484764370070176</v>
      </c>
      <c r="CR126" s="57">
        <v>0.45726432436432213</v>
      </c>
      <c r="CU126" s="57">
        <v>0.4330117322826378</v>
      </c>
      <c r="CV126" s="57">
        <v>0.44149658904141453</v>
      </c>
    </row>
    <row r="127" spans="4:100" ht="15.75">
      <c r="D127" s="57"/>
      <c r="E127" s="57"/>
      <c r="F127" s="57"/>
      <c r="H127" s="57"/>
      <c r="I127" s="57"/>
      <c r="AM127" s="57">
        <v>9017.978509769906</v>
      </c>
      <c r="AN127" s="57">
        <v>12586.24</v>
      </c>
      <c r="AS127" s="57">
        <v>244.99697897380975</v>
      </c>
      <c r="AT127" s="57">
        <v>139.96800000000002</v>
      </c>
      <c r="BB127" s="57">
        <v>1327.6915307960962</v>
      </c>
      <c r="BC127" s="57">
        <v>991.44</v>
      </c>
      <c r="CG127" s="57">
        <v>177.38044544099867</v>
      </c>
      <c r="CH127" s="57">
        <v>177.3804454409987</v>
      </c>
      <c r="CM127" s="57">
        <v>26.343930598484157</v>
      </c>
      <c r="CN127" s="57">
        <v>20.45090511542764</v>
      </c>
      <c r="CQ127" s="57">
        <v>0.12918638015580333</v>
      </c>
      <c r="CR127" s="57">
        <v>0.09772577036509712</v>
      </c>
      <c r="CU127" s="57">
        <v>0.09858085146653149</v>
      </c>
      <c r="CV127" s="57">
        <v>0.04846562595342215</v>
      </c>
    </row>
    <row r="128" spans="4:100" ht="15.75">
      <c r="D128" s="57"/>
      <c r="E128" s="57"/>
      <c r="F128" s="57"/>
      <c r="H128" s="57"/>
      <c r="I128" s="57"/>
      <c r="AM128" s="57">
        <v>1905.1141694894675</v>
      </c>
      <c r="AN128" s="57">
        <v>1905.1141694894673</v>
      </c>
      <c r="AS128" s="57">
        <v>51.95816948946746</v>
      </c>
      <c r="AT128" s="57">
        <v>51.95816948946746</v>
      </c>
      <c r="BB128" s="57">
        <v>30.46</v>
      </c>
      <c r="BC128" s="57">
        <v>30.46</v>
      </c>
      <c r="CG128" s="57">
        <v>157.85075681582288</v>
      </c>
      <c r="CH128" s="57">
        <v>157.85075681582288</v>
      </c>
      <c r="CM128" s="57">
        <v>46.33370609156451</v>
      </c>
      <c r="CN128" s="57">
        <v>46.333706091564515</v>
      </c>
      <c r="CQ128" s="57">
        <v>0.18739034422050876</v>
      </c>
      <c r="CR128" s="57">
        <v>0.1873903442205088</v>
      </c>
      <c r="CU128" s="57">
        <v>0.17269306232086104</v>
      </c>
      <c r="CV128" s="57">
        <v>0.17269306232086107</v>
      </c>
    </row>
    <row r="129" spans="4:100" ht="15.75">
      <c r="D129" s="57"/>
      <c r="E129" s="57"/>
      <c r="F129" s="57"/>
      <c r="H129" s="57"/>
      <c r="I129" s="57"/>
      <c r="AM129" s="57">
        <v>3932.3045547652364</v>
      </c>
      <c r="AN129" s="57">
        <v>3932.3045547652364</v>
      </c>
      <c r="AS129" s="57">
        <v>105.91306459722438</v>
      </c>
      <c r="AT129" s="57">
        <v>105.91306459722438</v>
      </c>
      <c r="BB129" s="57">
        <v>397.231490168012</v>
      </c>
      <c r="BC129" s="57">
        <v>397.231490168012</v>
      </c>
      <c r="CG129" s="57">
        <v>180.20266864497066</v>
      </c>
      <c r="CH129" s="57">
        <v>160.51364365971108</v>
      </c>
      <c r="CM129" s="57">
        <v>49.73038005487723</v>
      </c>
      <c r="CN129" s="57">
        <v>49.73038005487723</v>
      </c>
      <c r="CQ129" s="57">
        <v>0.039162785551129314</v>
      </c>
      <c r="CR129" s="57">
        <v>0.039162785551129314</v>
      </c>
      <c r="CU129" s="57">
        <v>0.039162785551129314</v>
      </c>
      <c r="CV129" s="57">
        <v>0.039162785551129314</v>
      </c>
    </row>
    <row r="130" spans="4:100" ht="15.75">
      <c r="D130" s="57"/>
      <c r="E130" s="57"/>
      <c r="F130" s="57"/>
      <c r="H130" s="57"/>
      <c r="I130" s="57"/>
      <c r="AM130" s="57">
        <v>2945.933065208333</v>
      </c>
      <c r="AN130" s="57">
        <v>2884.8819999999996</v>
      </c>
      <c r="AS130" s="57">
        <v>126.55106520833336</v>
      </c>
      <c r="AT130" s="57">
        <v>65.5</v>
      </c>
      <c r="BB130" s="57">
        <v>432.973</v>
      </c>
      <c r="BC130" s="57">
        <v>432.973</v>
      </c>
      <c r="CG130" s="57">
        <v>175.28706195339734</v>
      </c>
      <c r="CH130" s="57">
        <v>158.73015873015876</v>
      </c>
      <c r="CM130" s="57">
        <v>72.36009620093829</v>
      </c>
      <c r="CN130" s="57">
        <v>73.89141046323559</v>
      </c>
      <c r="CQ130" s="57">
        <v>0.32349682728877777</v>
      </c>
      <c r="CR130" s="57">
        <v>0.33034280084939355</v>
      </c>
      <c r="CU130" s="57">
        <v>0.3129738454986917</v>
      </c>
      <c r="CV130" s="57">
        <v>0.3195971273695077</v>
      </c>
    </row>
    <row r="131" spans="4:100" ht="15.75">
      <c r="D131" s="57"/>
      <c r="E131" s="57"/>
      <c r="F131" s="57"/>
      <c r="H131" s="57"/>
      <c r="I131" s="57"/>
      <c r="AM131" s="57">
        <v>654.04</v>
      </c>
      <c r="AN131" s="57">
        <v>619.605</v>
      </c>
      <c r="AS131" s="57">
        <v>93.035</v>
      </c>
      <c r="AT131" s="57">
        <v>58.6</v>
      </c>
      <c r="BB131" s="57">
        <v>134.965</v>
      </c>
      <c r="BC131" s="57">
        <v>134.965</v>
      </c>
      <c r="CG131" s="57">
        <v>160.87520580283748</v>
      </c>
      <c r="CH131" s="57">
        <v>154.44015444015443</v>
      </c>
      <c r="CM131" s="57">
        <v>59.707357348174426</v>
      </c>
      <c r="CN131" s="57">
        <v>63.02563730118382</v>
      </c>
      <c r="CQ131" s="57">
        <v>0.09173750840927161</v>
      </c>
      <c r="CR131" s="57">
        <v>0.09683588737986297</v>
      </c>
      <c r="CU131" s="57">
        <v>0.08103479909485659</v>
      </c>
      <c r="CV131" s="57">
        <v>0.08553836718554562</v>
      </c>
    </row>
    <row r="132" spans="4:100" ht="15.75">
      <c r="D132" s="57"/>
      <c r="E132" s="57"/>
      <c r="F132" s="57"/>
      <c r="H132" s="57"/>
      <c r="I132" s="57"/>
      <c r="AM132" s="57">
        <v>16615.11782788877</v>
      </c>
      <c r="AN132" s="57">
        <v>14074.77</v>
      </c>
      <c r="AS132" s="57">
        <v>672.8181340885035</v>
      </c>
      <c r="AT132" s="57">
        <v>116.64000000000001</v>
      </c>
      <c r="BB132" s="57">
        <v>2975.6096938002665</v>
      </c>
      <c r="BC132" s="57">
        <v>991.44</v>
      </c>
      <c r="CG132" s="57">
        <v>199.03523863069668</v>
      </c>
      <c r="CH132" s="57">
        <v>0</v>
      </c>
      <c r="CM132" s="57">
        <v>36.72920085921195</v>
      </c>
      <c r="CN132" s="57">
        <v>21.208161838523825</v>
      </c>
      <c r="CQ132" s="57">
        <v>1.9747076331248061</v>
      </c>
      <c r="CR132" s="57">
        <v>0.08739041561602783</v>
      </c>
      <c r="CU132" s="57">
        <v>0.18091957162978256</v>
      </c>
      <c r="CV132" s="57">
        <v>0.04333996221607884</v>
      </c>
    </row>
    <row r="133" spans="4:100" ht="15.75">
      <c r="D133" s="57"/>
      <c r="E133" s="57"/>
      <c r="F133" s="57"/>
      <c r="H133" s="57"/>
      <c r="I133" s="57"/>
      <c r="AM133" s="57">
        <v>5193.59</v>
      </c>
      <c r="AN133" s="57">
        <v>0</v>
      </c>
      <c r="AS133" s="57">
        <v>104.01</v>
      </c>
      <c r="AT133" s="57">
        <v>0</v>
      </c>
      <c r="BB133" s="57">
        <v>278.39</v>
      </c>
      <c r="BC133" s="57">
        <v>0</v>
      </c>
      <c r="CG133" s="57">
        <v>157.84619591763274</v>
      </c>
      <c r="CH133" s="57">
        <v>157.84619591763274</v>
      </c>
      <c r="CM133" s="57">
        <v>39.420516444309236</v>
      </c>
      <c r="CN133" s="57">
        <v>0</v>
      </c>
      <c r="CQ133" s="57">
        <v>2.254124796142938</v>
      </c>
      <c r="CR133" s="57">
        <v>0</v>
      </c>
      <c r="CU133" s="57">
        <v>0.021565044603058768</v>
      </c>
      <c r="CV133" s="57">
        <v>0</v>
      </c>
    </row>
    <row r="134" spans="4:100" ht="15.75">
      <c r="D134" s="57"/>
      <c r="E134" s="57"/>
      <c r="F134" s="57"/>
      <c r="H134" s="57"/>
      <c r="I134" s="57"/>
      <c r="AM134" s="57">
        <v>428.1762991315147</v>
      </c>
      <c r="AN134" s="57">
        <v>428.1762991315147</v>
      </c>
      <c r="AS134" s="57">
        <v>9.530299131514685</v>
      </c>
      <c r="AT134" s="57">
        <v>9.530299131514685</v>
      </c>
      <c r="BB134" s="57">
        <v>0</v>
      </c>
      <c r="BC134" s="57">
        <v>0</v>
      </c>
      <c r="CG134" s="57">
        <v>172.63198132822694</v>
      </c>
      <c r="CH134" s="57">
        <v>154.44015444015443</v>
      </c>
      <c r="CM134" s="57">
        <v>21.31832149167212</v>
      </c>
      <c r="CN134" s="57">
        <v>21.31832149167212</v>
      </c>
      <c r="CQ134" s="57">
        <v>0.09809043631137479</v>
      </c>
      <c r="CR134" s="57">
        <v>0.09809043631137479</v>
      </c>
      <c r="CU134" s="57">
        <v>0</v>
      </c>
      <c r="CV134" s="57">
        <v>0</v>
      </c>
    </row>
    <row r="135" spans="4:100" ht="15.75">
      <c r="D135" s="57"/>
      <c r="E135" s="57"/>
      <c r="F135" s="57"/>
      <c r="H135" s="57"/>
      <c r="I135" s="57"/>
      <c r="AM135" s="57">
        <v>9281.86937131562</v>
      </c>
      <c r="AN135" s="57">
        <v>6603.645</v>
      </c>
      <c r="AS135" s="57">
        <v>500.7303713156223</v>
      </c>
      <c r="AT135" s="57">
        <v>72.3168</v>
      </c>
      <c r="BB135" s="57">
        <v>2758.75</v>
      </c>
      <c r="BC135" s="57">
        <v>508.93919999999997</v>
      </c>
      <c r="CG135" s="57">
        <v>163.8877610431957</v>
      </c>
      <c r="CH135" s="57">
        <v>158.73015873015873</v>
      </c>
      <c r="CM135" s="57">
        <v>41.50457031754108</v>
      </c>
      <c r="CN135" s="57">
        <v>29.924382670479712</v>
      </c>
      <c r="CQ135" s="57">
        <v>2.933172070287503</v>
      </c>
      <c r="CR135" s="57">
        <v>0.18626076962041416</v>
      </c>
      <c r="CU135" s="57">
        <v>2.4875721771472525</v>
      </c>
      <c r="CV135" s="57">
        <v>0.09237322721012409</v>
      </c>
    </row>
    <row r="136" spans="4:100" ht="15.75">
      <c r="D136" s="57"/>
      <c r="E136" s="57"/>
      <c r="F136" s="57"/>
      <c r="H136" s="57"/>
      <c r="I136" s="57"/>
      <c r="AM136" s="57">
        <v>15539.262869841581</v>
      </c>
      <c r="AN136" s="57">
        <v>15539.262869841581</v>
      </c>
      <c r="AS136" s="57">
        <v>980.0838698415812</v>
      </c>
      <c r="AT136" s="57">
        <v>980.0838698415812</v>
      </c>
      <c r="BB136" s="57">
        <v>2744.77</v>
      </c>
      <c r="BC136" s="57">
        <v>2744.77</v>
      </c>
      <c r="CG136" s="57">
        <v>161.28335287712517</v>
      </c>
      <c r="CH136" s="57">
        <v>161.28335287712517</v>
      </c>
      <c r="CM136" s="57">
        <v>48.652886969773455</v>
      </c>
      <c r="CN136" s="57">
        <v>48.652886969773455</v>
      </c>
      <c r="CQ136" s="57">
        <v>1.486106528567621</v>
      </c>
      <c r="CR136" s="57">
        <v>0.9781673768773153</v>
      </c>
      <c r="CU136" s="57">
        <v>1.471562724148261</v>
      </c>
      <c r="CV136" s="57">
        <v>0.8494611430776683</v>
      </c>
    </row>
    <row r="137" spans="4:100" ht="15.75">
      <c r="D137" s="57"/>
      <c r="E137" s="57"/>
      <c r="F137" s="57"/>
      <c r="H137" s="57"/>
      <c r="I137" s="57"/>
      <c r="AM137" s="57">
        <v>3550.8624404423904</v>
      </c>
      <c r="AN137" s="57">
        <v>3550.8624404423904</v>
      </c>
      <c r="AS137" s="57">
        <v>112.83444044239069</v>
      </c>
      <c r="AT137" s="57">
        <v>112.83444044239069</v>
      </c>
      <c r="BB137" s="57">
        <v>279.27</v>
      </c>
      <c r="BC137" s="57">
        <v>279.27</v>
      </c>
      <c r="CG137" s="57">
        <v>164.02569129240823</v>
      </c>
      <c r="CH137" s="57">
        <v>154.44015444015443</v>
      </c>
      <c r="CM137" s="57">
        <v>114.87997827062492</v>
      </c>
      <c r="CN137" s="57">
        <v>72.15148553264734</v>
      </c>
      <c r="CQ137" s="57">
        <v>0.13517842722744233</v>
      </c>
      <c r="CR137" s="57">
        <v>0.13517842722744233</v>
      </c>
      <c r="CU137" s="57">
        <v>0.022248116147849887</v>
      </c>
      <c r="CV137" s="57">
        <v>0.022248116147849887</v>
      </c>
    </row>
    <row r="138" spans="4:100" ht="15.75">
      <c r="D138" s="57"/>
      <c r="E138" s="57"/>
      <c r="F138" s="57"/>
      <c r="H138" s="57"/>
      <c r="I138" s="57"/>
      <c r="AM138" s="57">
        <v>15832.435940601921</v>
      </c>
      <c r="AN138" s="57">
        <v>14715.54</v>
      </c>
      <c r="AS138" s="57">
        <v>703.6559406019214</v>
      </c>
      <c r="AT138" s="57">
        <v>116.64000000000001</v>
      </c>
      <c r="BB138" s="57">
        <v>1686.56</v>
      </c>
      <c r="BC138" s="57">
        <v>1156.68</v>
      </c>
      <c r="CG138" s="57">
        <v>174.70732595650207</v>
      </c>
      <c r="CH138" s="57">
        <v>174.70732595650207</v>
      </c>
      <c r="CM138" s="57">
        <v>26.21251723720678</v>
      </c>
      <c r="CN138" s="57">
        <v>20.2846786458397</v>
      </c>
      <c r="CQ138" s="57">
        <v>8.294206936485324</v>
      </c>
      <c r="CR138" s="57">
        <v>0.0835851079878822</v>
      </c>
      <c r="CU138" s="57">
        <v>6.032710339604809</v>
      </c>
      <c r="CV138" s="57">
        <v>0.04145277713220174</v>
      </c>
    </row>
    <row r="139" spans="4:100" ht="15.75">
      <c r="D139" s="57"/>
      <c r="E139" s="57"/>
      <c r="F139" s="57"/>
      <c r="H139" s="57"/>
      <c r="I139" s="57"/>
      <c r="AM139" s="57">
        <v>115.316</v>
      </c>
      <c r="AN139" s="57">
        <v>115.316</v>
      </c>
      <c r="AS139" s="57">
        <v>0</v>
      </c>
      <c r="AT139" s="57">
        <v>0</v>
      </c>
      <c r="BB139" s="57">
        <v>0</v>
      </c>
      <c r="BC139" s="57">
        <v>0</v>
      </c>
      <c r="CG139" s="57">
        <v>177.0211598985944</v>
      </c>
      <c r="CH139" s="57">
        <v>156.98587127158552</v>
      </c>
      <c r="CM139" s="57">
        <v>0</v>
      </c>
      <c r="CN139" s="57">
        <v>0</v>
      </c>
      <c r="CQ139" s="57">
        <v>0</v>
      </c>
      <c r="CR139" s="57">
        <v>0</v>
      </c>
      <c r="CU139" s="57">
        <v>0</v>
      </c>
      <c r="CV139" s="57">
        <v>0</v>
      </c>
    </row>
    <row r="140" spans="4:100" ht="15.75">
      <c r="D140" s="57"/>
      <c r="E140" s="57"/>
      <c r="F140" s="57"/>
      <c r="H140" s="57"/>
      <c r="I140" s="57"/>
      <c r="AM140" s="57">
        <v>4673.352329596666</v>
      </c>
      <c r="AN140" s="57">
        <v>4673.352329596666</v>
      </c>
      <c r="AS140" s="57">
        <v>172.7813295966662</v>
      </c>
      <c r="AT140" s="57">
        <v>172.7813295966662</v>
      </c>
      <c r="BB140" s="57">
        <v>459.68</v>
      </c>
      <c r="BC140" s="57">
        <v>459.68</v>
      </c>
      <c r="CG140" s="57">
        <v>177.67488754550124</v>
      </c>
      <c r="CH140" s="57">
        <v>156.98587127158555</v>
      </c>
      <c r="CM140" s="57">
        <v>60.95838274290494</v>
      </c>
      <c r="CN140" s="57">
        <v>60.95838274290494</v>
      </c>
      <c r="CQ140" s="57">
        <v>0.13074126599240002</v>
      </c>
      <c r="CR140" s="57">
        <v>0.13074126599240002</v>
      </c>
      <c r="CU140" s="57">
        <v>0.05199693557471883</v>
      </c>
      <c r="CV140" s="57">
        <v>0.05199693557471883</v>
      </c>
    </row>
    <row r="141" spans="4:100" ht="15.75">
      <c r="D141" s="57"/>
      <c r="E141" s="57"/>
      <c r="F141" s="57"/>
      <c r="H141" s="57"/>
      <c r="I141" s="57"/>
      <c r="AM141" s="57">
        <v>6250.798947125159</v>
      </c>
      <c r="AN141" s="57">
        <v>6250.798947125159</v>
      </c>
      <c r="AS141" s="57">
        <v>229.63894712516085</v>
      </c>
      <c r="AT141" s="57">
        <v>229.63894712516085</v>
      </c>
      <c r="BB141" s="57">
        <v>118.22</v>
      </c>
      <c r="BC141" s="57">
        <v>118.22</v>
      </c>
      <c r="CG141" s="57">
        <v>177.52086197515777</v>
      </c>
      <c r="CH141" s="57">
        <v>177.5208619751578</v>
      </c>
      <c r="CM141" s="57">
        <v>20.798621280211343</v>
      </c>
      <c r="CN141" s="57">
        <v>20.798621280211343</v>
      </c>
      <c r="CQ141" s="57">
        <v>0.013598261713263523</v>
      </c>
      <c r="CR141" s="57">
        <v>0.013598261713263523</v>
      </c>
      <c r="CU141" s="57">
        <v>0.0023996932435170924</v>
      </c>
      <c r="CV141" s="57">
        <v>0.0023996932435170924</v>
      </c>
    </row>
    <row r="142" spans="4:100" ht="15.75">
      <c r="D142" s="57"/>
      <c r="E142" s="57"/>
      <c r="F142" s="57"/>
      <c r="H142" s="57"/>
      <c r="I142" s="57"/>
      <c r="AM142" s="57">
        <v>3046.499684502894</v>
      </c>
      <c r="AN142" s="57">
        <v>3046.4996845028936</v>
      </c>
      <c r="AS142" s="57">
        <v>110.55768450289395</v>
      </c>
      <c r="AT142" s="57">
        <v>110.55768450289395</v>
      </c>
      <c r="BB142" s="57">
        <v>1250.11</v>
      </c>
      <c r="BC142" s="57">
        <v>1250.11</v>
      </c>
      <c r="CG142" s="57">
        <v>171.68209701132994</v>
      </c>
      <c r="CH142" s="57">
        <v>171.68209701132994</v>
      </c>
      <c r="CM142" s="57">
        <v>52.39061760350837</v>
      </c>
      <c r="CN142" s="57">
        <v>52.390617603508375</v>
      </c>
      <c r="CQ142" s="57">
        <v>1.3083868087287875</v>
      </c>
      <c r="CR142" s="57">
        <v>1.3083868087287878</v>
      </c>
      <c r="CU142" s="57">
        <v>0.317085212551934</v>
      </c>
      <c r="CV142" s="57">
        <v>0.31708521255193406</v>
      </c>
    </row>
    <row r="143" spans="4:100" ht="15.75">
      <c r="D143" s="57"/>
      <c r="E143" s="57"/>
      <c r="F143" s="57"/>
      <c r="H143" s="57"/>
      <c r="I143" s="57"/>
      <c r="AM143" s="57">
        <v>3397.8630279749113</v>
      </c>
      <c r="AN143" s="57">
        <v>3397.8630279749113</v>
      </c>
      <c r="AS143" s="57">
        <v>112.31702797491153</v>
      </c>
      <c r="AT143" s="57">
        <v>112.31702797491153</v>
      </c>
      <c r="BB143" s="57">
        <v>782.81</v>
      </c>
      <c r="BC143" s="57">
        <v>782.81</v>
      </c>
      <c r="CG143" s="57">
        <v>237.995135507098</v>
      </c>
      <c r="CH143" s="57">
        <v>237.995135507098</v>
      </c>
      <c r="CM143" s="57">
        <v>43.56856023364491</v>
      </c>
      <c r="CN143" s="57">
        <v>43.56856023364491</v>
      </c>
      <c r="CQ143" s="57">
        <v>0.08063891856267702</v>
      </c>
      <c r="CR143" s="57">
        <v>0.08063891856267702</v>
      </c>
      <c r="CU143" s="57">
        <v>0.08063891856267702</v>
      </c>
      <c r="CV143" s="57">
        <v>0.08063891856267702</v>
      </c>
    </row>
    <row r="144" spans="4:100" ht="15.75">
      <c r="D144" s="57"/>
      <c r="E144" s="57"/>
      <c r="F144" s="57"/>
      <c r="H144" s="57"/>
      <c r="I144" s="57"/>
      <c r="AM144" s="57">
        <v>426.52132273086966</v>
      </c>
      <c r="AN144" s="57">
        <v>426.5213227308696</v>
      </c>
      <c r="AS144" s="57">
        <v>19.86132273086956</v>
      </c>
      <c r="AT144" s="57">
        <v>19.86132273086956</v>
      </c>
      <c r="BB144" s="57">
        <v>136.28</v>
      </c>
      <c r="BC144" s="57">
        <v>136.28</v>
      </c>
      <c r="CG144" s="57">
        <v>226.5813783976899</v>
      </c>
      <c r="CH144" s="57">
        <v>226.5813783976899</v>
      </c>
      <c r="CM144" s="57">
        <v>147.87068462646704</v>
      </c>
      <c r="CN144" s="57">
        <v>61.427175157974276</v>
      </c>
      <c r="CQ144" s="57">
        <v>0.135983822868798</v>
      </c>
      <c r="CR144" s="57">
        <v>0.135983822868798</v>
      </c>
      <c r="CU144" s="57">
        <v>0.1125383361672811</v>
      </c>
      <c r="CV144" s="57">
        <v>0.11253833616728111</v>
      </c>
    </row>
    <row r="145" spans="4:100" ht="15.75">
      <c r="D145" s="57"/>
      <c r="E145" s="57"/>
      <c r="F145" s="57"/>
      <c r="H145" s="57"/>
      <c r="I145" s="57"/>
      <c r="AM145" s="57">
        <v>78.25003151353751</v>
      </c>
      <c r="AN145" s="57">
        <v>78.25003151353751</v>
      </c>
      <c r="AS145" s="57">
        <v>2.770031513537509</v>
      </c>
      <c r="AT145" s="57">
        <v>2.770031513537509</v>
      </c>
      <c r="BB145" s="57">
        <v>0</v>
      </c>
      <c r="BC145" s="57">
        <v>0</v>
      </c>
      <c r="CG145" s="57">
        <v>227.1793481322318</v>
      </c>
      <c r="CH145" s="57">
        <v>227.1793481322318</v>
      </c>
      <c r="CM145" s="57">
        <v>2.453673133240635</v>
      </c>
      <c r="CN145" s="57">
        <v>2.453673133240635</v>
      </c>
      <c r="CQ145" s="57">
        <v>0</v>
      </c>
      <c r="CR145" s="57">
        <v>0</v>
      </c>
      <c r="CU145" s="57">
        <v>0</v>
      </c>
      <c r="CV145" s="57">
        <v>0</v>
      </c>
    </row>
    <row r="146" spans="4:100" ht="15.75">
      <c r="D146" s="57"/>
      <c r="E146" s="57"/>
      <c r="F146" s="57"/>
      <c r="H146" s="57"/>
      <c r="I146" s="57"/>
      <c r="AM146" s="57">
        <v>135.6637399190922</v>
      </c>
      <c r="AN146" s="57">
        <v>135.6637399190922</v>
      </c>
      <c r="AS146" s="57">
        <v>6.886522232139816</v>
      </c>
      <c r="AT146" s="57">
        <v>6.886522232139816</v>
      </c>
      <c r="BB146" s="57">
        <v>6.517217686952381</v>
      </c>
      <c r="BC146" s="57">
        <v>6.517217686952381</v>
      </c>
      <c r="CG146" s="57">
        <v>227.50375820466547</v>
      </c>
      <c r="CH146" s="57">
        <v>227.5037582046655</v>
      </c>
      <c r="CM146" s="57">
        <v>59.1167544458306</v>
      </c>
      <c r="CN146" s="57">
        <v>59.1167544458306</v>
      </c>
      <c r="CQ146" s="57">
        <v>0.022113499169263317</v>
      </c>
      <c r="CR146" s="57">
        <v>0.022113499169263317</v>
      </c>
      <c r="CU146" s="57">
        <v>0</v>
      </c>
      <c r="CV146" s="57">
        <v>0</v>
      </c>
    </row>
    <row r="147" spans="4:100" ht="15.75">
      <c r="D147" s="57"/>
      <c r="E147" s="57"/>
      <c r="F147" s="57"/>
      <c r="H147" s="57"/>
      <c r="I147" s="57"/>
      <c r="AM147" s="57">
        <v>251.55628395604396</v>
      </c>
      <c r="AN147" s="57">
        <v>251.55628395604393</v>
      </c>
      <c r="AS147" s="57">
        <v>9.911283956043963</v>
      </c>
      <c r="AT147" s="57">
        <v>9.911283956043963</v>
      </c>
      <c r="BB147" s="57">
        <v>9.33</v>
      </c>
      <c r="BC147" s="57">
        <v>9.33</v>
      </c>
      <c r="CG147" s="57">
        <v>244.8316534321238</v>
      </c>
      <c r="CH147" s="57">
        <v>244.8316534321238</v>
      </c>
      <c r="CM147" s="57">
        <v>44.6818494184945</v>
      </c>
      <c r="CN147" s="57">
        <v>44.68184941849451</v>
      </c>
      <c r="CQ147" s="57">
        <v>0.02385152104190098</v>
      </c>
      <c r="CR147" s="57">
        <v>0.023851521041900983</v>
      </c>
      <c r="CU147" s="57">
        <v>0</v>
      </c>
      <c r="CV147" s="57">
        <v>0</v>
      </c>
    </row>
    <row r="148" spans="4:100" ht="15.75">
      <c r="D148" s="57"/>
      <c r="E148" s="57"/>
      <c r="F148" s="57"/>
      <c r="H148" s="57"/>
      <c r="I148" s="57"/>
      <c r="AM148" s="57">
        <v>318.9130118816381</v>
      </c>
      <c r="AN148" s="57">
        <v>318.9130118816381</v>
      </c>
      <c r="AS148" s="57">
        <v>16.287011881638136</v>
      </c>
      <c r="AT148" s="57">
        <v>16.287011881638136</v>
      </c>
      <c r="BB148" s="57">
        <v>0</v>
      </c>
      <c r="BC148" s="57">
        <v>0</v>
      </c>
      <c r="CG148" s="57">
        <v>245.28001048384303</v>
      </c>
      <c r="CH148" s="57">
        <v>245.28001048384303</v>
      </c>
      <c r="CM148" s="57">
        <v>0</v>
      </c>
      <c r="CN148" s="57">
        <v>0</v>
      </c>
      <c r="CQ148" s="57">
        <v>0.1097477954677809</v>
      </c>
      <c r="CR148" s="57">
        <v>0.1097477954677809</v>
      </c>
      <c r="CU148" s="57">
        <v>0</v>
      </c>
      <c r="CV148" s="57">
        <v>0</v>
      </c>
    </row>
    <row r="149" spans="4:100" ht="15.75">
      <c r="D149" s="57"/>
      <c r="E149" s="57"/>
      <c r="F149" s="57"/>
      <c r="H149" s="57"/>
      <c r="I149" s="57"/>
      <c r="AM149" s="57">
        <v>246.98302923462444</v>
      </c>
      <c r="AN149" s="57">
        <v>246.98302923462444</v>
      </c>
      <c r="AS149" s="57">
        <v>14.876309450549467</v>
      </c>
      <c r="AT149" s="57">
        <v>14.876309450549467</v>
      </c>
      <c r="BB149" s="57">
        <v>41.271719784075</v>
      </c>
      <c r="BC149" s="57">
        <v>41.271719784075</v>
      </c>
      <c r="CG149" s="57">
        <v>182.5152363025831</v>
      </c>
      <c r="CH149" s="57">
        <v>158.73015873015868</v>
      </c>
      <c r="CM149" s="57">
        <v>24.981473500913033</v>
      </c>
      <c r="CN149" s="57">
        <v>24.981473500913033</v>
      </c>
      <c r="CQ149" s="57">
        <v>0.1579055861483968</v>
      </c>
      <c r="CR149" s="57">
        <v>0.1579055861483968</v>
      </c>
      <c r="CU149" s="57">
        <v>0</v>
      </c>
      <c r="CV149" s="57">
        <v>0</v>
      </c>
    </row>
    <row r="150" spans="4:100" ht="15.75">
      <c r="D150" s="57"/>
      <c r="E150" s="57"/>
      <c r="F150" s="57"/>
      <c r="H150" s="57"/>
      <c r="I150" s="57"/>
      <c r="AM150" s="57">
        <v>1950.357719230929</v>
      </c>
      <c r="AN150" s="57">
        <v>1950.357719230929</v>
      </c>
      <c r="AS150" s="57">
        <v>59.641719230929034</v>
      </c>
      <c r="AT150" s="57">
        <v>59.641719230929034</v>
      </c>
      <c r="BB150" s="57">
        <v>0</v>
      </c>
      <c r="BC150" s="57">
        <v>0</v>
      </c>
      <c r="CG150" s="57">
        <v>259.73299546300854</v>
      </c>
      <c r="CH150" s="57">
        <v>158.7301587301587</v>
      </c>
      <c r="CM150" s="57">
        <v>37.6064345923793</v>
      </c>
      <c r="CN150" s="57">
        <v>37.6064345923793</v>
      </c>
      <c r="CQ150" s="57">
        <v>0.03383994605155065</v>
      </c>
      <c r="CR150" s="57">
        <v>0.03383994605155065</v>
      </c>
      <c r="CU150" s="57">
        <v>0</v>
      </c>
      <c r="CV150" s="57">
        <v>0</v>
      </c>
    </row>
    <row r="151" spans="4:100" ht="15.75">
      <c r="D151" s="57"/>
      <c r="E151" s="57"/>
      <c r="F151" s="57"/>
      <c r="H151" s="57"/>
      <c r="I151" s="57"/>
      <c r="AM151" s="57">
        <v>216.83421430382347</v>
      </c>
      <c r="AN151" s="57">
        <v>216.83421430382344</v>
      </c>
      <c r="AS151" s="57">
        <v>8.203757941297075</v>
      </c>
      <c r="AT151" s="57">
        <v>8.203757941297075</v>
      </c>
      <c r="BB151" s="57">
        <v>13.296456362526428</v>
      </c>
      <c r="BC151" s="57">
        <v>13.296456362526428</v>
      </c>
      <c r="CG151" s="57">
        <v>175.57619773954485</v>
      </c>
      <c r="CH151" s="57">
        <v>156.98587127158552</v>
      </c>
      <c r="CM151" s="57">
        <v>9.74477209136059</v>
      </c>
      <c r="CN151" s="57">
        <v>9.74477209136059</v>
      </c>
      <c r="CQ151" s="57">
        <v>0</v>
      </c>
      <c r="CR151" s="57">
        <v>0</v>
      </c>
      <c r="CU151" s="57">
        <v>0</v>
      </c>
      <c r="CV151" s="57">
        <v>0</v>
      </c>
    </row>
    <row r="152" spans="4:100" ht="15.75">
      <c r="D152" s="57"/>
      <c r="E152" s="57"/>
      <c r="F152" s="57"/>
      <c r="H152" s="57"/>
      <c r="I152" s="57"/>
      <c r="AM152" s="57">
        <v>1698.8279381836735</v>
      </c>
      <c r="AN152" s="57">
        <v>1698.8279381836737</v>
      </c>
      <c r="AS152" s="57">
        <v>53.54893818367347</v>
      </c>
      <c r="AT152" s="57">
        <v>53.54893818367347</v>
      </c>
      <c r="BB152" s="57">
        <v>517.12</v>
      </c>
      <c r="BC152" s="57">
        <v>517.12</v>
      </c>
      <c r="CG152" s="57">
        <v>227.4774920723605</v>
      </c>
      <c r="CH152" s="57">
        <v>227.4774920723605</v>
      </c>
      <c r="CM152" s="57">
        <v>56.36415427825828</v>
      </c>
      <c r="CN152" s="57">
        <v>56.364154278258276</v>
      </c>
      <c r="CQ152" s="57">
        <v>0.14774892404251386</v>
      </c>
      <c r="CR152" s="57">
        <v>0.14774892404251386</v>
      </c>
      <c r="CU152" s="57">
        <v>0.14774892404251386</v>
      </c>
      <c r="CV152" s="57">
        <v>0.14774892404251386</v>
      </c>
    </row>
    <row r="153" spans="4:100" ht="15.75">
      <c r="D153" s="57"/>
      <c r="E153" s="57"/>
      <c r="F153" s="57"/>
      <c r="H153" s="57"/>
      <c r="I153" s="57"/>
      <c r="AM153" s="57">
        <v>57.7199962967033</v>
      </c>
      <c r="AN153" s="57">
        <v>57.7199962967033</v>
      </c>
      <c r="AS153" s="57">
        <v>5.401771868131874</v>
      </c>
      <c r="AT153" s="57">
        <v>5.401771868131874</v>
      </c>
      <c r="BB153" s="57">
        <v>10.20822442857143</v>
      </c>
      <c r="BC153" s="57">
        <v>10.20822442857143</v>
      </c>
      <c r="CG153" s="57">
        <v>227.48828086051859</v>
      </c>
      <c r="CH153" s="57">
        <v>227.48828086051859</v>
      </c>
      <c r="CM153" s="57">
        <v>116.92654942851186</v>
      </c>
      <c r="CN153" s="57">
        <v>116.92654942851186</v>
      </c>
      <c r="CQ153" s="57">
        <v>0.017325018436584957</v>
      </c>
      <c r="CR153" s="57">
        <v>0.017325018436584957</v>
      </c>
      <c r="CU153" s="57">
        <v>0</v>
      </c>
      <c r="CV153" s="57">
        <v>0</v>
      </c>
    </row>
    <row r="154" spans="4:100" ht="15.75">
      <c r="D154" s="57"/>
      <c r="E154" s="57"/>
      <c r="F154" s="57"/>
      <c r="H154" s="57"/>
      <c r="I154" s="57"/>
      <c r="AM154" s="57">
        <v>313.90628005046153</v>
      </c>
      <c r="AN154" s="57">
        <v>313.90628005046153</v>
      </c>
      <c r="AS154" s="57">
        <v>32.10879868131868</v>
      </c>
      <c r="AT154" s="57">
        <v>32.10879868131868</v>
      </c>
      <c r="BB154" s="57">
        <v>55.933481369142854</v>
      </c>
      <c r="BC154" s="57">
        <v>55.933481369142854</v>
      </c>
      <c r="CG154" s="57">
        <v>231.34623286347127</v>
      </c>
      <c r="CH154" s="57">
        <v>231.34623286347127</v>
      </c>
      <c r="CM154" s="57">
        <v>80.43802116969745</v>
      </c>
      <c r="CN154" s="57">
        <v>80.43802116969745</v>
      </c>
      <c r="CQ154" s="57">
        <v>0.3695370477498972</v>
      </c>
      <c r="CR154" s="57">
        <v>0.3695370477498972</v>
      </c>
      <c r="CU154" s="57">
        <v>0</v>
      </c>
      <c r="CV154" s="57">
        <v>0</v>
      </c>
    </row>
    <row r="155" spans="4:100" ht="15.75">
      <c r="D155" s="57"/>
      <c r="E155" s="57"/>
      <c r="F155" s="57"/>
      <c r="H155" s="57"/>
      <c r="I155" s="57"/>
      <c r="AM155" s="57">
        <v>736.1260993625185</v>
      </c>
      <c r="AN155" s="57">
        <v>736.1260993625185</v>
      </c>
      <c r="AS155" s="57">
        <v>40.41701841519294</v>
      </c>
      <c r="AT155" s="57">
        <v>40.41701841519294</v>
      </c>
      <c r="BB155" s="57">
        <v>98.81708094732548</v>
      </c>
      <c r="BC155" s="57">
        <v>98.81708094732548</v>
      </c>
      <c r="CG155" s="57">
        <v>214.56871616496971</v>
      </c>
      <c r="CH155" s="57">
        <v>214.56871616496971</v>
      </c>
      <c r="CM155" s="57">
        <v>0</v>
      </c>
      <c r="CN155" s="57">
        <v>0</v>
      </c>
      <c r="CQ155" s="57">
        <v>0.3776526878217559</v>
      </c>
      <c r="CR155" s="57">
        <v>0.3776526878217559</v>
      </c>
      <c r="CU155" s="57">
        <v>0.1684494003233731</v>
      </c>
      <c r="CV155" s="57">
        <v>0.1684494003233731</v>
      </c>
    </row>
    <row r="156" spans="4:100" ht="15.75">
      <c r="D156" s="57"/>
      <c r="E156" s="57"/>
      <c r="F156" s="57"/>
      <c r="H156" s="57"/>
      <c r="I156" s="57"/>
      <c r="AM156" s="57">
        <v>107.63451640472864</v>
      </c>
      <c r="AN156" s="57">
        <v>107.63451640472864</v>
      </c>
      <c r="AS156" s="57">
        <v>5.454516404728638</v>
      </c>
      <c r="AT156" s="57">
        <v>5.454516404728638</v>
      </c>
      <c r="BB156" s="57">
        <v>0</v>
      </c>
      <c r="BC156" s="57">
        <v>0</v>
      </c>
      <c r="CG156" s="57">
        <v>217.3310225303293</v>
      </c>
      <c r="CH156" s="57">
        <v>217.3310225303293</v>
      </c>
      <c r="CM156" s="57">
        <v>22.009668265633834</v>
      </c>
      <c r="CN156" s="57">
        <v>22.009668265633834</v>
      </c>
      <c r="CQ156" s="57">
        <v>0</v>
      </c>
      <c r="CR156" s="57">
        <v>0</v>
      </c>
      <c r="CU156" s="57">
        <v>0</v>
      </c>
      <c r="CV156" s="57">
        <v>0</v>
      </c>
    </row>
    <row r="157" spans="4:100" ht="15.75">
      <c r="D157" s="57"/>
      <c r="E157" s="57"/>
      <c r="F157" s="57"/>
      <c r="H157" s="57"/>
      <c r="I157" s="57"/>
      <c r="AM157" s="57">
        <v>86.55</v>
      </c>
      <c r="AN157" s="57">
        <v>86.55</v>
      </c>
      <c r="AS157" s="57">
        <v>5.55</v>
      </c>
      <c r="AT157" s="57">
        <v>5.55</v>
      </c>
      <c r="BB157" s="57">
        <v>0</v>
      </c>
      <c r="BC157" s="57">
        <v>0</v>
      </c>
      <c r="CG157" s="57">
        <v>221.4418698863876</v>
      </c>
      <c r="CH157" s="57">
        <v>221.4418698863876</v>
      </c>
      <c r="CM157" s="57">
        <v>32.420566146735986</v>
      </c>
      <c r="CN157" s="57">
        <v>32.420566146735986</v>
      </c>
      <c r="CQ157" s="57">
        <v>0</v>
      </c>
      <c r="CR157" s="57">
        <v>0</v>
      </c>
      <c r="CU157" s="57">
        <v>0</v>
      </c>
      <c r="CV157" s="57">
        <v>0</v>
      </c>
    </row>
    <row r="158" spans="4:100" ht="15.75">
      <c r="D158" s="57"/>
      <c r="E158" s="57"/>
      <c r="F158" s="57"/>
      <c r="H158" s="57"/>
      <c r="I158" s="57"/>
      <c r="AM158" s="57">
        <v>174.67338051220875</v>
      </c>
      <c r="AN158" s="57">
        <v>174.67338051220875</v>
      </c>
      <c r="AS158" s="57">
        <v>12.020626282090209</v>
      </c>
      <c r="AT158" s="57">
        <v>12.020626282090209</v>
      </c>
      <c r="BB158" s="57">
        <v>16.06075423011857</v>
      </c>
      <c r="BC158" s="57">
        <v>16.06075423011857</v>
      </c>
      <c r="CG158" s="57">
        <v>226.256360796329</v>
      </c>
      <c r="CH158" s="57">
        <v>226.256360796329</v>
      </c>
      <c r="CM158" s="57">
        <v>12.371661862060071</v>
      </c>
      <c r="CN158" s="57">
        <v>12.371661862060071</v>
      </c>
      <c r="CQ158" s="57">
        <v>0</v>
      </c>
      <c r="CR158" s="57">
        <v>0</v>
      </c>
      <c r="CU158" s="57">
        <v>0</v>
      </c>
      <c r="CV158" s="57">
        <v>0</v>
      </c>
    </row>
    <row r="159" spans="4:100" ht="15.75">
      <c r="D159" s="57"/>
      <c r="E159" s="57"/>
      <c r="F159" s="57"/>
      <c r="H159" s="57"/>
      <c r="I159" s="57"/>
      <c r="AM159" s="57">
        <v>309.60455544079696</v>
      </c>
      <c r="AN159" s="57">
        <v>309.60455544079696</v>
      </c>
      <c r="AS159" s="57">
        <v>17.68055544079695</v>
      </c>
      <c r="AT159" s="57">
        <v>17.68055544079695</v>
      </c>
      <c r="BB159" s="57">
        <v>0</v>
      </c>
      <c r="BC159" s="57">
        <v>0</v>
      </c>
      <c r="CG159" s="57">
        <v>263.8370646766169</v>
      </c>
      <c r="CH159" s="57">
        <v>263.8329627959764</v>
      </c>
      <c r="CM159" s="57">
        <v>15.648994547583353</v>
      </c>
      <c r="CN159" s="57">
        <v>15.648994547583353</v>
      </c>
      <c r="CQ159" s="57">
        <v>0</v>
      </c>
      <c r="CR159" s="57">
        <v>0</v>
      </c>
      <c r="CU159" s="57">
        <v>0</v>
      </c>
      <c r="CV159" s="57">
        <v>0</v>
      </c>
    </row>
    <row r="160" spans="4:100" ht="15.75">
      <c r="D160" s="57"/>
      <c r="E160" s="57"/>
      <c r="F160" s="57"/>
      <c r="H160" s="57"/>
      <c r="I160" s="57"/>
      <c r="AM160" s="57">
        <v>64.32000000000001</v>
      </c>
      <c r="AN160" s="57">
        <v>64.321</v>
      </c>
      <c r="AS160" s="57">
        <v>5.94</v>
      </c>
      <c r="AT160" s="57">
        <v>5.94</v>
      </c>
      <c r="BB160" s="57">
        <v>0</v>
      </c>
      <c r="BC160" s="57">
        <v>0</v>
      </c>
      <c r="CG160" s="57">
        <v>227.48743975782023</v>
      </c>
      <c r="CH160" s="57">
        <v>227.48743975782023</v>
      </c>
      <c r="CM160" s="57">
        <v>15.967039800995023</v>
      </c>
      <c r="CN160" s="57">
        <v>15.966791561076475</v>
      </c>
      <c r="CQ160" s="57">
        <v>0</v>
      </c>
      <c r="CR160" s="57">
        <v>0</v>
      </c>
      <c r="CU160" s="57">
        <v>0</v>
      </c>
      <c r="CV160" s="57">
        <v>0</v>
      </c>
    </row>
    <row r="161" spans="4:100" ht="15.75">
      <c r="D161" s="57"/>
      <c r="E161" s="57"/>
      <c r="F161" s="57"/>
      <c r="H161" s="57"/>
      <c r="I161" s="57"/>
      <c r="AM161" s="57">
        <v>250.7830764667033</v>
      </c>
      <c r="AN161" s="57">
        <v>250.7830764667033</v>
      </c>
      <c r="AS161" s="57">
        <v>18.01425186813188</v>
      </c>
      <c r="AT161" s="57">
        <v>18.01425186813188</v>
      </c>
      <c r="BB161" s="57">
        <v>56.26382459857143</v>
      </c>
      <c r="BC161" s="57">
        <v>56.26382459857143</v>
      </c>
      <c r="CG161" s="57">
        <v>154.44015444015443</v>
      </c>
      <c r="CH161" s="57">
        <v>0</v>
      </c>
      <c r="CM161" s="57">
        <v>161.69352641857338</v>
      </c>
      <c r="CN161" s="57">
        <v>161.69352641857338</v>
      </c>
      <c r="CQ161" s="57">
        <v>1.7026667270217222</v>
      </c>
      <c r="CR161" s="57">
        <v>1.7026667270217222</v>
      </c>
      <c r="CU161" s="57">
        <v>0</v>
      </c>
      <c r="CV161" s="57">
        <v>0</v>
      </c>
    </row>
    <row r="162" spans="4:100" ht="15.75">
      <c r="D162" s="57"/>
      <c r="E162" s="57"/>
      <c r="F162" s="57"/>
      <c r="H162" s="57"/>
      <c r="I162" s="57"/>
      <c r="AM162" s="57">
        <v>67.64</v>
      </c>
      <c r="AN162" s="57">
        <v>0</v>
      </c>
      <c r="AS162" s="57">
        <v>3.6</v>
      </c>
      <c r="AT162" s="57">
        <v>0</v>
      </c>
      <c r="BB162" s="57">
        <v>0</v>
      </c>
      <c r="BC162" s="57">
        <v>0</v>
      </c>
      <c r="CG162" s="57">
        <v>220.14803390036542</v>
      </c>
      <c r="CH162" s="57">
        <v>220.14803390036542</v>
      </c>
      <c r="CM162" s="57">
        <v>0</v>
      </c>
      <c r="CN162" s="57">
        <v>0</v>
      </c>
      <c r="CQ162" s="57">
        <v>0</v>
      </c>
      <c r="CR162" s="57">
        <v>0</v>
      </c>
      <c r="CU162" s="57">
        <v>0</v>
      </c>
      <c r="CV162" s="57">
        <v>0</v>
      </c>
    </row>
    <row r="163" spans="4:100" ht="15.75">
      <c r="D163" s="57"/>
      <c r="E163" s="57"/>
      <c r="F163" s="57"/>
      <c r="H163" s="57"/>
      <c r="I163" s="57"/>
      <c r="AM163" s="57">
        <v>293.348066098231</v>
      </c>
      <c r="AN163" s="57">
        <v>293.348066098231</v>
      </c>
      <c r="AS163" s="57">
        <v>15.940066098231053</v>
      </c>
      <c r="AT163" s="57">
        <v>15.940066098231053</v>
      </c>
      <c r="BB163" s="57">
        <v>5.34</v>
      </c>
      <c r="BC163" s="57">
        <v>5.34</v>
      </c>
      <c r="CG163" s="57">
        <v>172.74156894413235</v>
      </c>
      <c r="CH163" s="57">
        <v>0</v>
      </c>
      <c r="CM163" s="57">
        <v>14.47427302479021</v>
      </c>
      <c r="CN163" s="57">
        <v>14.47427302479021</v>
      </c>
      <c r="CQ163" s="57">
        <v>0</v>
      </c>
      <c r="CR163" s="57">
        <v>0</v>
      </c>
      <c r="CU163" s="57">
        <v>0</v>
      </c>
      <c r="CV163" s="57">
        <v>0</v>
      </c>
    </row>
    <row r="164" spans="4:100" ht="15.75">
      <c r="D164" s="57"/>
      <c r="E164" s="57"/>
      <c r="F164" s="57"/>
      <c r="H164" s="57"/>
      <c r="I164" s="57"/>
      <c r="AM164" s="57">
        <v>24122.72</v>
      </c>
      <c r="AN164" s="57">
        <v>0</v>
      </c>
      <c r="AS164" s="57">
        <v>521.54</v>
      </c>
      <c r="AT164" s="57">
        <v>0</v>
      </c>
      <c r="BB164" s="57">
        <v>4677.25</v>
      </c>
      <c r="BC164" s="57">
        <v>0</v>
      </c>
      <c r="CG164" s="57">
        <v>175.44034359071173</v>
      </c>
      <c r="CH164" s="57">
        <v>156.98587127158552</v>
      </c>
      <c r="CM164" s="57">
        <v>49.68312031147399</v>
      </c>
      <c r="CN164" s="57">
        <v>0</v>
      </c>
      <c r="CQ164" s="57">
        <v>4.113590838844044</v>
      </c>
      <c r="CR164" s="57">
        <v>0</v>
      </c>
      <c r="CU164" s="57">
        <v>3.1072366631955264</v>
      </c>
      <c r="CV164" s="57">
        <v>0</v>
      </c>
    </row>
    <row r="165" spans="4:100" ht="15.75">
      <c r="D165" s="57"/>
      <c r="E165" s="57"/>
      <c r="F165" s="57"/>
      <c r="H165" s="57"/>
      <c r="I165" s="57"/>
      <c r="AM165" s="57">
        <v>1059.4</v>
      </c>
      <c r="AN165" s="57">
        <v>1025.53</v>
      </c>
      <c r="AS165" s="57">
        <v>69.07</v>
      </c>
      <c r="AT165" s="57">
        <v>35.2</v>
      </c>
      <c r="BB165" s="57">
        <v>345.38</v>
      </c>
      <c r="BC165" s="57">
        <v>345.38</v>
      </c>
      <c r="CG165" s="57">
        <v>164.2032750230172</v>
      </c>
      <c r="CH165" s="57">
        <v>154.44015444015446</v>
      </c>
      <c r="CM165" s="57">
        <v>73.28676609401548</v>
      </c>
      <c r="CN165" s="57">
        <v>47.39012998157051</v>
      </c>
      <c r="CQ165" s="57">
        <v>4.212761940721163</v>
      </c>
      <c r="CR165" s="57">
        <v>0.6825738886234435</v>
      </c>
      <c r="CU165" s="57">
        <v>4.203322635454031</v>
      </c>
      <c r="CV165" s="57">
        <v>0.43879749982935656</v>
      </c>
    </row>
    <row r="166" spans="4:100" ht="15.75">
      <c r="D166" s="57"/>
      <c r="E166" s="57"/>
      <c r="F166" s="57"/>
      <c r="H166" s="57"/>
      <c r="I166" s="57"/>
      <c r="AM166" s="57">
        <v>8819.480000000001</v>
      </c>
      <c r="AN166" s="57">
        <v>28731.297000000006</v>
      </c>
      <c r="AS166" s="57">
        <v>445.52</v>
      </c>
      <c r="AT166" s="57">
        <v>303.264</v>
      </c>
      <c r="BB166" s="57">
        <v>1001.45</v>
      </c>
      <c r="BC166" s="57">
        <v>2131.596</v>
      </c>
      <c r="CG166" s="57">
        <v>174.42818484869045</v>
      </c>
      <c r="CH166" s="57">
        <v>156.98587127158552</v>
      </c>
      <c r="CM166" s="57">
        <v>46.87430551461083</v>
      </c>
      <c r="CN166" s="57">
        <v>16.513873355595464</v>
      </c>
      <c r="CQ166" s="57">
        <v>0.9364497680135335</v>
      </c>
      <c r="CR166" s="57">
        <v>0.58960094979353</v>
      </c>
      <c r="CU166" s="57">
        <v>0.039344723271666805</v>
      </c>
      <c r="CV166" s="57">
        <v>0.041766301047947804</v>
      </c>
    </row>
    <row r="167" spans="4:100" ht="15.75">
      <c r="D167" s="57"/>
      <c r="E167" s="57"/>
      <c r="F167" s="57"/>
      <c r="H167" s="57"/>
      <c r="I167" s="57"/>
      <c r="AM167" s="57">
        <v>464.46765509988194</v>
      </c>
      <c r="AN167" s="57">
        <v>464.46765509988194</v>
      </c>
      <c r="AS167" s="57">
        <v>43.78749161855416</v>
      </c>
      <c r="AT167" s="57">
        <v>43.78749161855416</v>
      </c>
      <c r="BB167" s="57">
        <v>28.254163481327694</v>
      </c>
      <c r="BC167" s="57">
        <v>28.254163481327694</v>
      </c>
      <c r="CG167" s="57">
        <v>161.81890591286177</v>
      </c>
      <c r="CH167" s="57">
        <v>154.44015444015443</v>
      </c>
      <c r="CM167" s="57">
        <v>60.568264961206665</v>
      </c>
      <c r="CN167" s="57">
        <v>60.568264961206665</v>
      </c>
      <c r="CQ167" s="57">
        <v>0.13779215688600976</v>
      </c>
      <c r="CR167" s="57">
        <v>0.13779215688600976</v>
      </c>
      <c r="CU167" s="57">
        <v>0.12487414217794633</v>
      </c>
      <c r="CV167" s="57">
        <v>0.12487414217794633</v>
      </c>
    </row>
    <row r="168" spans="4:100" ht="15.75">
      <c r="D168" s="57"/>
      <c r="E168" s="57"/>
      <c r="F168" s="57"/>
      <c r="H168" s="57"/>
      <c r="I168" s="57"/>
      <c r="AM168" s="57">
        <v>28925.003995024377</v>
      </c>
      <c r="AN168" s="57">
        <v>25980.8872</v>
      </c>
      <c r="AS168" s="57">
        <v>1152.6674084418098</v>
      </c>
      <c r="AT168" s="57">
        <v>300.93120000000005</v>
      </c>
      <c r="BB168" s="57">
        <v>3513.44458658257</v>
      </c>
      <c r="BC168" s="57">
        <v>1421.064</v>
      </c>
      <c r="CG168" s="57">
        <v>174.64204721670225</v>
      </c>
      <c r="CH168" s="57">
        <v>0</v>
      </c>
      <c r="CM168" s="57">
        <v>33.36538865011094</v>
      </c>
      <c r="CN168" s="57">
        <v>13.221411468966311</v>
      </c>
      <c r="CQ168" s="57">
        <v>2.2574240615915593</v>
      </c>
      <c r="CR168" s="57">
        <v>0.6608704263186209</v>
      </c>
      <c r="CU168" s="57">
        <v>0.2483664306921367</v>
      </c>
      <c r="CV168" s="57">
        <v>0.06812700376144198</v>
      </c>
    </row>
    <row r="169" spans="4:100" ht="15.75">
      <c r="D169" s="57"/>
      <c r="E169" s="57"/>
      <c r="F169" s="57"/>
      <c r="H169" s="57"/>
      <c r="I169" s="57"/>
      <c r="AM169" s="57">
        <v>12188.06</v>
      </c>
      <c r="AN169" s="57">
        <v>0</v>
      </c>
      <c r="AS169" s="57">
        <v>141.55</v>
      </c>
      <c r="AT169" s="57">
        <v>0</v>
      </c>
      <c r="BB169" s="57">
        <v>823</v>
      </c>
      <c r="BC169" s="57">
        <v>0</v>
      </c>
      <c r="CG169" s="57">
        <v>173.4122776884834</v>
      </c>
      <c r="CH169" s="57">
        <v>173.4122776884834</v>
      </c>
      <c r="CM169" s="57">
        <v>40.38378544247403</v>
      </c>
      <c r="CN169" s="57">
        <v>0</v>
      </c>
      <c r="CQ169" s="57">
        <v>1.1600697732042673</v>
      </c>
      <c r="CR169" s="57">
        <v>0</v>
      </c>
      <c r="CU169" s="57">
        <v>1.1489113115622995</v>
      </c>
      <c r="CV169" s="57">
        <v>0</v>
      </c>
    </row>
    <row r="170" spans="4:100" ht="15.75">
      <c r="D170" s="57"/>
      <c r="E170" s="57"/>
      <c r="F170" s="57"/>
      <c r="H170" s="57"/>
      <c r="I170" s="57"/>
      <c r="AM170" s="57">
        <v>84.9002746301957</v>
      </c>
      <c r="AN170" s="57">
        <v>84.9002746301957</v>
      </c>
      <c r="AS170" s="57">
        <v>2.8202746301956907</v>
      </c>
      <c r="AT170" s="57">
        <v>2.8202746301956907</v>
      </c>
      <c r="BB170" s="57">
        <v>0</v>
      </c>
      <c r="BC170" s="57">
        <v>0</v>
      </c>
      <c r="CG170" s="57">
        <v>174.21686902185624</v>
      </c>
      <c r="CH170" s="57">
        <v>0</v>
      </c>
      <c r="CM170" s="57">
        <v>31.09530577491272</v>
      </c>
      <c r="CN170" s="57">
        <v>31.09530577491272</v>
      </c>
      <c r="CQ170" s="57">
        <v>0.29446312286849163</v>
      </c>
      <c r="CR170" s="57">
        <v>0.29446312286849163</v>
      </c>
      <c r="CU170" s="57">
        <v>0</v>
      </c>
      <c r="CV170" s="57">
        <v>0</v>
      </c>
    </row>
    <row r="171" spans="4:100" ht="15.75">
      <c r="D171" s="57"/>
      <c r="E171" s="57"/>
      <c r="F171" s="57"/>
      <c r="H171" s="57"/>
      <c r="I171" s="57"/>
      <c r="AM171" s="57">
        <v>4269.72</v>
      </c>
      <c r="AN171" s="57">
        <v>0</v>
      </c>
      <c r="AS171" s="57">
        <v>71.66</v>
      </c>
      <c r="AT171" s="57">
        <v>0</v>
      </c>
      <c r="BB171" s="57">
        <v>188.52</v>
      </c>
      <c r="BC171" s="57">
        <v>0</v>
      </c>
      <c r="CG171" s="57">
        <v>179.30788120362297</v>
      </c>
      <c r="CH171" s="57">
        <v>0</v>
      </c>
      <c r="CM171" s="57">
        <v>1.9071508201942986</v>
      </c>
      <c r="CN171" s="57">
        <v>0</v>
      </c>
      <c r="CQ171" s="57">
        <v>0.08197258836645026</v>
      </c>
      <c r="CR171" s="57">
        <v>0</v>
      </c>
      <c r="CU171" s="57">
        <v>0.03700476846256897</v>
      </c>
      <c r="CV171" s="57">
        <v>0</v>
      </c>
    </row>
    <row r="172" spans="4:100" ht="15.75">
      <c r="D172" s="57"/>
      <c r="E172" s="57"/>
      <c r="F172" s="57"/>
      <c r="H172" s="57"/>
      <c r="I172" s="57"/>
      <c r="AM172" s="57">
        <v>2809.85</v>
      </c>
      <c r="AN172" s="57">
        <v>0</v>
      </c>
      <c r="AS172" s="57">
        <v>39.62</v>
      </c>
      <c r="AT172" s="57">
        <v>0</v>
      </c>
      <c r="BB172" s="57">
        <v>124.36</v>
      </c>
      <c r="BC172" s="57">
        <v>0</v>
      </c>
      <c r="CG172" s="57">
        <v>263.18736140012203</v>
      </c>
      <c r="CH172" s="57">
        <v>263.18736140012203</v>
      </c>
      <c r="CM172" s="57">
        <v>23.706959446233785</v>
      </c>
      <c r="CN172" s="57">
        <v>0</v>
      </c>
      <c r="CQ172" s="57">
        <v>0.013879744470345392</v>
      </c>
      <c r="CR172" s="57">
        <v>0</v>
      </c>
      <c r="CU172" s="57">
        <v>0.013879744470345392</v>
      </c>
      <c r="CV172" s="57">
        <v>0</v>
      </c>
    </row>
    <row r="173" spans="4:100" ht="15.75">
      <c r="D173" s="57"/>
      <c r="E173" s="57"/>
      <c r="F173" s="57"/>
      <c r="H173" s="57"/>
      <c r="I173" s="57"/>
      <c r="AM173" s="57">
        <v>466.27238993225865</v>
      </c>
      <c r="AN173" s="57">
        <v>466.27238993225865</v>
      </c>
      <c r="AS173" s="57">
        <v>16.29654255420853</v>
      </c>
      <c r="AT173" s="57">
        <v>16.29654255420853</v>
      </c>
      <c r="BB173" s="57">
        <v>7.4798473780500006</v>
      </c>
      <c r="BC173" s="57">
        <v>7.4798473780500006</v>
      </c>
      <c r="CG173" s="57">
        <v>180.48784083121018</v>
      </c>
      <c r="CH173" s="57">
        <v>180.48784083121018</v>
      </c>
      <c r="CM173" s="57">
        <v>11.778522851841801</v>
      </c>
      <c r="CN173" s="57">
        <v>11.778522851841801</v>
      </c>
      <c r="CQ173" s="57">
        <v>0</v>
      </c>
      <c r="CR173" s="57">
        <v>0</v>
      </c>
      <c r="CU173" s="57">
        <v>0</v>
      </c>
      <c r="CV173" s="57">
        <v>0</v>
      </c>
    </row>
    <row r="174" spans="4:100" ht="15.75">
      <c r="D174" s="57"/>
      <c r="E174" s="57"/>
      <c r="F174" s="57"/>
      <c r="H174" s="57"/>
      <c r="I174" s="57"/>
      <c r="AM174" s="57">
        <v>382.29722114371066</v>
      </c>
      <c r="AN174" s="57">
        <v>382.29722114371066</v>
      </c>
      <c r="AS174" s="57">
        <v>13.06822114371063</v>
      </c>
      <c r="AT174" s="57">
        <v>13.06822114371063</v>
      </c>
      <c r="BB174" s="57">
        <v>103.53</v>
      </c>
      <c r="BC174" s="57">
        <v>103.53</v>
      </c>
      <c r="CG174" s="57">
        <v>180.49044051221958</v>
      </c>
      <c r="CH174" s="57">
        <v>180.49044051221958</v>
      </c>
      <c r="CM174" s="57">
        <v>62.603123110338444</v>
      </c>
      <c r="CN174" s="57">
        <v>62.603123110338444</v>
      </c>
      <c r="CQ174" s="57">
        <v>0.3243549603343487</v>
      </c>
      <c r="CR174" s="57">
        <v>0.3243549603343487</v>
      </c>
      <c r="CU174" s="57">
        <v>0</v>
      </c>
      <c r="CV174" s="57">
        <v>0</v>
      </c>
    </row>
    <row r="175" spans="4:100" ht="15.75">
      <c r="D175" s="57"/>
      <c r="E175" s="57"/>
      <c r="F175" s="57"/>
      <c r="H175" s="57"/>
      <c r="I175" s="57"/>
      <c r="AM175" s="57">
        <v>589.7265234542646</v>
      </c>
      <c r="AN175" s="57">
        <v>589.7265234542646</v>
      </c>
      <c r="AS175" s="57">
        <v>18.484504018836567</v>
      </c>
      <c r="AT175" s="57">
        <v>18.484504018836567</v>
      </c>
      <c r="BB175" s="57">
        <v>269.960019435428</v>
      </c>
      <c r="BC175" s="57">
        <v>269.960019435428</v>
      </c>
      <c r="CG175" s="57">
        <v>179.3181230573754</v>
      </c>
      <c r="CH175" s="57">
        <v>179.3181230573754</v>
      </c>
      <c r="CM175" s="57">
        <v>67.47364823770883</v>
      </c>
      <c r="CN175" s="57">
        <v>38.32284813581513</v>
      </c>
      <c r="CQ175" s="57">
        <v>0.2441809792724504</v>
      </c>
      <c r="CR175" s="57">
        <v>0.2441809792724504</v>
      </c>
      <c r="CU175" s="57">
        <v>0</v>
      </c>
      <c r="CV175" s="57">
        <v>0</v>
      </c>
    </row>
    <row r="176" spans="4:100" ht="15.75">
      <c r="D176" s="57"/>
      <c r="E176" s="57"/>
      <c r="F176" s="57"/>
      <c r="H176" s="57"/>
      <c r="I176" s="57"/>
      <c r="AM176" s="57">
        <v>213.36382150151195</v>
      </c>
      <c r="AN176" s="57">
        <v>213.36382150151195</v>
      </c>
      <c r="AS176" s="57">
        <v>7.697821501511955</v>
      </c>
      <c r="AT176" s="57">
        <v>7.697821501511955</v>
      </c>
      <c r="BB176" s="57">
        <v>61.98</v>
      </c>
      <c r="BC176" s="57">
        <v>61.98</v>
      </c>
      <c r="CG176" s="57">
        <v>180.17078345543587</v>
      </c>
      <c r="CH176" s="57">
        <v>158.73015873015873</v>
      </c>
      <c r="CM176" s="57">
        <v>45.31227427388147</v>
      </c>
      <c r="CN176" s="57">
        <v>45.31227427388147</v>
      </c>
      <c r="CQ176" s="57">
        <v>0.19216003777711427</v>
      </c>
      <c r="CR176" s="57">
        <v>0.19216003777711427</v>
      </c>
      <c r="CU176" s="57">
        <v>0</v>
      </c>
      <c r="CV176" s="57">
        <v>0</v>
      </c>
    </row>
    <row r="177" spans="4:100" ht="15.75">
      <c r="D177" s="57"/>
      <c r="E177" s="57"/>
      <c r="F177" s="57"/>
      <c r="H177" s="57"/>
      <c r="I177" s="57"/>
      <c r="AM177" s="57">
        <v>199.42190021550894</v>
      </c>
      <c r="AN177" s="57">
        <v>199.42190021550894</v>
      </c>
      <c r="AS177" s="57">
        <v>7.009900215508874</v>
      </c>
      <c r="AT177" s="57">
        <v>7.009900215508874</v>
      </c>
      <c r="BB177" s="57">
        <v>15.16</v>
      </c>
      <c r="BC177" s="57">
        <v>15.16</v>
      </c>
      <c r="CG177" s="57">
        <v>177.70237717322607</v>
      </c>
      <c r="CH177" s="57">
        <v>158.73015873015873</v>
      </c>
      <c r="CM177" s="57">
        <v>28.522444093919262</v>
      </c>
      <c r="CN177" s="57">
        <v>28.522444093919262</v>
      </c>
      <c r="CQ177" s="57">
        <v>0.18052179806278015</v>
      </c>
      <c r="CR177" s="57">
        <v>0.18052179806278015</v>
      </c>
      <c r="CU177" s="57">
        <v>0.1353913485470851</v>
      </c>
      <c r="CV177" s="57">
        <v>0.1353913485470851</v>
      </c>
    </row>
    <row r="178" spans="4:100" ht="15.75">
      <c r="D178" s="57"/>
      <c r="E178" s="57"/>
      <c r="F178" s="57"/>
      <c r="H178" s="57"/>
      <c r="I178" s="57"/>
      <c r="AM178" s="57">
        <v>3592.859927684721</v>
      </c>
      <c r="AN178" s="57">
        <v>3559.063</v>
      </c>
      <c r="AS178" s="57">
        <v>148.99692768472073</v>
      </c>
      <c r="AT178" s="57">
        <v>115.2</v>
      </c>
      <c r="BB178" s="57">
        <v>772.25</v>
      </c>
      <c r="BC178" s="57">
        <v>772.25</v>
      </c>
      <c r="CG178" s="57">
        <v>157.5127436492632</v>
      </c>
      <c r="CH178" s="57">
        <v>156.98587127158555</v>
      </c>
      <c r="CM178" s="57">
        <v>61.997963873738485</v>
      </c>
      <c r="CN178" s="57">
        <v>62.58669767857439</v>
      </c>
      <c r="CQ178" s="57">
        <v>0.8557528158302866</v>
      </c>
      <c r="CR178" s="57">
        <v>0.8638790603032314</v>
      </c>
      <c r="CU178" s="57">
        <v>0.7021147639411569</v>
      </c>
      <c r="CV178" s="57">
        <v>0.7087820586485825</v>
      </c>
    </row>
    <row r="179" spans="4:100" ht="15.75">
      <c r="D179" s="57"/>
      <c r="E179" s="57"/>
      <c r="F179" s="57"/>
      <c r="H179" s="57"/>
      <c r="I179" s="57"/>
      <c r="AM179" s="57">
        <v>8198.896927829881</v>
      </c>
      <c r="AN179" s="57">
        <v>7968.261</v>
      </c>
      <c r="AS179" s="57">
        <v>446.2359278298801</v>
      </c>
      <c r="AT179" s="57">
        <v>215.6</v>
      </c>
      <c r="BB179" s="57">
        <v>1578.97</v>
      </c>
      <c r="BC179" s="57">
        <v>1578.97</v>
      </c>
      <c r="CG179" s="57">
        <v>155.27927131000067</v>
      </c>
      <c r="CH179" s="57">
        <v>155.2792713100007</v>
      </c>
      <c r="CM179" s="57">
        <v>42.75575154629796</v>
      </c>
      <c r="CN179" s="57">
        <v>43.99328787046509</v>
      </c>
      <c r="CQ179" s="57">
        <v>4.5432940952777034</v>
      </c>
      <c r="CR179" s="57">
        <v>0.8659354908178836</v>
      </c>
      <c r="CU179" s="57">
        <v>0.046225730526449654</v>
      </c>
      <c r="CV179" s="57">
        <v>0.047563703046373605</v>
      </c>
    </row>
    <row r="180" spans="4:100" ht="15.75">
      <c r="D180" s="57"/>
      <c r="E180" s="57"/>
      <c r="F180" s="57"/>
      <c r="H180" s="57"/>
      <c r="I180" s="57"/>
      <c r="AM180" s="57">
        <v>3117.0032929490435</v>
      </c>
      <c r="AN180" s="57">
        <v>3117.003292949043</v>
      </c>
      <c r="AS180" s="57">
        <v>67.32329294904298</v>
      </c>
      <c r="AT180" s="57">
        <v>67.32329294904298</v>
      </c>
      <c r="BB180" s="57">
        <v>521.82</v>
      </c>
      <c r="BC180" s="57">
        <v>521.82</v>
      </c>
      <c r="CG180" s="57">
        <v>158.73015873015873</v>
      </c>
      <c r="CH180" s="57">
        <v>158.73015873015873</v>
      </c>
      <c r="CM180" s="57">
        <v>47.27617719664983</v>
      </c>
      <c r="CN180" s="57">
        <v>47.27617719664984</v>
      </c>
      <c r="CQ180" s="57">
        <v>2.9238339338992123</v>
      </c>
      <c r="CR180" s="57">
        <v>0.6737240235678926</v>
      </c>
      <c r="CU180" s="57">
        <v>0.1988769153379698</v>
      </c>
      <c r="CV180" s="57">
        <v>0.1988769153379698</v>
      </c>
    </row>
    <row r="181" spans="4:100" ht="15.75">
      <c r="D181" s="57"/>
      <c r="E181" s="57"/>
      <c r="F181" s="57"/>
      <c r="H181" s="57"/>
      <c r="I181" s="57"/>
      <c r="AM181" s="57">
        <v>47145.057</v>
      </c>
      <c r="AN181" s="57">
        <v>47145.057</v>
      </c>
      <c r="AS181" s="57">
        <v>1840.005</v>
      </c>
      <c r="AT181" s="57">
        <v>1840.005</v>
      </c>
      <c r="BB181" s="57">
        <v>4416.012000000001</v>
      </c>
      <c r="BC181" s="57">
        <v>4416.012000000001</v>
      </c>
      <c r="CG181" s="57">
        <v>178.3263727206097</v>
      </c>
      <c r="CH181" s="57">
        <v>158.7301587301587</v>
      </c>
      <c r="CM181" s="57">
        <v>26.77375063943607</v>
      </c>
      <c r="CN181" s="57">
        <v>26.77375063943607</v>
      </c>
      <c r="CQ181" s="57">
        <v>7.193330999684654</v>
      </c>
      <c r="CR181" s="57">
        <v>1.1666122282978681</v>
      </c>
      <c r="CU181" s="57">
        <v>6.162257901183574</v>
      </c>
      <c r="CV181" s="57">
        <v>0.954500914061892</v>
      </c>
    </row>
    <row r="182" spans="4:100" ht="15.75">
      <c r="D182" s="57"/>
      <c r="E182" s="57"/>
      <c r="F182" s="57"/>
      <c r="H182" s="57"/>
      <c r="I182" s="57"/>
      <c r="AM182" s="57">
        <v>117.08728036942158</v>
      </c>
      <c r="AN182" s="57">
        <v>117.08728036942159</v>
      </c>
      <c r="AS182" s="57">
        <v>9.730604357303733</v>
      </c>
      <c r="AT182" s="57">
        <v>9.730604357303733</v>
      </c>
      <c r="BB182" s="57">
        <v>16.430676012117864</v>
      </c>
      <c r="BC182" s="57">
        <v>16.430676012117864</v>
      </c>
      <c r="CG182" s="57">
        <v>156.15578261239497</v>
      </c>
      <c r="CH182" s="57">
        <v>156.155782612395</v>
      </c>
      <c r="CM182" s="57">
        <v>149.08536559158816</v>
      </c>
      <c r="CN182" s="57">
        <v>63.200716394234206</v>
      </c>
      <c r="CQ182" s="57">
        <v>0.2929438611246261</v>
      </c>
      <c r="CR182" s="57">
        <v>0.29294386112462606</v>
      </c>
      <c r="CU182" s="57">
        <v>0.23486752714073528</v>
      </c>
      <c r="CV182" s="57">
        <v>0.23486752714073522</v>
      </c>
    </row>
    <row r="183" spans="4:100" ht="15.75">
      <c r="D183" s="57"/>
      <c r="E183" s="57"/>
      <c r="F183" s="57"/>
      <c r="H183" s="57"/>
      <c r="I183" s="57"/>
      <c r="AM183" s="57">
        <v>5406.38</v>
      </c>
      <c r="AN183" s="57">
        <v>5406.379999999999</v>
      </c>
      <c r="AS183" s="57">
        <v>286.6</v>
      </c>
      <c r="AT183" s="57">
        <v>286.6</v>
      </c>
      <c r="BB183" s="57">
        <v>747</v>
      </c>
      <c r="BC183" s="57">
        <v>747</v>
      </c>
      <c r="CG183" s="57">
        <v>176.04787724146888</v>
      </c>
      <c r="CH183" s="57">
        <v>154.4401544401544</v>
      </c>
      <c r="CM183" s="57">
        <v>29.34292447071793</v>
      </c>
      <c r="CN183" s="57">
        <v>29.342924470717936</v>
      </c>
      <c r="CQ183" s="57">
        <v>0.7879579311850073</v>
      </c>
      <c r="CR183" s="57">
        <v>0.7879579311850075</v>
      </c>
      <c r="CU183" s="57">
        <v>0.05733966165900288</v>
      </c>
      <c r="CV183" s="57">
        <v>0.057339661659002894</v>
      </c>
    </row>
    <row r="184" spans="4:100" ht="15.75">
      <c r="D184" s="57"/>
      <c r="E184" s="57"/>
      <c r="F184" s="57"/>
      <c r="H184" s="57"/>
      <c r="I184" s="57"/>
      <c r="AM184" s="57">
        <v>17308.516</v>
      </c>
      <c r="AN184" s="57">
        <v>16444.468</v>
      </c>
      <c r="AS184" s="57">
        <v>383.039</v>
      </c>
      <c r="AT184" s="57">
        <v>139.96800000000002</v>
      </c>
      <c r="BB184" s="57">
        <v>3099.577</v>
      </c>
      <c r="BC184" s="57">
        <v>2478.6000000000004</v>
      </c>
      <c r="CG184" s="57">
        <v>181.42263227411942</v>
      </c>
      <c r="CH184" s="57">
        <v>160.51364365971105</v>
      </c>
      <c r="CM184" s="57">
        <v>32.4038756413317</v>
      </c>
      <c r="CN184" s="57">
        <v>13.974304307077615</v>
      </c>
      <c r="CQ184" s="57">
        <v>0.8432265365788726</v>
      </c>
      <c r="CR184" s="57">
        <v>0.6141883094059352</v>
      </c>
      <c r="CU184" s="57">
        <v>0.8377956839280734</v>
      </c>
      <c r="CV184" s="57">
        <v>0.05716208028134446</v>
      </c>
    </row>
    <row r="185" spans="4:100" ht="15.75">
      <c r="D185" s="57"/>
      <c r="E185" s="57"/>
      <c r="F185" s="57"/>
      <c r="H185" s="57"/>
      <c r="I185" s="57"/>
      <c r="AM185" s="57">
        <v>1140.6699781939014</v>
      </c>
      <c r="AN185" s="57">
        <v>1127.801644641993</v>
      </c>
      <c r="AS185" s="57">
        <v>51.16833355190821</v>
      </c>
      <c r="AT185" s="57">
        <v>38.3</v>
      </c>
      <c r="BB185" s="57">
        <v>204.787644641993</v>
      </c>
      <c r="BC185" s="57">
        <v>204.787644641993</v>
      </c>
      <c r="CG185" s="57">
        <v>239.511497363379</v>
      </c>
      <c r="CH185" s="57">
        <v>239.511497363379</v>
      </c>
      <c r="CM185" s="57">
        <v>76.25167810387894</v>
      </c>
      <c r="CN185" s="57">
        <v>77.12171764708687</v>
      </c>
      <c r="CQ185" s="57">
        <v>51.766068300924886</v>
      </c>
      <c r="CR185" s="57">
        <v>1.0640168913576333</v>
      </c>
      <c r="CU185" s="57">
        <v>2.585322710666364</v>
      </c>
      <c r="CV185" s="57">
        <v>0.7093445942384223</v>
      </c>
    </row>
    <row r="186" spans="4:100" ht="15.75">
      <c r="D186" s="57"/>
      <c r="E186" s="57"/>
      <c r="F186" s="57"/>
      <c r="H186" s="57"/>
      <c r="I186" s="57"/>
      <c r="AM186" s="57">
        <v>249.66651145467324</v>
      </c>
      <c r="AN186" s="57">
        <v>249.66651145467324</v>
      </c>
      <c r="AS186" s="57">
        <v>12.156511454673264</v>
      </c>
      <c r="AT186" s="57">
        <v>12.156511454673264</v>
      </c>
      <c r="BB186" s="57">
        <v>4.03</v>
      </c>
      <c r="BC186" s="57">
        <v>4.03</v>
      </c>
      <c r="CG186" s="57">
        <v>0</v>
      </c>
      <c r="CH186" s="57">
        <v>154.44015444015443</v>
      </c>
      <c r="CM186" s="57">
        <v>25.678253613776757</v>
      </c>
      <c r="CN186" s="57">
        <v>25.678253613776757</v>
      </c>
      <c r="CQ186" s="57">
        <v>0.024032057663806044</v>
      </c>
      <c r="CR186" s="57">
        <v>0.024032057663806044</v>
      </c>
      <c r="CU186" s="57">
        <v>0</v>
      </c>
      <c r="CV186" s="57">
        <v>0</v>
      </c>
    </row>
    <row r="187" spans="4:100" ht="15.75">
      <c r="D187" s="57"/>
      <c r="E187" s="57"/>
      <c r="F187" s="57"/>
      <c r="H187" s="57"/>
      <c r="I187" s="57"/>
      <c r="AM187" s="57">
        <v>0</v>
      </c>
      <c r="AN187" s="57">
        <v>10619.271200000001</v>
      </c>
      <c r="AS187" s="57">
        <v>0</v>
      </c>
      <c r="AT187" s="57">
        <v>81.64800000000002</v>
      </c>
      <c r="BB187" s="57">
        <v>0</v>
      </c>
      <c r="BC187" s="57">
        <v>442.8432</v>
      </c>
      <c r="CG187" s="57">
        <v>0</v>
      </c>
      <c r="CH187" s="57">
        <v>154.44015444015443</v>
      </c>
      <c r="CM187" s="57">
        <v>0</v>
      </c>
      <c r="CN187" s="57">
        <v>19.238608389622822</v>
      </c>
      <c r="CQ187" s="57">
        <v>0</v>
      </c>
      <c r="CR187" s="57">
        <v>0.11582715770551183</v>
      </c>
      <c r="CU187" s="57">
        <v>0</v>
      </c>
      <c r="CV187" s="57">
        <v>0.05744273674826196</v>
      </c>
    </row>
  </sheetData>
  <sheetProtection/>
  <mergeCells count="125">
    <mergeCell ref="D7:G7"/>
    <mergeCell ref="D8:G8"/>
    <mergeCell ref="D9:G9"/>
    <mergeCell ref="D10:G10"/>
    <mergeCell ref="D11:G11"/>
    <mergeCell ref="CS4:CS5"/>
    <mergeCell ref="CR4:CR5"/>
    <mergeCell ref="AI4:AI5"/>
    <mergeCell ref="AJ4:AJ5"/>
    <mergeCell ref="AK4:AK5"/>
    <mergeCell ref="CT4:CT5"/>
    <mergeCell ref="CU4:CU5"/>
    <mergeCell ref="CV4:CV5"/>
    <mergeCell ref="CW4:CW5"/>
    <mergeCell ref="CX4:CX5"/>
    <mergeCell ref="CM4:CM5"/>
    <mergeCell ref="CN4:CN5"/>
    <mergeCell ref="CO4:CO5"/>
    <mergeCell ref="CP4:CP5"/>
    <mergeCell ref="CQ4:CQ5"/>
    <mergeCell ref="AL4:AL5"/>
    <mergeCell ref="CG4:CG5"/>
    <mergeCell ref="CH4:CH5"/>
    <mergeCell ref="AC4:AC5"/>
    <mergeCell ref="AD4:AD5"/>
    <mergeCell ref="AE4:AE5"/>
    <mergeCell ref="AF4:AF5"/>
    <mergeCell ref="AG4:AG5"/>
    <mergeCell ref="AH4:AH5"/>
    <mergeCell ref="CE3:CE4"/>
    <mergeCell ref="W4:W5"/>
    <mergeCell ref="X4:X5"/>
    <mergeCell ref="Y4:Y5"/>
    <mergeCell ref="Z4:Z5"/>
    <mergeCell ref="AA4:AA5"/>
    <mergeCell ref="AB4:AB5"/>
    <mergeCell ref="Q4:Q5"/>
    <mergeCell ref="R4:R5"/>
    <mergeCell ref="S4:S5"/>
    <mergeCell ref="T4:T5"/>
    <mergeCell ref="U4:U5"/>
    <mergeCell ref="V4:V5"/>
    <mergeCell ref="CO3:CP3"/>
    <mergeCell ref="CQ3:CR3"/>
    <mergeCell ref="CS3:CT3"/>
    <mergeCell ref="CU3:CV3"/>
    <mergeCell ref="CW3:CX3"/>
    <mergeCell ref="A4:A11"/>
    <mergeCell ref="C4:C11"/>
    <mergeCell ref="J4:J5"/>
    <mergeCell ref="K4:K5"/>
    <mergeCell ref="L4:L5"/>
    <mergeCell ref="CF3:CF4"/>
    <mergeCell ref="CG3:CH3"/>
    <mergeCell ref="CI3:CJ3"/>
    <mergeCell ref="CK3:CL3"/>
    <mergeCell ref="CM3:CN3"/>
    <mergeCell ref="CI4:CI5"/>
    <mergeCell ref="CJ4:CJ5"/>
    <mergeCell ref="CK4:CK5"/>
    <mergeCell ref="CL4:CL5"/>
    <mergeCell ref="BY3:BY4"/>
    <mergeCell ref="BZ3:BZ4"/>
    <mergeCell ref="CA3:CA4"/>
    <mergeCell ref="CB3:CB4"/>
    <mergeCell ref="CC3:CC4"/>
    <mergeCell ref="CD3:CD4"/>
    <mergeCell ref="BS3:BS4"/>
    <mergeCell ref="BT3:BT4"/>
    <mergeCell ref="BU3:BU4"/>
    <mergeCell ref="BV3:BV4"/>
    <mergeCell ref="BW3:BW4"/>
    <mergeCell ref="BX3:BX4"/>
    <mergeCell ref="BB3:BB5"/>
    <mergeCell ref="BC3:BC5"/>
    <mergeCell ref="BH3:BH5"/>
    <mergeCell ref="BI3:BI5"/>
    <mergeCell ref="BL3:BL4"/>
    <mergeCell ref="BM3:BM4"/>
    <mergeCell ref="CC1:CF2"/>
    <mergeCell ref="CG1:CX1"/>
    <mergeCell ref="A2:A3"/>
    <mergeCell ref="C2:C3"/>
    <mergeCell ref="CG2:CL2"/>
    <mergeCell ref="CM2:CP2"/>
    <mergeCell ref="CQ2:CT2"/>
    <mergeCell ref="CU2:CX2"/>
    <mergeCell ref="AM3:AM5"/>
    <mergeCell ref="AN3:AN5"/>
    <mergeCell ref="BH1:BH2"/>
    <mergeCell ref="BI1:BI2"/>
    <mergeCell ref="BJ1:BR1"/>
    <mergeCell ref="BS1:BT2"/>
    <mergeCell ref="BU1:BX2"/>
    <mergeCell ref="BY1:CB2"/>
    <mergeCell ref="AX1:AY2"/>
    <mergeCell ref="AZ1:BC2"/>
    <mergeCell ref="BD1:BD6"/>
    <mergeCell ref="BE1:BE6"/>
    <mergeCell ref="BF1:BF6"/>
    <mergeCell ref="BG1:BG6"/>
    <mergeCell ref="AX3:AX5"/>
    <mergeCell ref="AY3:AY5"/>
    <mergeCell ref="AZ3:AZ5"/>
    <mergeCell ref="BA3:BA5"/>
    <mergeCell ref="AI1:AJ3"/>
    <mergeCell ref="AK1:AL3"/>
    <mergeCell ref="AM1:AN2"/>
    <mergeCell ref="AQ1:AT2"/>
    <mergeCell ref="AU1:AU6"/>
    <mergeCell ref="AV1:AV6"/>
    <mergeCell ref="AQ3:AQ5"/>
    <mergeCell ref="AR3:AR5"/>
    <mergeCell ref="AS3:AS5"/>
    <mergeCell ref="AT3:AT5"/>
    <mergeCell ref="D1:G6"/>
    <mergeCell ref="H1:H6"/>
    <mergeCell ref="I1:I6"/>
    <mergeCell ref="J1:AD3"/>
    <mergeCell ref="AE1:AF3"/>
    <mergeCell ref="AG1:AH3"/>
    <mergeCell ref="M4:M5"/>
    <mergeCell ref="N4:N5"/>
    <mergeCell ref="O4:O5"/>
    <mergeCell ref="P4:P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B46"/>
  <sheetViews>
    <sheetView zoomScale="70" zoomScaleNormal="70" zoomScalePageLayoutView="0" workbookViewId="0" topLeftCell="A1">
      <pane xSplit="3" ySplit="10" topLeftCell="AF26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V45" sqref="AV45"/>
    </sheetView>
  </sheetViews>
  <sheetFormatPr defaultColWidth="9.00390625" defaultRowHeight="12.75"/>
  <cols>
    <col min="1" max="1" width="6.375" style="57" customWidth="1"/>
    <col min="2" max="2" width="40.25390625" style="84" customWidth="1"/>
    <col min="3" max="3" width="7.125" style="84" customWidth="1"/>
    <col min="4" max="23" width="12.75390625" style="57" customWidth="1"/>
    <col min="24" max="25" width="12.75390625" style="57" hidden="1" customWidth="1"/>
    <col min="26" max="59" width="12.75390625" style="57" customWidth="1"/>
    <col min="60" max="16384" width="9.125" style="57" customWidth="1"/>
  </cols>
  <sheetData>
    <row r="1" spans="2:22" ht="15.75">
      <c r="B1" s="112"/>
      <c r="C1" s="113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</row>
    <row r="2" ht="15.75" customHeight="1"/>
    <row r="4" spans="2:80" s="5" customFormat="1" ht="15.75" customHeight="1">
      <c r="B4" s="398" t="s">
        <v>480</v>
      </c>
      <c r="C4" s="115"/>
      <c r="D4" s="376" t="s">
        <v>7</v>
      </c>
      <c r="E4" s="376"/>
      <c r="F4" s="376" t="s">
        <v>8</v>
      </c>
      <c r="G4" s="376"/>
      <c r="H4" s="376" t="s">
        <v>9</v>
      </c>
      <c r="I4" s="376"/>
      <c r="J4" s="376" t="s">
        <v>10</v>
      </c>
      <c r="K4" s="376"/>
      <c r="L4" s="402" t="s">
        <v>11</v>
      </c>
      <c r="M4" s="402"/>
      <c r="N4" s="403" t="s">
        <v>478</v>
      </c>
      <c r="O4" s="403" t="s">
        <v>479</v>
      </c>
      <c r="P4" s="408" t="s">
        <v>12</v>
      </c>
      <c r="Q4" s="406"/>
      <c r="R4" s="406"/>
      <c r="S4" s="406"/>
      <c r="T4" s="406"/>
      <c r="U4" s="406"/>
      <c r="V4" s="376" t="s">
        <v>15</v>
      </c>
      <c r="W4" s="376"/>
      <c r="X4" s="410" t="s">
        <v>16</v>
      </c>
      <c r="Y4" s="411"/>
      <c r="Z4" s="411"/>
      <c r="AA4" s="411"/>
      <c r="AB4" s="411"/>
      <c r="AC4" s="411"/>
      <c r="AD4" s="402" t="s">
        <v>19</v>
      </c>
      <c r="AE4" s="402" t="s">
        <v>20</v>
      </c>
      <c r="AF4" s="406" t="s">
        <v>21</v>
      </c>
      <c r="AG4" s="406"/>
      <c r="AH4" s="376" t="s">
        <v>22</v>
      </c>
      <c r="AI4" s="376"/>
      <c r="AJ4" s="376" t="s">
        <v>23</v>
      </c>
      <c r="AK4" s="376"/>
      <c r="AL4" s="376" t="s">
        <v>24</v>
      </c>
      <c r="AM4" s="376"/>
      <c r="AN4" s="376" t="s">
        <v>25</v>
      </c>
      <c r="AO4" s="376"/>
      <c r="AP4" s="376" t="s">
        <v>26</v>
      </c>
      <c r="AQ4" s="376"/>
      <c r="AR4" s="376"/>
      <c r="AS4" s="376"/>
      <c r="AT4" s="376"/>
      <c r="AU4" s="376"/>
      <c r="AV4" s="376"/>
      <c r="AW4" s="376"/>
      <c r="AX4" s="376"/>
      <c r="AY4" s="376"/>
      <c r="AZ4" s="376"/>
      <c r="BA4" s="376"/>
      <c r="BB4" s="376"/>
      <c r="BC4" s="376"/>
      <c r="BD4" s="376"/>
      <c r="BE4" s="376"/>
      <c r="BF4" s="376"/>
      <c r="BG4" s="376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</row>
    <row r="5" spans="1:80" s="5" customFormat="1" ht="15.75" customHeight="1">
      <c r="A5" s="384" t="s">
        <v>27</v>
      </c>
      <c r="B5" s="399"/>
      <c r="C5" s="116"/>
      <c r="D5" s="376"/>
      <c r="E5" s="376"/>
      <c r="F5" s="376"/>
      <c r="G5" s="376"/>
      <c r="H5" s="376"/>
      <c r="I5" s="376"/>
      <c r="J5" s="376"/>
      <c r="K5" s="376"/>
      <c r="L5" s="402"/>
      <c r="M5" s="402"/>
      <c r="N5" s="404"/>
      <c r="O5" s="404"/>
      <c r="P5" s="409"/>
      <c r="Q5" s="407"/>
      <c r="R5" s="407"/>
      <c r="S5" s="407"/>
      <c r="T5" s="407"/>
      <c r="U5" s="407"/>
      <c r="V5" s="376"/>
      <c r="W5" s="376"/>
      <c r="X5" s="412"/>
      <c r="Y5" s="413"/>
      <c r="Z5" s="413"/>
      <c r="AA5" s="413"/>
      <c r="AB5" s="413"/>
      <c r="AC5" s="413"/>
      <c r="AD5" s="402"/>
      <c r="AE5" s="402"/>
      <c r="AF5" s="407"/>
      <c r="AG5" s="407"/>
      <c r="AH5" s="376"/>
      <c r="AI5" s="376"/>
      <c r="AJ5" s="376"/>
      <c r="AK5" s="376"/>
      <c r="AL5" s="376"/>
      <c r="AM5" s="376"/>
      <c r="AN5" s="376"/>
      <c r="AO5" s="376"/>
      <c r="AP5" s="376" t="s">
        <v>28</v>
      </c>
      <c r="AQ5" s="376"/>
      <c r="AR5" s="376"/>
      <c r="AS5" s="376"/>
      <c r="AT5" s="376"/>
      <c r="AU5" s="376"/>
      <c r="AV5" s="376" t="s">
        <v>29</v>
      </c>
      <c r="AW5" s="376"/>
      <c r="AX5" s="376"/>
      <c r="AY5" s="376"/>
      <c r="AZ5" s="376" t="s">
        <v>30</v>
      </c>
      <c r="BA5" s="376"/>
      <c r="BB5" s="376"/>
      <c r="BC5" s="376"/>
      <c r="BD5" s="376" t="s">
        <v>31</v>
      </c>
      <c r="BE5" s="376"/>
      <c r="BF5" s="376"/>
      <c r="BG5" s="376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</row>
    <row r="6" spans="1:80" s="5" customFormat="1" ht="15.75" customHeight="1">
      <c r="A6" s="384"/>
      <c r="B6" s="399"/>
      <c r="C6" s="116"/>
      <c r="D6" s="376"/>
      <c r="E6" s="376"/>
      <c r="F6" s="376"/>
      <c r="G6" s="376"/>
      <c r="H6" s="376"/>
      <c r="I6" s="376"/>
      <c r="J6" s="376"/>
      <c r="K6" s="376"/>
      <c r="L6" s="402" t="s">
        <v>32</v>
      </c>
      <c r="M6" s="402" t="s">
        <v>33</v>
      </c>
      <c r="N6" s="404"/>
      <c r="O6" s="404"/>
      <c r="P6" s="376" t="s">
        <v>34</v>
      </c>
      <c r="Q6" s="376" t="s">
        <v>35</v>
      </c>
      <c r="R6" s="402" t="s">
        <v>36</v>
      </c>
      <c r="S6" s="402" t="s">
        <v>33</v>
      </c>
      <c r="T6" s="403" t="s">
        <v>478</v>
      </c>
      <c r="U6" s="403" t="s">
        <v>479</v>
      </c>
      <c r="V6" s="376" t="s">
        <v>36</v>
      </c>
      <c r="W6" s="376" t="s">
        <v>33</v>
      </c>
      <c r="X6" s="376" t="s">
        <v>37</v>
      </c>
      <c r="Y6" s="376" t="s">
        <v>38</v>
      </c>
      <c r="Z6" s="402" t="s">
        <v>36</v>
      </c>
      <c r="AA6" s="402" t="s">
        <v>33</v>
      </c>
      <c r="AB6" s="403" t="s">
        <v>478</v>
      </c>
      <c r="AC6" s="403" t="s">
        <v>479</v>
      </c>
      <c r="AD6" s="402" t="s">
        <v>39</v>
      </c>
      <c r="AE6" s="402" t="s">
        <v>39</v>
      </c>
      <c r="AF6" s="376" t="s">
        <v>36</v>
      </c>
      <c r="AG6" s="376" t="s">
        <v>33</v>
      </c>
      <c r="AH6" s="376" t="s">
        <v>36</v>
      </c>
      <c r="AI6" s="376" t="s">
        <v>33</v>
      </c>
      <c r="AJ6" s="376" t="s">
        <v>36</v>
      </c>
      <c r="AK6" s="402" t="s">
        <v>33</v>
      </c>
      <c r="AL6" s="376" t="s">
        <v>36</v>
      </c>
      <c r="AM6" s="402" t="s">
        <v>33</v>
      </c>
      <c r="AN6" s="376" t="s">
        <v>36</v>
      </c>
      <c r="AO6" s="402" t="s">
        <v>33</v>
      </c>
      <c r="AP6" s="376" t="s">
        <v>47</v>
      </c>
      <c r="AQ6" s="376"/>
      <c r="AR6" s="376" t="s">
        <v>48</v>
      </c>
      <c r="AS6" s="376"/>
      <c r="AT6" s="376" t="s">
        <v>49</v>
      </c>
      <c r="AU6" s="376"/>
      <c r="AV6" s="376" t="s">
        <v>47</v>
      </c>
      <c r="AW6" s="376"/>
      <c r="AX6" s="376" t="s">
        <v>49</v>
      </c>
      <c r="AY6" s="376"/>
      <c r="AZ6" s="376" t="s">
        <v>47</v>
      </c>
      <c r="BA6" s="376"/>
      <c r="BB6" s="376" t="s">
        <v>49</v>
      </c>
      <c r="BC6" s="376"/>
      <c r="BD6" s="376" t="s">
        <v>47</v>
      </c>
      <c r="BE6" s="376"/>
      <c r="BF6" s="376" t="s">
        <v>49</v>
      </c>
      <c r="BG6" s="376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59" s="5" customFormat="1" ht="15.75" customHeight="1">
      <c r="A7" s="397">
        <v>2017</v>
      </c>
      <c r="B7" s="399"/>
      <c r="C7" s="116"/>
      <c r="D7" s="376" t="s">
        <v>73</v>
      </c>
      <c r="E7" s="376" t="s">
        <v>74</v>
      </c>
      <c r="F7" s="376" t="s">
        <v>73</v>
      </c>
      <c r="G7" s="376" t="s">
        <v>74</v>
      </c>
      <c r="H7" s="376" t="s">
        <v>73</v>
      </c>
      <c r="I7" s="376" t="s">
        <v>74</v>
      </c>
      <c r="J7" s="376" t="s">
        <v>73</v>
      </c>
      <c r="K7" s="376" t="s">
        <v>74</v>
      </c>
      <c r="L7" s="402"/>
      <c r="M7" s="402"/>
      <c r="N7" s="404"/>
      <c r="O7" s="404"/>
      <c r="P7" s="376"/>
      <c r="Q7" s="376"/>
      <c r="R7" s="402"/>
      <c r="S7" s="402"/>
      <c r="T7" s="404"/>
      <c r="U7" s="404"/>
      <c r="V7" s="376"/>
      <c r="W7" s="376"/>
      <c r="X7" s="376"/>
      <c r="Y7" s="376"/>
      <c r="Z7" s="402"/>
      <c r="AA7" s="402"/>
      <c r="AB7" s="404"/>
      <c r="AC7" s="404"/>
      <c r="AD7" s="402"/>
      <c r="AE7" s="402"/>
      <c r="AF7" s="376"/>
      <c r="AG7" s="376"/>
      <c r="AH7" s="376"/>
      <c r="AI7" s="376"/>
      <c r="AJ7" s="376"/>
      <c r="AK7" s="402"/>
      <c r="AL7" s="376"/>
      <c r="AM7" s="402"/>
      <c r="AN7" s="376"/>
      <c r="AO7" s="402"/>
      <c r="AP7" s="376" t="s">
        <v>36</v>
      </c>
      <c r="AQ7" s="376" t="s">
        <v>33</v>
      </c>
      <c r="AR7" s="387" t="s">
        <v>36</v>
      </c>
      <c r="AS7" s="387" t="s">
        <v>33</v>
      </c>
      <c r="AT7" s="376" t="s">
        <v>36</v>
      </c>
      <c r="AU7" s="376" t="s">
        <v>33</v>
      </c>
      <c r="AV7" s="376" t="s">
        <v>36</v>
      </c>
      <c r="AW7" s="376" t="s">
        <v>33</v>
      </c>
      <c r="AX7" s="376" t="s">
        <v>36</v>
      </c>
      <c r="AY7" s="376" t="s">
        <v>33</v>
      </c>
      <c r="AZ7" s="376" t="s">
        <v>36</v>
      </c>
      <c r="BA7" s="376" t="s">
        <v>33</v>
      </c>
      <c r="BB7" s="376" t="s">
        <v>36</v>
      </c>
      <c r="BC7" s="376" t="s">
        <v>33</v>
      </c>
      <c r="BD7" s="376" t="s">
        <v>36</v>
      </c>
      <c r="BE7" s="376" t="s">
        <v>33</v>
      </c>
      <c r="BF7" s="376" t="s">
        <v>36</v>
      </c>
      <c r="BG7" s="376" t="s">
        <v>33</v>
      </c>
    </row>
    <row r="8" spans="1:59" s="5" customFormat="1" ht="18.75">
      <c r="A8" s="397"/>
      <c r="B8" s="399"/>
      <c r="C8" s="116"/>
      <c r="D8" s="376"/>
      <c r="E8" s="376"/>
      <c r="F8" s="376"/>
      <c r="G8" s="376"/>
      <c r="H8" s="376"/>
      <c r="I8" s="376"/>
      <c r="J8" s="376"/>
      <c r="K8" s="376"/>
      <c r="L8" s="402"/>
      <c r="M8" s="402"/>
      <c r="N8" s="404"/>
      <c r="O8" s="404"/>
      <c r="P8" s="376"/>
      <c r="Q8" s="376"/>
      <c r="R8" s="402"/>
      <c r="S8" s="402"/>
      <c r="T8" s="404"/>
      <c r="U8" s="404"/>
      <c r="V8" s="376"/>
      <c r="W8" s="376"/>
      <c r="X8" s="376"/>
      <c r="Y8" s="376"/>
      <c r="Z8" s="402"/>
      <c r="AA8" s="402"/>
      <c r="AB8" s="404"/>
      <c r="AC8" s="404"/>
      <c r="AD8" s="402"/>
      <c r="AE8" s="402"/>
      <c r="AF8" s="6"/>
      <c r="AG8" s="117"/>
      <c r="AH8" s="6" t="s">
        <v>79</v>
      </c>
      <c r="AI8" s="6" t="s">
        <v>79</v>
      </c>
      <c r="AJ8" s="6" t="s">
        <v>80</v>
      </c>
      <c r="AK8" s="118" t="s">
        <v>80</v>
      </c>
      <c r="AL8" s="6" t="s">
        <v>81</v>
      </c>
      <c r="AM8" s="118" t="s">
        <v>81</v>
      </c>
      <c r="AN8" s="6" t="s">
        <v>81</v>
      </c>
      <c r="AO8" s="118" t="s">
        <v>81</v>
      </c>
      <c r="AP8" s="376"/>
      <c r="AQ8" s="376"/>
      <c r="AR8" s="388"/>
      <c r="AS8" s="388"/>
      <c r="AT8" s="376"/>
      <c r="AU8" s="376"/>
      <c r="AV8" s="376"/>
      <c r="AW8" s="376"/>
      <c r="AX8" s="376"/>
      <c r="AY8" s="376"/>
      <c r="AZ8" s="376"/>
      <c r="BA8" s="376"/>
      <c r="BB8" s="376"/>
      <c r="BC8" s="376"/>
      <c r="BD8" s="376"/>
      <c r="BE8" s="376"/>
      <c r="BF8" s="376"/>
      <c r="BG8" s="376"/>
    </row>
    <row r="9" spans="1:59" s="5" customFormat="1" ht="15.75">
      <c r="A9" s="397"/>
      <c r="B9" s="400"/>
      <c r="C9" s="119"/>
      <c r="D9" s="6"/>
      <c r="E9" s="6"/>
      <c r="F9" s="6"/>
      <c r="G9" s="6"/>
      <c r="H9" s="6"/>
      <c r="I9" s="6"/>
      <c r="J9" s="6"/>
      <c r="K9" s="6"/>
      <c r="L9" s="118"/>
      <c r="M9" s="118"/>
      <c r="N9" s="404"/>
      <c r="O9" s="404"/>
      <c r="P9" s="6"/>
      <c r="Q9" s="6"/>
      <c r="R9" s="118"/>
      <c r="S9" s="118"/>
      <c r="T9" s="405"/>
      <c r="U9" s="405"/>
      <c r="V9" s="6"/>
      <c r="W9" s="6"/>
      <c r="X9" s="6"/>
      <c r="Y9" s="6"/>
      <c r="Z9" s="118"/>
      <c r="AA9" s="118"/>
      <c r="AB9" s="405"/>
      <c r="AC9" s="405"/>
      <c r="AD9" s="118"/>
      <c r="AE9" s="118"/>
      <c r="AF9" s="6"/>
      <c r="AG9" s="117"/>
      <c r="AH9" s="6"/>
      <c r="AI9" s="6"/>
      <c r="AJ9" s="6"/>
      <c r="AK9" s="118"/>
      <c r="AL9" s="6"/>
      <c r="AM9" s="118"/>
      <c r="AN9" s="6"/>
      <c r="AO9" s="118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</row>
    <row r="10" spans="1:59" s="20" customFormat="1" ht="15.75">
      <c r="A10" s="397"/>
      <c r="B10" s="120">
        <v>1</v>
      </c>
      <c r="C10" s="120"/>
      <c r="D10" s="16">
        <v>25</v>
      </c>
      <c r="E10" s="16">
        <v>26</v>
      </c>
      <c r="F10" s="16">
        <v>27</v>
      </c>
      <c r="G10" s="16">
        <v>28</v>
      </c>
      <c r="H10" s="16">
        <v>29</v>
      </c>
      <c r="I10" s="16">
        <v>30</v>
      </c>
      <c r="J10" s="16">
        <v>31</v>
      </c>
      <c r="K10" s="16">
        <v>32</v>
      </c>
      <c r="L10" s="121">
        <v>33</v>
      </c>
      <c r="M10" s="121">
        <v>34</v>
      </c>
      <c r="N10" s="16"/>
      <c r="O10" s="16"/>
      <c r="P10" s="16">
        <v>35</v>
      </c>
      <c r="Q10" s="16">
        <v>36</v>
      </c>
      <c r="R10" s="121">
        <v>37</v>
      </c>
      <c r="S10" s="121">
        <v>38</v>
      </c>
      <c r="T10" s="16"/>
      <c r="U10" s="16"/>
      <c r="V10" s="16">
        <v>39</v>
      </c>
      <c r="W10" s="16">
        <v>40</v>
      </c>
      <c r="X10" s="16">
        <v>41</v>
      </c>
      <c r="Y10" s="16">
        <v>42</v>
      </c>
      <c r="Z10" s="121">
        <v>43</v>
      </c>
      <c r="AA10" s="121">
        <v>44</v>
      </c>
      <c r="AB10" s="16"/>
      <c r="AC10" s="16"/>
      <c r="AD10" s="121">
        <v>45</v>
      </c>
      <c r="AE10" s="121">
        <v>46</v>
      </c>
      <c r="AF10" s="16"/>
      <c r="AG10" s="122"/>
      <c r="AH10" s="16">
        <v>51</v>
      </c>
      <c r="AI10" s="16">
        <v>52</v>
      </c>
      <c r="AJ10" s="16">
        <v>53</v>
      </c>
      <c r="AK10" s="121">
        <v>54</v>
      </c>
      <c r="AL10" s="16">
        <v>57</v>
      </c>
      <c r="AM10" s="121">
        <v>58</v>
      </c>
      <c r="AN10" s="16">
        <v>61</v>
      </c>
      <c r="AO10" s="121">
        <v>62</v>
      </c>
      <c r="AP10" s="16">
        <v>65</v>
      </c>
      <c r="AQ10" s="16">
        <v>66</v>
      </c>
      <c r="AR10" s="16">
        <v>67</v>
      </c>
      <c r="AS10" s="16">
        <v>68</v>
      </c>
      <c r="AT10" s="16">
        <v>67</v>
      </c>
      <c r="AU10" s="16">
        <v>68</v>
      </c>
      <c r="AV10" s="16">
        <v>69</v>
      </c>
      <c r="AW10" s="16">
        <v>70</v>
      </c>
      <c r="AX10" s="16">
        <v>71</v>
      </c>
      <c r="AY10" s="16">
        <v>72</v>
      </c>
      <c r="AZ10" s="16">
        <v>73</v>
      </c>
      <c r="BA10" s="16">
        <v>74</v>
      </c>
      <c r="BB10" s="16">
        <v>75</v>
      </c>
      <c r="BC10" s="16">
        <v>76</v>
      </c>
      <c r="BD10" s="16">
        <v>77</v>
      </c>
      <c r="BE10" s="16">
        <v>78</v>
      </c>
      <c r="BF10" s="16">
        <v>79</v>
      </c>
      <c r="BG10" s="16">
        <v>80</v>
      </c>
    </row>
    <row r="11" spans="1:59" s="5" customFormat="1" ht="15.75">
      <c r="A11" s="397"/>
      <c r="B11" s="123" t="s">
        <v>85</v>
      </c>
      <c r="C11" s="124"/>
      <c r="D11" s="21">
        <v>354.7861999999999</v>
      </c>
      <c r="E11" s="21">
        <v>305.06122098022354</v>
      </c>
      <c r="F11" s="21">
        <v>309.26</v>
      </c>
      <c r="G11" s="21">
        <v>265.91573516766977</v>
      </c>
      <c r="H11" s="21">
        <v>268.066176</v>
      </c>
      <c r="I11" s="21">
        <v>230.49542218400683</v>
      </c>
      <c r="J11" s="21">
        <v>262.837</v>
      </c>
      <c r="K11" s="21">
        <v>225.9991401547721</v>
      </c>
      <c r="L11" s="125">
        <v>575665.0231621936</v>
      </c>
      <c r="M11" s="125">
        <v>571870.5122</v>
      </c>
      <c r="N11" s="21"/>
      <c r="O11" s="21"/>
      <c r="P11" s="21">
        <v>8.298</v>
      </c>
      <c r="Q11" s="21">
        <v>0</v>
      </c>
      <c r="R11" s="125">
        <v>18636.209501590984</v>
      </c>
      <c r="S11" s="125">
        <v>19357.574400000005</v>
      </c>
      <c r="T11" s="21">
        <v>0.032373357337606094</v>
      </c>
      <c r="U11" s="21">
        <v>0.03384957606142506</v>
      </c>
      <c r="V11" s="21">
        <v>557028.8136606027</v>
      </c>
      <c r="W11" s="21">
        <v>552512.9378000001</v>
      </c>
      <c r="X11" s="21">
        <v>11.246</v>
      </c>
      <c r="Y11" s="21">
        <v>3.3737999999999992</v>
      </c>
      <c r="Z11" s="125">
        <v>65745.6116606025</v>
      </c>
      <c r="AA11" s="125">
        <v>37165.7808</v>
      </c>
      <c r="AB11" s="21">
        <v>0.11420810543509204</v>
      </c>
      <c r="AC11" s="21">
        <v>0.06498985348452803</v>
      </c>
      <c r="AD11" s="125">
        <v>515347.15699999995</v>
      </c>
      <c r="AE11" s="125">
        <v>491283.2019999999</v>
      </c>
      <c r="AF11" s="21">
        <v>80524.04857845975</v>
      </c>
      <c r="AG11" s="126">
        <v>76032.05082175133</v>
      </c>
      <c r="AH11" s="21">
        <v>95227.73984888654</v>
      </c>
      <c r="AI11" s="21">
        <v>89915.50330180307</v>
      </c>
      <c r="AJ11" s="21">
        <v>15615.621000000001</v>
      </c>
      <c r="AK11" s="125">
        <v>10441.024700000004</v>
      </c>
      <c r="AL11" s="21">
        <v>1217.14882</v>
      </c>
      <c r="AM11" s="125">
        <v>674.8421920000001</v>
      </c>
      <c r="AN11" s="21">
        <v>646.82682</v>
      </c>
      <c r="AO11" s="125">
        <v>319.107092</v>
      </c>
      <c r="AP11" s="21">
        <v>165.42213964258193</v>
      </c>
      <c r="AQ11" s="21">
        <v>157.23052926071657</v>
      </c>
      <c r="AR11" s="21">
        <v>170.95657803244043</v>
      </c>
      <c r="AS11" s="21">
        <v>162.7391815652847</v>
      </c>
      <c r="AT11" s="21">
        <v>193.83471582422754</v>
      </c>
      <c r="AU11" s="21">
        <v>174.47559781881765</v>
      </c>
      <c r="AV11" s="21">
        <v>27.1262285733839</v>
      </c>
      <c r="AW11" s="21">
        <v>18.257672807491197</v>
      </c>
      <c r="AX11" s="21">
        <v>31.785375393315412</v>
      </c>
      <c r="AY11" s="21">
        <v>20.260177160538802</v>
      </c>
      <c r="AZ11" s="21">
        <v>2.114335196733098</v>
      </c>
      <c r="BA11" s="21">
        <v>1.180061180989846</v>
      </c>
      <c r="BB11" s="21">
        <v>2.477489185555341</v>
      </c>
      <c r="BC11" s="21">
        <v>1.3094904722643113</v>
      </c>
      <c r="BD11" s="21">
        <v>1.1236166763214248</v>
      </c>
      <c r="BE11" s="21">
        <v>0.5580058513113172</v>
      </c>
      <c r="BF11" s="21">
        <v>1.3166068315928299</v>
      </c>
      <c r="BG11" s="21">
        <v>0.6192080186444107</v>
      </c>
    </row>
    <row r="12" spans="1:59" s="5" customFormat="1" ht="31.5">
      <c r="A12" s="397"/>
      <c r="B12" s="123" t="s">
        <v>86</v>
      </c>
      <c r="C12" s="124"/>
      <c r="D12" s="21">
        <v>354.7861999999999</v>
      </c>
      <c r="E12" s="21">
        <v>305.06122098022354</v>
      </c>
      <c r="F12" s="21">
        <v>309.26</v>
      </c>
      <c r="G12" s="21">
        <v>265.91573516766977</v>
      </c>
      <c r="H12" s="21">
        <v>268.066176</v>
      </c>
      <c r="I12" s="21">
        <v>230.49542218400683</v>
      </c>
      <c r="J12" s="21">
        <v>262.837</v>
      </c>
      <c r="K12" s="21">
        <v>225.9991401547721</v>
      </c>
      <c r="L12" s="125">
        <v>575665.0231621936</v>
      </c>
      <c r="M12" s="125">
        <v>571870.5122</v>
      </c>
      <c r="N12" s="21"/>
      <c r="O12" s="21"/>
      <c r="P12" s="21">
        <v>8.298</v>
      </c>
      <c r="Q12" s="21">
        <v>0</v>
      </c>
      <c r="R12" s="125">
        <v>18636.209501590984</v>
      </c>
      <c r="S12" s="125">
        <v>19357.574400000005</v>
      </c>
      <c r="T12" s="21">
        <v>0.032373357337606094</v>
      </c>
      <c r="U12" s="21">
        <v>0.03384957606142506</v>
      </c>
      <c r="V12" s="21">
        <v>557028.8136606027</v>
      </c>
      <c r="W12" s="21">
        <v>552512.9378000001</v>
      </c>
      <c r="X12" s="21">
        <v>11.246</v>
      </c>
      <c r="Y12" s="21">
        <v>3.3737999999999992</v>
      </c>
      <c r="Z12" s="125">
        <v>65745.6116606025</v>
      </c>
      <c r="AA12" s="125">
        <v>37165.7808</v>
      </c>
      <c r="AB12" s="21">
        <v>0.11420810543509204</v>
      </c>
      <c r="AC12" s="21">
        <v>0.06498985348452803</v>
      </c>
      <c r="AD12" s="125">
        <v>515347.15699999995</v>
      </c>
      <c r="AE12" s="125">
        <v>491283.2019999999</v>
      </c>
      <c r="AF12" s="21">
        <v>80524.04857845975</v>
      </c>
      <c r="AG12" s="126">
        <v>76032.05082175133</v>
      </c>
      <c r="AH12" s="21">
        <v>95227.73984888654</v>
      </c>
      <c r="AI12" s="21">
        <v>89915.50330180307</v>
      </c>
      <c r="AJ12" s="21">
        <v>15615.621000000001</v>
      </c>
      <c r="AK12" s="125">
        <v>10441.024700000004</v>
      </c>
      <c r="AL12" s="21">
        <v>1217.14882</v>
      </c>
      <c r="AM12" s="125">
        <v>674.8421920000001</v>
      </c>
      <c r="AN12" s="21">
        <v>646.82682</v>
      </c>
      <c r="AO12" s="125">
        <v>319.107092</v>
      </c>
      <c r="AP12" s="21">
        <v>165.42213964258193</v>
      </c>
      <c r="AQ12" s="21">
        <v>157.23052926071657</v>
      </c>
      <c r="AR12" s="21">
        <v>170.95657803244043</v>
      </c>
      <c r="AS12" s="21">
        <v>162.7391815652847</v>
      </c>
      <c r="AT12" s="21">
        <v>193.83471582422754</v>
      </c>
      <c r="AU12" s="21">
        <v>174.47559781881765</v>
      </c>
      <c r="AV12" s="21">
        <v>27.1262285733839</v>
      </c>
      <c r="AW12" s="21">
        <v>18.257672807491197</v>
      </c>
      <c r="AX12" s="21">
        <v>31.785375393315412</v>
      </c>
      <c r="AY12" s="21">
        <v>20.260177160538802</v>
      </c>
      <c r="AZ12" s="21">
        <v>2.114335196733098</v>
      </c>
      <c r="BA12" s="21">
        <v>1.180061180989846</v>
      </c>
      <c r="BB12" s="21">
        <v>2.477489185555341</v>
      </c>
      <c r="BC12" s="21">
        <v>1.3094904722643113</v>
      </c>
      <c r="BD12" s="21">
        <v>1.1236166763214248</v>
      </c>
      <c r="BE12" s="21">
        <v>0.5580058513113172</v>
      </c>
      <c r="BF12" s="21">
        <v>1.3166068315928299</v>
      </c>
      <c r="BG12" s="21">
        <v>0.6192080186444107</v>
      </c>
    </row>
    <row r="13" spans="1:59" s="5" customFormat="1" ht="31.5">
      <c r="A13" s="397"/>
      <c r="B13" s="123" t="s">
        <v>87</v>
      </c>
      <c r="C13" s="124"/>
      <c r="D13" s="21"/>
      <c r="E13" s="21"/>
      <c r="F13" s="21"/>
      <c r="G13" s="21"/>
      <c r="H13" s="21"/>
      <c r="I13" s="21"/>
      <c r="J13" s="21"/>
      <c r="K13" s="21"/>
      <c r="L13" s="125"/>
      <c r="M13" s="125"/>
      <c r="N13" s="21"/>
      <c r="O13" s="21"/>
      <c r="P13" s="21"/>
      <c r="Q13" s="21"/>
      <c r="R13" s="125"/>
      <c r="S13" s="125"/>
      <c r="T13" s="21"/>
      <c r="U13" s="21"/>
      <c r="V13" s="21"/>
      <c r="W13" s="21"/>
      <c r="X13" s="21"/>
      <c r="Y13" s="21"/>
      <c r="Z13" s="125"/>
      <c r="AA13" s="125"/>
      <c r="AB13" s="21"/>
      <c r="AC13" s="21"/>
      <c r="AD13" s="125"/>
      <c r="AE13" s="125"/>
      <c r="AF13" s="21"/>
      <c r="AG13" s="126"/>
      <c r="AH13" s="21"/>
      <c r="AI13" s="21"/>
      <c r="AJ13" s="21"/>
      <c r="AK13" s="125"/>
      <c r="AL13" s="21"/>
      <c r="AM13" s="125"/>
      <c r="AN13" s="21"/>
      <c r="AO13" s="125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</row>
    <row r="14" spans="1:59" s="5" customFormat="1" ht="31.5">
      <c r="A14" s="401"/>
      <c r="B14" s="123" t="s">
        <v>88</v>
      </c>
      <c r="C14" s="124"/>
      <c r="D14" s="21"/>
      <c r="E14" s="21"/>
      <c r="F14" s="21"/>
      <c r="G14" s="21"/>
      <c r="H14" s="21"/>
      <c r="I14" s="21"/>
      <c r="J14" s="21"/>
      <c r="K14" s="21"/>
      <c r="L14" s="125"/>
      <c r="M14" s="125"/>
      <c r="N14" s="21"/>
      <c r="O14" s="21"/>
      <c r="P14" s="21"/>
      <c r="Q14" s="21"/>
      <c r="R14" s="125"/>
      <c r="S14" s="125"/>
      <c r="T14" s="21"/>
      <c r="U14" s="21"/>
      <c r="V14" s="21"/>
      <c r="W14" s="21"/>
      <c r="X14" s="21"/>
      <c r="Y14" s="21"/>
      <c r="Z14" s="125"/>
      <c r="AA14" s="125"/>
      <c r="AB14" s="21"/>
      <c r="AC14" s="21"/>
      <c r="AD14" s="125"/>
      <c r="AE14" s="125"/>
      <c r="AF14" s="21"/>
      <c r="AG14" s="126"/>
      <c r="AH14" s="21"/>
      <c r="AI14" s="21"/>
      <c r="AJ14" s="21"/>
      <c r="AK14" s="125"/>
      <c r="AL14" s="21"/>
      <c r="AM14" s="125"/>
      <c r="AN14" s="21"/>
      <c r="AO14" s="125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</row>
    <row r="15" spans="1:59" ht="15.75" customHeight="1">
      <c r="A15" s="396">
        <v>2018</v>
      </c>
      <c r="B15" s="127" t="s">
        <v>85</v>
      </c>
      <c r="C15" s="128"/>
      <c r="D15" s="91">
        <v>354.7861999999999</v>
      </c>
      <c r="E15" s="91">
        <v>305.06122098022354</v>
      </c>
      <c r="F15" s="91">
        <v>309.26</v>
      </c>
      <c r="G15" s="91">
        <v>265.91573516766977</v>
      </c>
      <c r="H15" s="91">
        <v>268.066176</v>
      </c>
      <c r="I15" s="91">
        <v>230.49542218400683</v>
      </c>
      <c r="J15" s="91">
        <v>262.837</v>
      </c>
      <c r="K15" s="91">
        <v>225.9991401547721</v>
      </c>
      <c r="L15" s="125">
        <v>575665.0231621936</v>
      </c>
      <c r="M15" s="125">
        <v>571870.5122</v>
      </c>
      <c r="N15" s="91"/>
      <c r="O15" s="91"/>
      <c r="P15" s="91">
        <v>8.298</v>
      </c>
      <c r="Q15" s="91">
        <v>0</v>
      </c>
      <c r="R15" s="125">
        <v>18636.209501590984</v>
      </c>
      <c r="S15" s="125">
        <v>19357.574400000005</v>
      </c>
      <c r="T15" s="91">
        <v>0.032373357337606094</v>
      </c>
      <c r="U15" s="91">
        <v>0.03384957606142506</v>
      </c>
      <c r="V15" s="91">
        <v>557028.8136606027</v>
      </c>
      <c r="W15" s="91">
        <v>552512.9378000001</v>
      </c>
      <c r="X15" s="91">
        <v>11.246</v>
      </c>
      <c r="Y15" s="91">
        <v>3.3737999999999992</v>
      </c>
      <c r="Z15" s="125">
        <v>65745.6116606025</v>
      </c>
      <c r="AA15" s="125">
        <v>37165.7808</v>
      </c>
      <c r="AB15" s="91">
        <v>0.11420810543509204</v>
      </c>
      <c r="AC15" s="91">
        <v>0.06498985348452803</v>
      </c>
      <c r="AD15" s="125">
        <v>515347.15699999995</v>
      </c>
      <c r="AE15" s="125">
        <v>491283.2019999999</v>
      </c>
      <c r="AF15" s="91">
        <v>80524.04857845975</v>
      </c>
      <c r="AG15" s="126">
        <v>76032.05082175133</v>
      </c>
      <c r="AH15" s="91">
        <v>95227.73984888654</v>
      </c>
      <c r="AI15" s="91">
        <v>89915.50330180307</v>
      </c>
      <c r="AJ15" s="91">
        <v>15615.621000000001</v>
      </c>
      <c r="AK15" s="125">
        <v>10441.024700000004</v>
      </c>
      <c r="AL15" s="91">
        <v>1217.14882</v>
      </c>
      <c r="AM15" s="125">
        <v>674.8421920000001</v>
      </c>
      <c r="AN15" s="91">
        <v>646.82682</v>
      </c>
      <c r="AO15" s="125">
        <v>319.107092</v>
      </c>
      <c r="AP15" s="91">
        <v>165.42213964258193</v>
      </c>
      <c r="AQ15" s="91">
        <v>157.23052926071657</v>
      </c>
      <c r="AR15" s="91">
        <v>170.95657803244043</v>
      </c>
      <c r="AS15" s="91">
        <v>162.7391815652847</v>
      </c>
      <c r="AT15" s="91">
        <v>193.83471582422754</v>
      </c>
      <c r="AU15" s="91">
        <v>174.47559781881765</v>
      </c>
      <c r="AV15" s="91">
        <v>27.1262285733839</v>
      </c>
      <c r="AW15" s="91">
        <v>18.257672807491197</v>
      </c>
      <c r="AX15" s="91">
        <v>31.785375393315412</v>
      </c>
      <c r="AY15" s="91">
        <v>20.260177160538802</v>
      </c>
      <c r="AZ15" s="91">
        <v>2.114335196733098</v>
      </c>
      <c r="BA15" s="91">
        <v>1.180061180989846</v>
      </c>
      <c r="BB15" s="91">
        <v>2.477489185555341</v>
      </c>
      <c r="BC15" s="91">
        <v>1.3094904722643113</v>
      </c>
      <c r="BD15" s="91">
        <v>1.1236166763214248</v>
      </c>
      <c r="BE15" s="91">
        <v>0.5580058513113172</v>
      </c>
      <c r="BF15" s="91">
        <v>1.3166068315928299</v>
      </c>
      <c r="BG15" s="91">
        <v>0.6192080186444107</v>
      </c>
    </row>
    <row r="16" spans="1:59" ht="31.5">
      <c r="A16" s="396"/>
      <c r="B16" s="127" t="s">
        <v>86</v>
      </c>
      <c r="C16" s="128"/>
      <c r="D16" s="91">
        <v>354.7861999999999</v>
      </c>
      <c r="E16" s="91">
        <v>305.06122098022354</v>
      </c>
      <c r="F16" s="91">
        <v>309.26</v>
      </c>
      <c r="G16" s="91">
        <v>265.91573516766977</v>
      </c>
      <c r="H16" s="91">
        <v>268.066176</v>
      </c>
      <c r="I16" s="91">
        <v>230.49542218400683</v>
      </c>
      <c r="J16" s="91">
        <v>262.837</v>
      </c>
      <c r="K16" s="91">
        <v>225.9991401547721</v>
      </c>
      <c r="L16" s="125">
        <v>575665.0231621936</v>
      </c>
      <c r="M16" s="125">
        <v>571870.5122</v>
      </c>
      <c r="N16" s="91"/>
      <c r="O16" s="91"/>
      <c r="P16" s="91">
        <v>8.298</v>
      </c>
      <c r="Q16" s="91">
        <v>0</v>
      </c>
      <c r="R16" s="125">
        <v>18636.209501590984</v>
      </c>
      <c r="S16" s="125">
        <v>19357.574400000005</v>
      </c>
      <c r="T16" s="91">
        <v>0.032373357337606094</v>
      </c>
      <c r="U16" s="91">
        <v>0.03384957606142506</v>
      </c>
      <c r="V16" s="91">
        <v>557028.8136606027</v>
      </c>
      <c r="W16" s="91">
        <v>552512.9378000001</v>
      </c>
      <c r="X16" s="91">
        <v>11.246</v>
      </c>
      <c r="Y16" s="91">
        <v>3.3737999999999992</v>
      </c>
      <c r="Z16" s="125">
        <v>65745.6116606025</v>
      </c>
      <c r="AA16" s="125">
        <v>37165.7808</v>
      </c>
      <c r="AB16" s="91">
        <v>0.11420810543509204</v>
      </c>
      <c r="AC16" s="91">
        <v>0.06498985348452803</v>
      </c>
      <c r="AD16" s="125">
        <v>515347.15699999995</v>
      </c>
      <c r="AE16" s="125">
        <v>491283.2019999999</v>
      </c>
      <c r="AF16" s="91">
        <v>80524.04857845975</v>
      </c>
      <c r="AG16" s="126">
        <v>76032.05082175133</v>
      </c>
      <c r="AH16" s="91">
        <v>95227.73984888654</v>
      </c>
      <c r="AI16" s="91">
        <v>89915.50330180307</v>
      </c>
      <c r="AJ16" s="91">
        <v>15615.621000000001</v>
      </c>
      <c r="AK16" s="125">
        <v>10441.024700000004</v>
      </c>
      <c r="AL16" s="91">
        <v>1217.14882</v>
      </c>
      <c r="AM16" s="125">
        <v>674.8421920000001</v>
      </c>
      <c r="AN16" s="91">
        <v>646.82682</v>
      </c>
      <c r="AO16" s="125">
        <v>319.107092</v>
      </c>
      <c r="AP16" s="91">
        <v>165.42213964258193</v>
      </c>
      <c r="AQ16" s="91">
        <v>157.23052926071657</v>
      </c>
      <c r="AR16" s="91">
        <v>170.95657803244043</v>
      </c>
      <c r="AS16" s="91">
        <v>162.7391815652847</v>
      </c>
      <c r="AT16" s="91">
        <v>193.83471582422754</v>
      </c>
      <c r="AU16" s="91">
        <v>174.47559781881765</v>
      </c>
      <c r="AV16" s="91">
        <v>27.1262285733839</v>
      </c>
      <c r="AW16" s="91">
        <v>18.257672807491197</v>
      </c>
      <c r="AX16" s="91">
        <v>31.785375393315412</v>
      </c>
      <c r="AY16" s="91">
        <v>20.260177160538802</v>
      </c>
      <c r="AZ16" s="91">
        <v>2.114335196733098</v>
      </c>
      <c r="BA16" s="91">
        <v>1.180061180989846</v>
      </c>
      <c r="BB16" s="91">
        <v>2.477489185555341</v>
      </c>
      <c r="BC16" s="91">
        <v>1.3094904722643113</v>
      </c>
      <c r="BD16" s="91">
        <v>1.1236166763214248</v>
      </c>
      <c r="BE16" s="91">
        <v>0.5580058513113172</v>
      </c>
      <c r="BF16" s="91">
        <v>1.3166068315928299</v>
      </c>
      <c r="BG16" s="91">
        <v>0.6192080186444107</v>
      </c>
    </row>
    <row r="17" spans="1:59" ht="31.5">
      <c r="A17" s="396"/>
      <c r="B17" s="127" t="s">
        <v>87</v>
      </c>
      <c r="C17" s="128"/>
      <c r="D17" s="91"/>
      <c r="E17" s="91"/>
      <c r="F17" s="91"/>
      <c r="G17" s="91"/>
      <c r="H17" s="91"/>
      <c r="I17" s="91"/>
      <c r="J17" s="91"/>
      <c r="K17" s="91"/>
      <c r="L17" s="125"/>
      <c r="M17" s="125"/>
      <c r="N17" s="91"/>
      <c r="O17" s="91"/>
      <c r="P17" s="91"/>
      <c r="Q17" s="91"/>
      <c r="R17" s="125"/>
      <c r="S17" s="125"/>
      <c r="T17" s="91"/>
      <c r="U17" s="91"/>
      <c r="V17" s="91"/>
      <c r="W17" s="91"/>
      <c r="X17" s="91"/>
      <c r="Y17" s="91"/>
      <c r="Z17" s="125"/>
      <c r="AA17" s="125"/>
      <c r="AB17" s="91"/>
      <c r="AC17" s="91"/>
      <c r="AD17" s="125"/>
      <c r="AE17" s="125"/>
      <c r="AF17" s="91"/>
      <c r="AG17" s="126"/>
      <c r="AH17" s="91"/>
      <c r="AI17" s="91"/>
      <c r="AJ17" s="91"/>
      <c r="AK17" s="125"/>
      <c r="AL17" s="91"/>
      <c r="AM17" s="125"/>
      <c r="AN17" s="91"/>
      <c r="AO17" s="125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</row>
    <row r="18" spans="1:59" ht="31.5">
      <c r="A18" s="396"/>
      <c r="B18" s="127" t="s">
        <v>88</v>
      </c>
      <c r="C18" s="128"/>
      <c r="D18" s="91"/>
      <c r="E18" s="91"/>
      <c r="F18" s="91"/>
      <c r="G18" s="91"/>
      <c r="H18" s="91"/>
      <c r="I18" s="91"/>
      <c r="J18" s="91"/>
      <c r="K18" s="91"/>
      <c r="L18" s="125"/>
      <c r="M18" s="125"/>
      <c r="N18" s="91"/>
      <c r="O18" s="91"/>
      <c r="P18" s="91"/>
      <c r="Q18" s="91"/>
      <c r="R18" s="125"/>
      <c r="S18" s="125"/>
      <c r="T18" s="91"/>
      <c r="U18" s="91"/>
      <c r="V18" s="91"/>
      <c r="W18" s="91"/>
      <c r="X18" s="91"/>
      <c r="Y18" s="91"/>
      <c r="Z18" s="125"/>
      <c r="AA18" s="125"/>
      <c r="AB18" s="91"/>
      <c r="AC18" s="91"/>
      <c r="AD18" s="125"/>
      <c r="AE18" s="125"/>
      <c r="AF18" s="91"/>
      <c r="AG18" s="126"/>
      <c r="AH18" s="91"/>
      <c r="AI18" s="91"/>
      <c r="AJ18" s="91"/>
      <c r="AK18" s="125"/>
      <c r="AL18" s="91"/>
      <c r="AM18" s="125"/>
      <c r="AN18" s="91"/>
      <c r="AO18" s="125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</row>
    <row r="19" spans="1:59" ht="15.75">
      <c r="A19" s="397">
        <v>2019</v>
      </c>
      <c r="B19" s="123" t="s">
        <v>85</v>
      </c>
      <c r="C19" s="124"/>
      <c r="D19" s="21">
        <v>354.7861999999999</v>
      </c>
      <c r="E19" s="21">
        <v>305.06122098022354</v>
      </c>
      <c r="F19" s="21">
        <v>353.8133</v>
      </c>
      <c r="G19" s="21">
        <v>304.2246775580395</v>
      </c>
      <c r="H19" s="21">
        <v>268.066176</v>
      </c>
      <c r="I19" s="21">
        <v>230.49542218400683</v>
      </c>
      <c r="J19" s="21">
        <v>269.103771</v>
      </c>
      <c r="K19" s="21">
        <v>231.38759329320715</v>
      </c>
      <c r="L19" s="125">
        <v>575665.0231621936</v>
      </c>
      <c r="M19" s="125">
        <v>573806.32057373</v>
      </c>
      <c r="N19" s="21"/>
      <c r="O19" s="21"/>
      <c r="P19" s="21">
        <v>3.831</v>
      </c>
      <c r="Q19" s="21">
        <v>0</v>
      </c>
      <c r="R19" s="125">
        <v>18636.209501590984</v>
      </c>
      <c r="S19" s="125">
        <v>18849.31393257548</v>
      </c>
      <c r="T19" s="21">
        <v>3.2373357337606095</v>
      </c>
      <c r="U19" s="21">
        <v>3.2849610150213526</v>
      </c>
      <c r="V19" s="21">
        <v>557028.8136606027</v>
      </c>
      <c r="W19" s="21">
        <v>554957.0066411548</v>
      </c>
      <c r="X19" s="21">
        <v>19.911000000000005</v>
      </c>
      <c r="Y19" s="21">
        <v>5.973299999999999</v>
      </c>
      <c r="Z19" s="125">
        <v>65745.6116606025</v>
      </c>
      <c r="AA19" s="125">
        <v>63673.8046411546</v>
      </c>
      <c r="AB19" s="21">
        <v>0.11420810543509204</v>
      </c>
      <c r="AC19" s="21">
        <v>0.11096741593485632</v>
      </c>
      <c r="AD19" s="125">
        <v>491283.20199999993</v>
      </c>
      <c r="AE19" s="125">
        <v>491283.2019999999</v>
      </c>
      <c r="AF19" s="21">
        <v>80524.04857845975</v>
      </c>
      <c r="AG19" s="126">
        <v>79673.56794570525</v>
      </c>
      <c r="AH19" s="21">
        <v>95227.73984888654</v>
      </c>
      <c r="AI19" s="21">
        <v>94221.96145259104</v>
      </c>
      <c r="AJ19" s="21">
        <v>15615.621000000001</v>
      </c>
      <c r="AK19" s="125">
        <v>15131.663</v>
      </c>
      <c r="AL19" s="21">
        <v>1217.14882</v>
      </c>
      <c r="AM19" s="125">
        <v>1191.2258199999997</v>
      </c>
      <c r="AN19" s="21">
        <v>646.82682</v>
      </c>
      <c r="AO19" s="125">
        <v>641.05182</v>
      </c>
      <c r="AP19" s="21">
        <v>165.42213964258193</v>
      </c>
      <c r="AQ19" s="21">
        <v>164.20516483398373</v>
      </c>
      <c r="AR19" s="21">
        <v>170.95657803244043</v>
      </c>
      <c r="AS19" s="21">
        <v>169.78245219907038</v>
      </c>
      <c r="AT19" s="21">
        <v>193.83471582422754</v>
      </c>
      <c r="AU19" s="21">
        <v>191.78746814264383</v>
      </c>
      <c r="AV19" s="21">
        <v>27.1262285733839</v>
      </c>
      <c r="AW19" s="21">
        <v>26.370680240800326</v>
      </c>
      <c r="AX19" s="21">
        <v>31.785375393315412</v>
      </c>
      <c r="AY19" s="21">
        <v>30.800285738245133</v>
      </c>
      <c r="AZ19" s="21">
        <v>2.114335196733098</v>
      </c>
      <c r="BA19" s="21">
        <v>2.076006794085036</v>
      </c>
      <c r="BB19" s="21">
        <v>2.477489185555341</v>
      </c>
      <c r="BC19" s="21">
        <v>2.424723286183108</v>
      </c>
      <c r="BD19" s="21">
        <v>1.1236166763214248</v>
      </c>
      <c r="BE19" s="21">
        <v>1.1171919810137914</v>
      </c>
      <c r="BF19" s="21">
        <v>1.3166068315928299</v>
      </c>
      <c r="BG19" s="21">
        <v>1.30485190087977</v>
      </c>
    </row>
    <row r="20" spans="1:59" ht="31.5">
      <c r="A20" s="397"/>
      <c r="B20" s="123" t="s">
        <v>86</v>
      </c>
      <c r="C20" s="124"/>
      <c r="D20" s="21">
        <v>354.7861999999999</v>
      </c>
      <c r="E20" s="21">
        <v>305.06122098022354</v>
      </c>
      <c r="F20" s="21">
        <v>353.8133</v>
      </c>
      <c r="G20" s="21">
        <v>304.2246775580395</v>
      </c>
      <c r="H20" s="21">
        <v>268.066176</v>
      </c>
      <c r="I20" s="21">
        <v>230.49542218400683</v>
      </c>
      <c r="J20" s="21">
        <v>269.103771</v>
      </c>
      <c r="K20" s="21">
        <v>231.38759329320715</v>
      </c>
      <c r="L20" s="125">
        <v>575665.0231621936</v>
      </c>
      <c r="M20" s="125">
        <v>573806.32057373</v>
      </c>
      <c r="N20" s="21"/>
      <c r="O20" s="21"/>
      <c r="P20" s="21">
        <v>3.831</v>
      </c>
      <c r="Q20" s="21">
        <v>0</v>
      </c>
      <c r="R20" s="125">
        <v>18636.209501590984</v>
      </c>
      <c r="S20" s="125">
        <v>18849.31393257548</v>
      </c>
      <c r="T20" s="21">
        <v>3.2373357337606095</v>
      </c>
      <c r="U20" s="21">
        <v>3.2849610150213526</v>
      </c>
      <c r="V20" s="21">
        <v>557028.8136606027</v>
      </c>
      <c r="W20" s="21">
        <v>554957.0066411548</v>
      </c>
      <c r="X20" s="21">
        <v>10.337000000000002</v>
      </c>
      <c r="Y20" s="21">
        <v>3.1010999999999993</v>
      </c>
      <c r="Z20" s="125">
        <v>65745.6116606025</v>
      </c>
      <c r="AA20" s="125">
        <v>63673.8046411546</v>
      </c>
      <c r="AB20" s="21">
        <v>0.11420810543509204</v>
      </c>
      <c r="AC20" s="21">
        <v>0.11096741593485632</v>
      </c>
      <c r="AD20" s="125">
        <v>491283.20199999993</v>
      </c>
      <c r="AE20" s="125">
        <v>491283.2019999999</v>
      </c>
      <c r="AF20" s="21">
        <v>80524.04857845975</v>
      </c>
      <c r="AG20" s="126">
        <v>79673.56794570525</v>
      </c>
      <c r="AH20" s="21">
        <v>95227.73984888654</v>
      </c>
      <c r="AI20" s="21">
        <v>94221.96145259104</v>
      </c>
      <c r="AJ20" s="21">
        <v>15615.621000000001</v>
      </c>
      <c r="AK20" s="125">
        <v>15131.663</v>
      </c>
      <c r="AL20" s="21">
        <v>1217.14882</v>
      </c>
      <c r="AM20" s="125">
        <v>1191.2258199999997</v>
      </c>
      <c r="AN20" s="21">
        <v>646.82682</v>
      </c>
      <c r="AO20" s="125">
        <v>641.05182</v>
      </c>
      <c r="AP20" s="21">
        <v>165.42213964258193</v>
      </c>
      <c r="AQ20" s="21">
        <v>164.20516483398373</v>
      </c>
      <c r="AR20" s="21">
        <v>170.95657803244043</v>
      </c>
      <c r="AS20" s="21">
        <v>169.78245219907038</v>
      </c>
      <c r="AT20" s="21">
        <v>193.83471582422754</v>
      </c>
      <c r="AU20" s="21">
        <v>191.78746814264383</v>
      </c>
      <c r="AV20" s="21">
        <v>27.1262285733839</v>
      </c>
      <c r="AW20" s="21">
        <v>26.370680240800326</v>
      </c>
      <c r="AX20" s="21">
        <v>31.785375393315412</v>
      </c>
      <c r="AY20" s="21">
        <v>30.800285738245133</v>
      </c>
      <c r="AZ20" s="21">
        <v>2.114335196733098</v>
      </c>
      <c r="BA20" s="21">
        <v>2.076006794085036</v>
      </c>
      <c r="BB20" s="21">
        <v>2.477489185555341</v>
      </c>
      <c r="BC20" s="21">
        <v>2.424723286183108</v>
      </c>
      <c r="BD20" s="21">
        <v>1.1236166763214248</v>
      </c>
      <c r="BE20" s="21">
        <v>1.1171919810137914</v>
      </c>
      <c r="BF20" s="21">
        <v>1.3166068315928299</v>
      </c>
      <c r="BG20" s="21">
        <v>1.30485190087977</v>
      </c>
    </row>
    <row r="21" spans="1:59" ht="31.5">
      <c r="A21" s="397"/>
      <c r="B21" s="123" t="s">
        <v>87</v>
      </c>
      <c r="C21" s="124"/>
      <c r="D21" s="21"/>
      <c r="E21" s="21"/>
      <c r="F21" s="21"/>
      <c r="G21" s="21"/>
      <c r="H21" s="21"/>
      <c r="I21" s="21"/>
      <c r="J21" s="21"/>
      <c r="K21" s="21"/>
      <c r="L21" s="125"/>
      <c r="M21" s="125"/>
      <c r="N21" s="21"/>
      <c r="O21" s="21"/>
      <c r="P21" s="21"/>
      <c r="Q21" s="21"/>
      <c r="R21" s="125"/>
      <c r="S21" s="125"/>
      <c r="T21" s="21"/>
      <c r="U21" s="21"/>
      <c r="V21" s="21"/>
      <c r="W21" s="21"/>
      <c r="X21" s="21"/>
      <c r="Y21" s="21"/>
      <c r="Z21" s="125"/>
      <c r="AA21" s="125"/>
      <c r="AB21" s="21"/>
      <c r="AC21" s="21"/>
      <c r="AD21" s="125"/>
      <c r="AE21" s="125"/>
      <c r="AF21" s="21"/>
      <c r="AG21" s="126"/>
      <c r="AH21" s="21"/>
      <c r="AI21" s="21"/>
      <c r="AJ21" s="21"/>
      <c r="AK21" s="125"/>
      <c r="AL21" s="21"/>
      <c r="AM21" s="125"/>
      <c r="AN21" s="21"/>
      <c r="AO21" s="125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</row>
    <row r="22" spans="1:59" ht="31.5">
      <c r="A22" s="397"/>
      <c r="B22" s="123" t="s">
        <v>88</v>
      </c>
      <c r="C22" s="124"/>
      <c r="D22" s="21"/>
      <c r="E22" s="21"/>
      <c r="F22" s="21"/>
      <c r="G22" s="21"/>
      <c r="H22" s="21"/>
      <c r="I22" s="21"/>
      <c r="J22" s="21"/>
      <c r="K22" s="21"/>
      <c r="L22" s="125"/>
      <c r="M22" s="125"/>
      <c r="N22" s="21"/>
      <c r="O22" s="21"/>
      <c r="P22" s="21"/>
      <c r="Q22" s="21"/>
      <c r="R22" s="125"/>
      <c r="S22" s="125"/>
      <c r="T22" s="21"/>
      <c r="U22" s="21"/>
      <c r="V22" s="21"/>
      <c r="W22" s="21"/>
      <c r="X22" s="21"/>
      <c r="Y22" s="21"/>
      <c r="Z22" s="125"/>
      <c r="AA22" s="125"/>
      <c r="AB22" s="21"/>
      <c r="AC22" s="21"/>
      <c r="AD22" s="125"/>
      <c r="AE22" s="125"/>
      <c r="AF22" s="21"/>
      <c r="AG22" s="126"/>
      <c r="AH22" s="21"/>
      <c r="AI22" s="21"/>
      <c r="AJ22" s="21"/>
      <c r="AK22" s="125"/>
      <c r="AL22" s="21"/>
      <c r="AM22" s="125"/>
      <c r="AN22" s="21"/>
      <c r="AO22" s="125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</row>
    <row r="23" spans="1:59" ht="15.75">
      <c r="A23" s="396">
        <v>2020</v>
      </c>
      <c r="B23" s="127" t="s">
        <v>85</v>
      </c>
      <c r="C23" s="128"/>
      <c r="D23" s="91">
        <v>354.7861999999999</v>
      </c>
      <c r="E23" s="91">
        <v>305.06122098022354</v>
      </c>
      <c r="F23" s="91">
        <v>367.9933</v>
      </c>
      <c r="G23" s="91">
        <v>316.41728288907996</v>
      </c>
      <c r="H23" s="91">
        <v>268.066176</v>
      </c>
      <c r="I23" s="91">
        <v>230.49542218400683</v>
      </c>
      <c r="J23" s="91">
        <v>269.140771</v>
      </c>
      <c r="K23" s="91">
        <v>231.41940756663797</v>
      </c>
      <c r="L23" s="125">
        <v>575665.0231621936</v>
      </c>
      <c r="M23" s="125">
        <v>580516.4409160849</v>
      </c>
      <c r="N23" s="91"/>
      <c r="O23" s="91"/>
      <c r="P23" s="91">
        <v>4.897999999999999</v>
      </c>
      <c r="Q23" s="91">
        <v>0</v>
      </c>
      <c r="R23" s="125">
        <v>18636.209501590984</v>
      </c>
      <c r="S23" s="125">
        <v>20243.863319893902</v>
      </c>
      <c r="T23" s="91">
        <v>3.2373357337606095</v>
      </c>
      <c r="U23" s="91">
        <v>3.487216191146635</v>
      </c>
      <c r="V23" s="91">
        <v>557028.8136606027</v>
      </c>
      <c r="W23" s="91">
        <v>560272.5775961912</v>
      </c>
      <c r="X23" s="91">
        <v>19.439000000000004</v>
      </c>
      <c r="Y23" s="91">
        <v>5.831699999999999</v>
      </c>
      <c r="Z23" s="125">
        <v>65745.6116606025</v>
      </c>
      <c r="AA23" s="125">
        <v>58894.59959619102</v>
      </c>
      <c r="AB23" s="91">
        <v>0.11420810543509204</v>
      </c>
      <c r="AC23" s="91">
        <v>0.10145207860651165</v>
      </c>
      <c r="AD23" s="125">
        <v>501377.978</v>
      </c>
      <c r="AE23" s="125">
        <v>491283.2019999999</v>
      </c>
      <c r="AF23" s="91">
        <v>80524.04857845975</v>
      </c>
      <c r="AG23" s="126">
        <v>79754.21850946402</v>
      </c>
      <c r="AH23" s="91">
        <v>95227.73984888654</v>
      </c>
      <c r="AI23" s="91">
        <v>94317.33880929215</v>
      </c>
      <c r="AJ23" s="91">
        <v>15615.621000000001</v>
      </c>
      <c r="AK23" s="125">
        <v>14163.364000000001</v>
      </c>
      <c r="AL23" s="91">
        <v>1217.14882</v>
      </c>
      <c r="AM23" s="125">
        <v>1041.18082</v>
      </c>
      <c r="AN23" s="91">
        <v>646.82682</v>
      </c>
      <c r="AO23" s="125">
        <v>560.90162</v>
      </c>
      <c r="AP23" s="91">
        <v>165.42213964258193</v>
      </c>
      <c r="AQ23" s="91">
        <v>162.47143433259964</v>
      </c>
      <c r="AR23" s="91">
        <v>170.95657803244043</v>
      </c>
      <c r="AS23" s="91">
        <v>168.341879615015</v>
      </c>
      <c r="AT23" s="91">
        <v>193.83471582422754</v>
      </c>
      <c r="AU23" s="91">
        <v>188.11623754502466</v>
      </c>
      <c r="AV23" s="91">
        <v>27.1262285733839</v>
      </c>
      <c r="AW23" s="91">
        <v>24.397868865952326</v>
      </c>
      <c r="AX23" s="91">
        <v>31.785375393315412</v>
      </c>
      <c r="AY23" s="91">
        <v>28.24887534250657</v>
      </c>
      <c r="AZ23" s="91">
        <v>2.114335196733098</v>
      </c>
      <c r="BA23" s="91">
        <v>1.793542347150346</v>
      </c>
      <c r="BB23" s="91">
        <v>2.477489185555341</v>
      </c>
      <c r="BC23" s="91">
        <v>2.0766385156230376</v>
      </c>
      <c r="BD23" s="91">
        <v>1.1236166763214248</v>
      </c>
      <c r="BE23" s="91">
        <v>0.9662114291110657</v>
      </c>
      <c r="BF23" s="91">
        <v>1.3166068315928299</v>
      </c>
      <c r="BG23" s="91">
        <v>1.1187200966373516</v>
      </c>
    </row>
    <row r="24" spans="1:59" ht="31.5">
      <c r="A24" s="396"/>
      <c r="B24" s="127" t="s">
        <v>86</v>
      </c>
      <c r="C24" s="128"/>
      <c r="D24" s="91">
        <v>354.7861999999999</v>
      </c>
      <c r="E24" s="91">
        <v>305.06122098022354</v>
      </c>
      <c r="F24" s="91">
        <v>367.9933</v>
      </c>
      <c r="G24" s="91">
        <v>316.41728288907996</v>
      </c>
      <c r="H24" s="91">
        <v>268.066176</v>
      </c>
      <c r="I24" s="91">
        <v>230.49542218400683</v>
      </c>
      <c r="J24" s="91">
        <v>269.140771</v>
      </c>
      <c r="K24" s="91">
        <v>231.41940756663797</v>
      </c>
      <c r="L24" s="125">
        <v>575665.0231621936</v>
      </c>
      <c r="M24" s="125">
        <v>580516.4409160849</v>
      </c>
      <c r="N24" s="91"/>
      <c r="O24" s="91"/>
      <c r="P24" s="91">
        <v>4.897999999999999</v>
      </c>
      <c r="Q24" s="91">
        <v>0</v>
      </c>
      <c r="R24" s="125">
        <v>18636.209501590984</v>
      </c>
      <c r="S24" s="125">
        <v>20243.863319893902</v>
      </c>
      <c r="T24" s="91">
        <v>3.2373357337606095</v>
      </c>
      <c r="U24" s="91">
        <v>3.487216191146635</v>
      </c>
      <c r="V24" s="91">
        <v>557028.8136606027</v>
      </c>
      <c r="W24" s="91">
        <v>560272.5775961912</v>
      </c>
      <c r="X24" s="91">
        <v>10.101</v>
      </c>
      <c r="Y24" s="91">
        <v>3.030299999999999</v>
      </c>
      <c r="Z24" s="125">
        <v>65745.6116606025</v>
      </c>
      <c r="AA24" s="125">
        <v>58894.59959619102</v>
      </c>
      <c r="AB24" s="91">
        <v>0.11420810543509204</v>
      </c>
      <c r="AC24" s="91">
        <v>0.10145207860651165</v>
      </c>
      <c r="AD24" s="125">
        <v>501377.978</v>
      </c>
      <c r="AE24" s="125">
        <v>491283.2019999999</v>
      </c>
      <c r="AF24" s="91">
        <v>80524.04857845975</v>
      </c>
      <c r="AG24" s="126">
        <v>79754.21850946402</v>
      </c>
      <c r="AH24" s="91">
        <v>95227.73984888654</v>
      </c>
      <c r="AI24" s="91">
        <v>94317.33880929215</v>
      </c>
      <c r="AJ24" s="91">
        <v>15615.621000000001</v>
      </c>
      <c r="AK24" s="125">
        <v>14163.364000000001</v>
      </c>
      <c r="AL24" s="91">
        <v>1217.14882</v>
      </c>
      <c r="AM24" s="125">
        <v>1041.18082</v>
      </c>
      <c r="AN24" s="91">
        <v>646.82682</v>
      </c>
      <c r="AO24" s="125">
        <v>560.90162</v>
      </c>
      <c r="AP24" s="91">
        <v>165.42213964258193</v>
      </c>
      <c r="AQ24" s="91">
        <v>162.47143433259964</v>
      </c>
      <c r="AR24" s="91">
        <v>170.95657803244043</v>
      </c>
      <c r="AS24" s="91">
        <v>168.341879615015</v>
      </c>
      <c r="AT24" s="91">
        <v>193.83471582422754</v>
      </c>
      <c r="AU24" s="91">
        <v>188.11623754502466</v>
      </c>
      <c r="AV24" s="91">
        <v>27.1262285733839</v>
      </c>
      <c r="AW24" s="91">
        <v>24.397868865952326</v>
      </c>
      <c r="AX24" s="91">
        <v>31.785375393315412</v>
      </c>
      <c r="AY24" s="91">
        <v>28.24887534250657</v>
      </c>
      <c r="AZ24" s="91">
        <v>2.114335196733098</v>
      </c>
      <c r="BA24" s="91">
        <v>1.793542347150346</v>
      </c>
      <c r="BB24" s="91">
        <v>2.477489185555341</v>
      </c>
      <c r="BC24" s="91">
        <v>2.0766385156230376</v>
      </c>
      <c r="BD24" s="91">
        <v>1.1236166763214248</v>
      </c>
      <c r="BE24" s="91">
        <v>0.9662114291110657</v>
      </c>
      <c r="BF24" s="91">
        <v>1.3166068315928299</v>
      </c>
      <c r="BG24" s="91">
        <v>1.1187200966373516</v>
      </c>
    </row>
    <row r="25" spans="1:59" ht="31.5">
      <c r="A25" s="396"/>
      <c r="B25" s="127" t="s">
        <v>87</v>
      </c>
      <c r="C25" s="128"/>
      <c r="D25" s="91"/>
      <c r="E25" s="91"/>
      <c r="F25" s="91"/>
      <c r="G25" s="91"/>
      <c r="H25" s="91"/>
      <c r="I25" s="91"/>
      <c r="J25" s="91"/>
      <c r="K25" s="91"/>
      <c r="L25" s="125"/>
      <c r="M25" s="125"/>
      <c r="N25" s="91"/>
      <c r="O25" s="91"/>
      <c r="P25" s="91"/>
      <c r="Q25" s="91"/>
      <c r="R25" s="125"/>
      <c r="S25" s="125"/>
      <c r="T25" s="91"/>
      <c r="U25" s="91"/>
      <c r="V25" s="91"/>
      <c r="W25" s="91"/>
      <c r="X25" s="91"/>
      <c r="Y25" s="91"/>
      <c r="Z25" s="125"/>
      <c r="AA25" s="125"/>
      <c r="AB25" s="91"/>
      <c r="AC25" s="91"/>
      <c r="AD25" s="125"/>
      <c r="AE25" s="125"/>
      <c r="AF25" s="91"/>
      <c r="AG25" s="126"/>
      <c r="AH25" s="91"/>
      <c r="AI25" s="91"/>
      <c r="AJ25" s="91"/>
      <c r="AK25" s="125"/>
      <c r="AL25" s="91"/>
      <c r="AM25" s="125"/>
      <c r="AN25" s="91"/>
      <c r="AO25" s="125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</row>
    <row r="26" spans="1:59" ht="31.5">
      <c r="A26" s="396"/>
      <c r="B26" s="127" t="s">
        <v>88</v>
      </c>
      <c r="C26" s="128"/>
      <c r="D26" s="91"/>
      <c r="E26" s="91"/>
      <c r="F26" s="91"/>
      <c r="G26" s="91"/>
      <c r="H26" s="91"/>
      <c r="I26" s="91"/>
      <c r="J26" s="91"/>
      <c r="K26" s="91"/>
      <c r="L26" s="125"/>
      <c r="M26" s="125"/>
      <c r="N26" s="91"/>
      <c r="O26" s="91"/>
      <c r="P26" s="91"/>
      <c r="Q26" s="91"/>
      <c r="R26" s="125"/>
      <c r="S26" s="125"/>
      <c r="T26" s="91"/>
      <c r="U26" s="91"/>
      <c r="V26" s="91"/>
      <c r="W26" s="91"/>
      <c r="X26" s="91"/>
      <c r="Y26" s="91"/>
      <c r="Z26" s="125"/>
      <c r="AA26" s="125"/>
      <c r="AB26" s="91"/>
      <c r="AC26" s="91"/>
      <c r="AD26" s="125"/>
      <c r="AE26" s="125"/>
      <c r="AF26" s="91"/>
      <c r="AG26" s="126"/>
      <c r="AH26" s="91"/>
      <c r="AI26" s="91"/>
      <c r="AJ26" s="91"/>
      <c r="AK26" s="125"/>
      <c r="AL26" s="91"/>
      <c r="AM26" s="125"/>
      <c r="AN26" s="91"/>
      <c r="AO26" s="125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</row>
    <row r="27" spans="1:59" ht="15.75">
      <c r="A27" s="397">
        <v>2021</v>
      </c>
      <c r="B27" s="123" t="s">
        <v>85</v>
      </c>
      <c r="C27" s="124"/>
      <c r="D27" s="21">
        <v>354.7861999999999</v>
      </c>
      <c r="E27" s="21">
        <v>305.06122098022354</v>
      </c>
      <c r="F27" s="21">
        <v>359.1441</v>
      </c>
      <c r="G27" s="21">
        <v>308.8083404987102</v>
      </c>
      <c r="H27" s="21">
        <v>268.066176</v>
      </c>
      <c r="I27" s="21">
        <v>230.49542218400683</v>
      </c>
      <c r="J27" s="21">
        <v>267.880676</v>
      </c>
      <c r="K27" s="21">
        <v>230.335920894239</v>
      </c>
      <c r="L27" s="125">
        <v>575665.0231621936</v>
      </c>
      <c r="M27" s="125">
        <v>585042.7119208232</v>
      </c>
      <c r="N27" s="21"/>
      <c r="O27" s="21"/>
      <c r="P27" s="21">
        <v>6.917999999999997</v>
      </c>
      <c r="Q27" s="21">
        <v>0</v>
      </c>
      <c r="R27" s="125">
        <v>18636.209501590984</v>
      </c>
      <c r="S27" s="125">
        <v>20391.486294729915</v>
      </c>
      <c r="T27" s="21">
        <v>3.2373357337606095</v>
      </c>
      <c r="U27" s="21">
        <v>3.4854696724244634</v>
      </c>
      <c r="V27" s="21">
        <v>557028.8136606027</v>
      </c>
      <c r="W27" s="21">
        <v>564651.2256260933</v>
      </c>
      <c r="X27" s="21">
        <v>20.439000000000004</v>
      </c>
      <c r="Y27" s="21">
        <v>6.131699999999999</v>
      </c>
      <c r="Z27" s="125">
        <v>65745.6116606025</v>
      </c>
      <c r="AA27" s="125">
        <v>49304.06862609319</v>
      </c>
      <c r="AB27" s="21">
        <v>0.11420810543509204</v>
      </c>
      <c r="AC27" s="21">
        <v>0.08427430616854818</v>
      </c>
      <c r="AD27" s="125">
        <v>515347.15699999995</v>
      </c>
      <c r="AE27" s="125">
        <v>491283.2019999999</v>
      </c>
      <c r="AF27" s="21">
        <v>80524.04857845975</v>
      </c>
      <c r="AG27" s="126">
        <v>78789.84834488967</v>
      </c>
      <c r="AH27" s="21">
        <v>95227.73984888654</v>
      </c>
      <c r="AI27" s="21">
        <v>93176.87465266652</v>
      </c>
      <c r="AJ27" s="21">
        <v>15615.621000000001</v>
      </c>
      <c r="AK27" s="125">
        <v>12491.484500000002</v>
      </c>
      <c r="AL27" s="21">
        <v>1217.14882</v>
      </c>
      <c r="AM27" s="125">
        <v>791.7188200000002</v>
      </c>
      <c r="AN27" s="21">
        <v>646.82682</v>
      </c>
      <c r="AO27" s="125">
        <v>389.32462</v>
      </c>
      <c r="AP27" s="21">
        <v>165.42213964258193</v>
      </c>
      <c r="AQ27" s="21">
        <v>159.26508057291485</v>
      </c>
      <c r="AR27" s="21">
        <v>170.95657803244043</v>
      </c>
      <c r="AS27" s="21">
        <v>165.01668715825537</v>
      </c>
      <c r="AT27" s="21">
        <v>193.83471582422754</v>
      </c>
      <c r="AU27" s="21">
        <v>180.8040917409515</v>
      </c>
      <c r="AV27" s="21">
        <v>27.1262285733839</v>
      </c>
      <c r="AW27" s="21">
        <v>21.351406052026057</v>
      </c>
      <c r="AX27" s="21">
        <v>31.785375393315412</v>
      </c>
      <c r="AY27" s="21">
        <v>24.238970430567456</v>
      </c>
      <c r="AZ27" s="21">
        <v>2.114335196733098</v>
      </c>
      <c r="BA27" s="21">
        <v>1.3532666997946425</v>
      </c>
      <c r="BB27" s="21">
        <v>2.477489185555341</v>
      </c>
      <c r="BC27" s="21">
        <v>1.5362825024762874</v>
      </c>
      <c r="BD27" s="21">
        <v>1.1236166763214248</v>
      </c>
      <c r="BE27" s="21">
        <v>0.6654635842257774</v>
      </c>
      <c r="BF27" s="21">
        <v>1.3166068315928299</v>
      </c>
      <c r="BG27" s="21">
        <v>0.7554608863399629</v>
      </c>
    </row>
    <row r="28" spans="1:59" ht="31.5">
      <c r="A28" s="397"/>
      <c r="B28" s="123" t="s">
        <v>86</v>
      </c>
      <c r="C28" s="124"/>
      <c r="D28" s="21">
        <v>354.7861999999999</v>
      </c>
      <c r="E28" s="21">
        <v>305.06122098022354</v>
      </c>
      <c r="F28" s="21">
        <v>359.1441</v>
      </c>
      <c r="G28" s="21">
        <v>308.8083404987102</v>
      </c>
      <c r="H28" s="21">
        <v>268.066176</v>
      </c>
      <c r="I28" s="21">
        <v>230.49542218400683</v>
      </c>
      <c r="J28" s="21">
        <v>267.880676</v>
      </c>
      <c r="K28" s="21">
        <v>230.335920894239</v>
      </c>
      <c r="L28" s="125">
        <v>575665.0231621936</v>
      </c>
      <c r="M28" s="125">
        <v>585042.7119208232</v>
      </c>
      <c r="N28" s="21"/>
      <c r="O28" s="21"/>
      <c r="P28" s="21">
        <v>6.917999999999997</v>
      </c>
      <c r="Q28" s="21">
        <v>0</v>
      </c>
      <c r="R28" s="125">
        <v>18636.209501590984</v>
      </c>
      <c r="S28" s="125">
        <v>20391.486294729915</v>
      </c>
      <c r="T28" s="21">
        <v>3.2373357337606095</v>
      </c>
      <c r="U28" s="21">
        <v>3.4854696724244634</v>
      </c>
      <c r="V28" s="21">
        <v>557028.8136606027</v>
      </c>
      <c r="W28" s="21">
        <v>564651.2256260933</v>
      </c>
      <c r="X28" s="21">
        <v>10.601</v>
      </c>
      <c r="Y28" s="21">
        <v>3.180299999999999</v>
      </c>
      <c r="Z28" s="125">
        <v>65745.6116606025</v>
      </c>
      <c r="AA28" s="125">
        <v>49304.06862609319</v>
      </c>
      <c r="AB28" s="21">
        <v>0.11420810543509204</v>
      </c>
      <c r="AC28" s="21">
        <v>0.08427430616854818</v>
      </c>
      <c r="AD28" s="125">
        <v>515347.15699999995</v>
      </c>
      <c r="AE28" s="125">
        <v>491283.2019999999</v>
      </c>
      <c r="AF28" s="21">
        <v>80524.04857845975</v>
      </c>
      <c r="AG28" s="126">
        <v>78789.84834488967</v>
      </c>
      <c r="AH28" s="21">
        <v>95227.73984888654</v>
      </c>
      <c r="AI28" s="21">
        <v>93176.87465266652</v>
      </c>
      <c r="AJ28" s="21">
        <v>15615.621000000001</v>
      </c>
      <c r="AK28" s="125">
        <v>12491.484500000002</v>
      </c>
      <c r="AL28" s="21">
        <v>1217.14882</v>
      </c>
      <c r="AM28" s="125">
        <v>791.7188200000002</v>
      </c>
      <c r="AN28" s="21">
        <v>646.82682</v>
      </c>
      <c r="AO28" s="125">
        <v>389.32462</v>
      </c>
      <c r="AP28" s="21">
        <v>165.42213964258193</v>
      </c>
      <c r="AQ28" s="21">
        <v>159.26508057291485</v>
      </c>
      <c r="AR28" s="21">
        <v>170.95657803244043</v>
      </c>
      <c r="AS28" s="21">
        <v>165.01668715825537</v>
      </c>
      <c r="AT28" s="21">
        <v>193.83471582422754</v>
      </c>
      <c r="AU28" s="21">
        <v>180.8040917409515</v>
      </c>
      <c r="AV28" s="21">
        <v>27.1262285733839</v>
      </c>
      <c r="AW28" s="21">
        <v>21.351406052026057</v>
      </c>
      <c r="AX28" s="21">
        <v>31.785375393315412</v>
      </c>
      <c r="AY28" s="21">
        <v>24.238970430567456</v>
      </c>
      <c r="AZ28" s="21">
        <v>2.114335196733098</v>
      </c>
      <c r="BA28" s="21">
        <v>1.3532666997946425</v>
      </c>
      <c r="BB28" s="21">
        <v>2.477489185555341</v>
      </c>
      <c r="BC28" s="21">
        <v>1.5362825024762874</v>
      </c>
      <c r="BD28" s="21">
        <v>1.1236166763214248</v>
      </c>
      <c r="BE28" s="21">
        <v>0.6654635842257774</v>
      </c>
      <c r="BF28" s="21">
        <v>1.3166068315928299</v>
      </c>
      <c r="BG28" s="21">
        <v>0.7554608863399629</v>
      </c>
    </row>
    <row r="29" spans="1:59" ht="31.5">
      <c r="A29" s="397"/>
      <c r="B29" s="123" t="s">
        <v>87</v>
      </c>
      <c r="C29" s="124"/>
      <c r="D29" s="21"/>
      <c r="E29" s="21"/>
      <c r="F29" s="21"/>
      <c r="G29" s="21"/>
      <c r="H29" s="21"/>
      <c r="I29" s="21"/>
      <c r="J29" s="21"/>
      <c r="K29" s="21"/>
      <c r="L29" s="125"/>
      <c r="M29" s="125"/>
      <c r="N29" s="21"/>
      <c r="O29" s="21"/>
      <c r="P29" s="21"/>
      <c r="Q29" s="21"/>
      <c r="R29" s="125"/>
      <c r="S29" s="125"/>
      <c r="T29" s="21"/>
      <c r="U29" s="21"/>
      <c r="V29" s="21"/>
      <c r="W29" s="21"/>
      <c r="X29" s="21"/>
      <c r="Y29" s="21"/>
      <c r="Z29" s="125"/>
      <c r="AA29" s="125"/>
      <c r="AB29" s="21"/>
      <c r="AC29" s="21"/>
      <c r="AD29" s="125"/>
      <c r="AE29" s="125"/>
      <c r="AF29" s="21"/>
      <c r="AG29" s="126"/>
      <c r="AH29" s="21"/>
      <c r="AI29" s="21"/>
      <c r="AJ29" s="21"/>
      <c r="AK29" s="125"/>
      <c r="AL29" s="21"/>
      <c r="AM29" s="125"/>
      <c r="AN29" s="21"/>
      <c r="AO29" s="125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</row>
    <row r="30" spans="1:59" ht="31.5">
      <c r="A30" s="397"/>
      <c r="B30" s="123" t="s">
        <v>88</v>
      </c>
      <c r="C30" s="124"/>
      <c r="D30" s="21"/>
      <c r="E30" s="21"/>
      <c r="F30" s="21"/>
      <c r="G30" s="21"/>
      <c r="H30" s="21"/>
      <c r="I30" s="21"/>
      <c r="J30" s="21"/>
      <c r="K30" s="21"/>
      <c r="L30" s="125"/>
      <c r="M30" s="125"/>
      <c r="N30" s="21"/>
      <c r="O30" s="21"/>
      <c r="P30" s="21"/>
      <c r="Q30" s="21"/>
      <c r="R30" s="125"/>
      <c r="S30" s="125"/>
      <c r="T30" s="21"/>
      <c r="U30" s="21"/>
      <c r="V30" s="21"/>
      <c r="W30" s="21"/>
      <c r="X30" s="21"/>
      <c r="Y30" s="21"/>
      <c r="Z30" s="125"/>
      <c r="AA30" s="125"/>
      <c r="AB30" s="21"/>
      <c r="AC30" s="21"/>
      <c r="AD30" s="125"/>
      <c r="AE30" s="125"/>
      <c r="AF30" s="21"/>
      <c r="AG30" s="126"/>
      <c r="AH30" s="21"/>
      <c r="AI30" s="21"/>
      <c r="AJ30" s="21"/>
      <c r="AK30" s="125"/>
      <c r="AL30" s="21"/>
      <c r="AM30" s="125"/>
      <c r="AN30" s="21"/>
      <c r="AO30" s="125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</row>
    <row r="31" spans="1:59" ht="15.75">
      <c r="A31" s="396">
        <v>2022</v>
      </c>
      <c r="B31" s="127" t="s">
        <v>85</v>
      </c>
      <c r="C31" s="128"/>
      <c r="D31" s="91">
        <v>354.7861999999999</v>
      </c>
      <c r="E31" s="91">
        <v>305.06122098022354</v>
      </c>
      <c r="F31" s="91">
        <v>309.26</v>
      </c>
      <c r="G31" s="91">
        <v>265.91573516766977</v>
      </c>
      <c r="H31" s="91">
        <v>268.066176</v>
      </c>
      <c r="I31" s="91">
        <v>230.49542218400683</v>
      </c>
      <c r="J31" s="91">
        <v>262.837</v>
      </c>
      <c r="K31" s="91">
        <v>225.9991401547721</v>
      </c>
      <c r="L31" s="125">
        <v>575665.0231621936</v>
      </c>
      <c r="M31" s="125">
        <v>571870.5122</v>
      </c>
      <c r="N31" s="91"/>
      <c r="O31" s="91"/>
      <c r="P31" s="91">
        <v>8.298</v>
      </c>
      <c r="Q31" s="91">
        <v>0</v>
      </c>
      <c r="R31" s="125">
        <v>18636.209501590984</v>
      </c>
      <c r="S31" s="125">
        <v>19357.574400000005</v>
      </c>
      <c r="T31" s="91">
        <v>3.2373357337606095</v>
      </c>
      <c r="U31" s="91">
        <v>3.3849576061425055</v>
      </c>
      <c r="V31" s="91">
        <v>557028.8136606027</v>
      </c>
      <c r="W31" s="91">
        <v>552512.9378000001</v>
      </c>
      <c r="X31" s="91">
        <v>21.729000000000003</v>
      </c>
      <c r="Y31" s="91">
        <v>6.518699999999999</v>
      </c>
      <c r="Z31" s="125">
        <v>65745.6116606025</v>
      </c>
      <c r="AA31" s="125">
        <v>37165.7808</v>
      </c>
      <c r="AB31" s="91">
        <v>0.11420810543509204</v>
      </c>
      <c r="AC31" s="91">
        <v>0.06498985348452803</v>
      </c>
      <c r="AD31" s="125">
        <v>515347.15699999995</v>
      </c>
      <c r="AE31" s="125">
        <v>491283.2019999999</v>
      </c>
      <c r="AF31" s="91">
        <v>80524.04857845975</v>
      </c>
      <c r="AG31" s="126">
        <v>76032.05082175133</v>
      </c>
      <c r="AH31" s="91">
        <v>95227.73984888654</v>
      </c>
      <c r="AI31" s="91">
        <v>89915.50330180307</v>
      </c>
      <c r="AJ31" s="91">
        <v>15615.621000000001</v>
      </c>
      <c r="AK31" s="125">
        <v>10441.024700000004</v>
      </c>
      <c r="AL31" s="91">
        <v>1217.14882</v>
      </c>
      <c r="AM31" s="125">
        <v>674.8421920000001</v>
      </c>
      <c r="AN31" s="91">
        <v>646.82682</v>
      </c>
      <c r="AO31" s="125">
        <v>319.107092</v>
      </c>
      <c r="AP31" s="91">
        <v>165.42213964258193</v>
      </c>
      <c r="AQ31" s="91">
        <v>157.23052926071657</v>
      </c>
      <c r="AR31" s="91">
        <v>170.95657803244043</v>
      </c>
      <c r="AS31" s="91">
        <v>162.7391815652847</v>
      </c>
      <c r="AT31" s="91">
        <v>193.83471582422754</v>
      </c>
      <c r="AU31" s="91">
        <v>174.47559781881765</v>
      </c>
      <c r="AV31" s="91">
        <v>27.1262285733839</v>
      </c>
      <c r="AW31" s="91">
        <v>18.257672807491197</v>
      </c>
      <c r="AX31" s="91">
        <v>31.785375393315412</v>
      </c>
      <c r="AY31" s="91">
        <v>20.260177160538802</v>
      </c>
      <c r="AZ31" s="91">
        <v>2.114335196733098</v>
      </c>
      <c r="BA31" s="91">
        <v>1.180061180989846</v>
      </c>
      <c r="BB31" s="91">
        <v>2.477489185555341</v>
      </c>
      <c r="BC31" s="91">
        <v>1.3094904722643113</v>
      </c>
      <c r="BD31" s="91">
        <v>1.1236166763214248</v>
      </c>
      <c r="BE31" s="91">
        <v>0.5580058513113172</v>
      </c>
      <c r="BF31" s="91">
        <v>1.3166068315928299</v>
      </c>
      <c r="BG31" s="91">
        <v>0.6192080186444107</v>
      </c>
    </row>
    <row r="32" spans="1:59" ht="31.5">
      <c r="A32" s="396"/>
      <c r="B32" s="127" t="s">
        <v>86</v>
      </c>
      <c r="C32" s="128"/>
      <c r="D32" s="91">
        <v>354.7861999999999</v>
      </c>
      <c r="E32" s="91">
        <v>305.06122098022354</v>
      </c>
      <c r="F32" s="91">
        <v>309.26</v>
      </c>
      <c r="G32" s="91">
        <v>265.91573516766977</v>
      </c>
      <c r="H32" s="91">
        <v>268.066176</v>
      </c>
      <c r="I32" s="91">
        <v>230.49542218400683</v>
      </c>
      <c r="J32" s="91">
        <v>262.837</v>
      </c>
      <c r="K32" s="91">
        <v>225.9991401547721</v>
      </c>
      <c r="L32" s="125">
        <v>575665.0231621936</v>
      </c>
      <c r="M32" s="125">
        <v>571870.5122</v>
      </c>
      <c r="N32" s="91"/>
      <c r="O32" s="91"/>
      <c r="P32" s="91">
        <v>8.298</v>
      </c>
      <c r="Q32" s="91">
        <v>0</v>
      </c>
      <c r="R32" s="125">
        <v>18636.209501590984</v>
      </c>
      <c r="S32" s="125">
        <v>19357.574400000005</v>
      </c>
      <c r="T32" s="91">
        <v>3.2373357337606095</v>
      </c>
      <c r="U32" s="91">
        <v>3.3849576061425055</v>
      </c>
      <c r="V32" s="91">
        <v>557028.8136606027</v>
      </c>
      <c r="W32" s="91">
        <v>552512.9378000001</v>
      </c>
      <c r="X32" s="91">
        <v>11.246</v>
      </c>
      <c r="Y32" s="91">
        <v>3.3737999999999992</v>
      </c>
      <c r="Z32" s="125">
        <v>65745.6116606025</v>
      </c>
      <c r="AA32" s="125">
        <v>37165.7808</v>
      </c>
      <c r="AB32" s="91">
        <v>0.11420810543509204</v>
      </c>
      <c r="AC32" s="91">
        <v>0.06498985348452803</v>
      </c>
      <c r="AD32" s="125">
        <v>515347.15699999995</v>
      </c>
      <c r="AE32" s="125">
        <v>491283.2019999999</v>
      </c>
      <c r="AF32" s="91">
        <v>80524.04857845975</v>
      </c>
      <c r="AG32" s="126">
        <v>76032.05082175133</v>
      </c>
      <c r="AH32" s="91">
        <v>95227.73984888654</v>
      </c>
      <c r="AI32" s="91">
        <v>89915.50330180307</v>
      </c>
      <c r="AJ32" s="91">
        <v>15615.621000000001</v>
      </c>
      <c r="AK32" s="125">
        <v>10441.024700000004</v>
      </c>
      <c r="AL32" s="91">
        <v>1217.14882</v>
      </c>
      <c r="AM32" s="125">
        <v>674.8421920000001</v>
      </c>
      <c r="AN32" s="91">
        <v>646.82682</v>
      </c>
      <c r="AO32" s="125">
        <v>319.107092</v>
      </c>
      <c r="AP32" s="91">
        <v>165.42213964258193</v>
      </c>
      <c r="AQ32" s="91">
        <v>157.23052926071657</v>
      </c>
      <c r="AR32" s="91">
        <v>170.95657803244043</v>
      </c>
      <c r="AS32" s="91">
        <v>162.7391815652847</v>
      </c>
      <c r="AT32" s="91">
        <v>193.83471582422754</v>
      </c>
      <c r="AU32" s="91">
        <v>174.47559781881765</v>
      </c>
      <c r="AV32" s="91">
        <v>27.1262285733839</v>
      </c>
      <c r="AW32" s="91">
        <v>18.257672807491197</v>
      </c>
      <c r="AX32" s="91">
        <v>31.785375393315412</v>
      </c>
      <c r="AY32" s="91">
        <v>20.260177160538802</v>
      </c>
      <c r="AZ32" s="91">
        <v>2.114335196733098</v>
      </c>
      <c r="BA32" s="91">
        <v>1.180061180989846</v>
      </c>
      <c r="BB32" s="91">
        <v>2.477489185555341</v>
      </c>
      <c r="BC32" s="91">
        <v>1.3094904722643113</v>
      </c>
      <c r="BD32" s="91">
        <v>1.1236166763214248</v>
      </c>
      <c r="BE32" s="91">
        <v>0.5580058513113172</v>
      </c>
      <c r="BF32" s="91">
        <v>1.3166068315928299</v>
      </c>
      <c r="BG32" s="91">
        <v>0.6192080186444107</v>
      </c>
    </row>
    <row r="33" spans="1:59" ht="31.5">
      <c r="A33" s="396"/>
      <c r="B33" s="127" t="s">
        <v>87</v>
      </c>
      <c r="C33" s="128"/>
      <c r="D33" s="91"/>
      <c r="E33" s="91"/>
      <c r="F33" s="91"/>
      <c r="G33" s="91"/>
      <c r="H33" s="91"/>
      <c r="I33" s="91"/>
      <c r="J33" s="91"/>
      <c r="K33" s="91"/>
      <c r="L33" s="125"/>
      <c r="M33" s="125"/>
      <c r="N33" s="91"/>
      <c r="O33" s="91"/>
      <c r="P33" s="91"/>
      <c r="Q33" s="91"/>
      <c r="R33" s="125"/>
      <c r="S33" s="125"/>
      <c r="T33" s="91"/>
      <c r="U33" s="91"/>
      <c r="V33" s="91"/>
      <c r="W33" s="91"/>
      <c r="X33" s="91"/>
      <c r="Y33" s="91"/>
      <c r="Z33" s="125"/>
      <c r="AA33" s="125"/>
      <c r="AB33" s="91"/>
      <c r="AC33" s="91"/>
      <c r="AD33" s="125"/>
      <c r="AE33" s="125"/>
      <c r="AF33" s="91"/>
      <c r="AG33" s="126"/>
      <c r="AH33" s="91"/>
      <c r="AI33" s="91"/>
      <c r="AJ33" s="91"/>
      <c r="AK33" s="125"/>
      <c r="AL33" s="91"/>
      <c r="AM33" s="125"/>
      <c r="AN33" s="91"/>
      <c r="AO33" s="125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</row>
    <row r="34" spans="1:59" ht="31.5">
      <c r="A34" s="396"/>
      <c r="B34" s="127" t="s">
        <v>88</v>
      </c>
      <c r="C34" s="128"/>
      <c r="D34" s="91"/>
      <c r="E34" s="91"/>
      <c r="F34" s="91"/>
      <c r="G34" s="91"/>
      <c r="H34" s="91"/>
      <c r="I34" s="91"/>
      <c r="J34" s="91"/>
      <c r="K34" s="91"/>
      <c r="L34" s="125"/>
      <c r="M34" s="125"/>
      <c r="N34" s="91"/>
      <c r="O34" s="91"/>
      <c r="P34" s="91"/>
      <c r="Q34" s="91"/>
      <c r="R34" s="125"/>
      <c r="S34" s="125"/>
      <c r="T34" s="91"/>
      <c r="U34" s="91"/>
      <c r="V34" s="91"/>
      <c r="W34" s="91"/>
      <c r="X34" s="91"/>
      <c r="Y34" s="91"/>
      <c r="Z34" s="125"/>
      <c r="AA34" s="125"/>
      <c r="AB34" s="91"/>
      <c r="AC34" s="91"/>
      <c r="AD34" s="125"/>
      <c r="AE34" s="125"/>
      <c r="AF34" s="91"/>
      <c r="AG34" s="126"/>
      <c r="AH34" s="91"/>
      <c r="AI34" s="91"/>
      <c r="AJ34" s="91"/>
      <c r="AK34" s="125"/>
      <c r="AL34" s="91"/>
      <c r="AM34" s="125"/>
      <c r="AN34" s="91"/>
      <c r="AO34" s="125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</row>
    <row r="35" spans="1:59" ht="15.75">
      <c r="A35" s="397">
        <v>2023</v>
      </c>
      <c r="B35" s="123" t="s">
        <v>85</v>
      </c>
      <c r="C35" s="124"/>
      <c r="D35" s="21">
        <v>354.7861999999999</v>
      </c>
      <c r="E35" s="21">
        <v>305.06122098022354</v>
      </c>
      <c r="F35" s="21">
        <v>309.26</v>
      </c>
      <c r="G35" s="21">
        <v>265.91573516766977</v>
      </c>
      <c r="H35" s="21">
        <v>268.066176</v>
      </c>
      <c r="I35" s="21">
        <v>230.49542218400683</v>
      </c>
      <c r="J35" s="21">
        <v>262.837</v>
      </c>
      <c r="K35" s="21">
        <v>225.9991401547721</v>
      </c>
      <c r="L35" s="125">
        <v>575665.0231621936</v>
      </c>
      <c r="M35" s="125">
        <v>571870.5122</v>
      </c>
      <c r="N35" s="21"/>
      <c r="O35" s="21"/>
      <c r="P35" s="21">
        <v>8.298</v>
      </c>
      <c r="Q35" s="21">
        <v>0</v>
      </c>
      <c r="R35" s="125">
        <v>18636.209501590984</v>
      </c>
      <c r="S35" s="125">
        <v>19357.574400000005</v>
      </c>
      <c r="T35" s="21">
        <v>3.2373357337606095</v>
      </c>
      <c r="U35" s="21">
        <v>3.3849576061425055</v>
      </c>
      <c r="V35" s="21">
        <v>557028.8136606027</v>
      </c>
      <c r="W35" s="21">
        <v>552512.9378000001</v>
      </c>
      <c r="X35" s="21">
        <v>21.729000000000003</v>
      </c>
      <c r="Y35" s="21">
        <v>6.518699999999999</v>
      </c>
      <c r="Z35" s="125">
        <v>65745.6116606025</v>
      </c>
      <c r="AA35" s="125">
        <v>37165.7808</v>
      </c>
      <c r="AB35" s="21">
        <v>0.11420810543509204</v>
      </c>
      <c r="AC35" s="21">
        <v>0.06498985348452803</v>
      </c>
      <c r="AD35" s="125">
        <v>515347.15699999995</v>
      </c>
      <c r="AE35" s="125">
        <v>491283.2019999999</v>
      </c>
      <c r="AF35" s="21">
        <v>80524.04857845975</v>
      </c>
      <c r="AG35" s="126">
        <v>76032.05082175133</v>
      </c>
      <c r="AH35" s="21">
        <v>95227.73984888654</v>
      </c>
      <c r="AI35" s="21">
        <v>89915.50330180307</v>
      </c>
      <c r="AJ35" s="21">
        <v>15615.621000000001</v>
      </c>
      <c r="AK35" s="125">
        <v>10441.024700000004</v>
      </c>
      <c r="AL35" s="21">
        <v>1217.14882</v>
      </c>
      <c r="AM35" s="125">
        <v>674.8421920000001</v>
      </c>
      <c r="AN35" s="21">
        <v>646.82682</v>
      </c>
      <c r="AO35" s="125">
        <v>319.107092</v>
      </c>
      <c r="AP35" s="21">
        <v>165.42213964258193</v>
      </c>
      <c r="AQ35" s="21">
        <v>157.23052926071657</v>
      </c>
      <c r="AR35" s="21">
        <v>170.95657803244043</v>
      </c>
      <c r="AS35" s="21">
        <v>162.7391815652847</v>
      </c>
      <c r="AT35" s="21">
        <v>193.83471582422754</v>
      </c>
      <c r="AU35" s="21">
        <v>174.47559781881765</v>
      </c>
      <c r="AV35" s="21">
        <v>27.1262285733839</v>
      </c>
      <c r="AW35" s="21">
        <v>18.257672807491197</v>
      </c>
      <c r="AX35" s="21">
        <v>31.785375393315412</v>
      </c>
      <c r="AY35" s="21">
        <v>20.260177160538802</v>
      </c>
      <c r="AZ35" s="21">
        <v>2.114335196733098</v>
      </c>
      <c r="BA35" s="21">
        <v>1.180061180989846</v>
      </c>
      <c r="BB35" s="21">
        <v>2.477489185555341</v>
      </c>
      <c r="BC35" s="21">
        <v>1.3094904722643113</v>
      </c>
      <c r="BD35" s="21">
        <v>1.1236166763214248</v>
      </c>
      <c r="BE35" s="21">
        <v>0.5580058513113172</v>
      </c>
      <c r="BF35" s="21">
        <v>1.3166068315928299</v>
      </c>
      <c r="BG35" s="21">
        <v>0.6192080186444107</v>
      </c>
    </row>
    <row r="36" spans="1:59" ht="31.5">
      <c r="A36" s="397"/>
      <c r="B36" s="123" t="s">
        <v>86</v>
      </c>
      <c r="C36" s="124"/>
      <c r="D36" s="21">
        <v>354.7861999999999</v>
      </c>
      <c r="E36" s="21">
        <v>305.06122098022354</v>
      </c>
      <c r="F36" s="21">
        <v>309.26</v>
      </c>
      <c r="G36" s="21">
        <v>265.91573516766977</v>
      </c>
      <c r="H36" s="21">
        <v>268.066176</v>
      </c>
      <c r="I36" s="21">
        <v>230.49542218400683</v>
      </c>
      <c r="J36" s="21">
        <v>262.837</v>
      </c>
      <c r="K36" s="21">
        <v>225.9991401547721</v>
      </c>
      <c r="L36" s="125">
        <v>575665.0231621936</v>
      </c>
      <c r="M36" s="125">
        <v>571870.5122</v>
      </c>
      <c r="N36" s="21"/>
      <c r="O36" s="21"/>
      <c r="P36" s="21">
        <v>8.298</v>
      </c>
      <c r="Q36" s="21">
        <v>0</v>
      </c>
      <c r="R36" s="125">
        <v>18636.209501590984</v>
      </c>
      <c r="S36" s="125">
        <v>19357.574400000005</v>
      </c>
      <c r="T36" s="21">
        <v>3.2373357337606095</v>
      </c>
      <c r="U36" s="21">
        <v>3.3849576061425055</v>
      </c>
      <c r="V36" s="21">
        <v>557028.8136606027</v>
      </c>
      <c r="W36" s="21">
        <v>552512.9378000001</v>
      </c>
      <c r="X36" s="21">
        <v>11.246</v>
      </c>
      <c r="Y36" s="21">
        <v>3.3737999999999992</v>
      </c>
      <c r="Z36" s="125">
        <v>65745.6116606025</v>
      </c>
      <c r="AA36" s="125">
        <v>37165.7808</v>
      </c>
      <c r="AB36" s="21">
        <v>0.11420810543509204</v>
      </c>
      <c r="AC36" s="21">
        <v>0.06498985348452803</v>
      </c>
      <c r="AD36" s="125">
        <v>515347.15699999995</v>
      </c>
      <c r="AE36" s="125">
        <v>491283.2019999999</v>
      </c>
      <c r="AF36" s="21">
        <v>80524.04857845975</v>
      </c>
      <c r="AG36" s="126">
        <v>76032.05082175133</v>
      </c>
      <c r="AH36" s="21">
        <v>95227.73984888654</v>
      </c>
      <c r="AI36" s="21">
        <v>89915.50330180307</v>
      </c>
      <c r="AJ36" s="21">
        <v>15615.621000000001</v>
      </c>
      <c r="AK36" s="125">
        <v>10441.024700000004</v>
      </c>
      <c r="AL36" s="21">
        <v>1217.14882</v>
      </c>
      <c r="AM36" s="125">
        <v>674.8421920000001</v>
      </c>
      <c r="AN36" s="21">
        <v>646.82682</v>
      </c>
      <c r="AO36" s="125">
        <v>319.107092</v>
      </c>
      <c r="AP36" s="21">
        <v>165.42213964258193</v>
      </c>
      <c r="AQ36" s="21">
        <v>157.23052926071657</v>
      </c>
      <c r="AR36" s="21">
        <v>170.95657803244043</v>
      </c>
      <c r="AS36" s="21">
        <v>162.7391815652847</v>
      </c>
      <c r="AT36" s="21">
        <v>193.83471582422754</v>
      </c>
      <c r="AU36" s="21">
        <v>174.47559781881765</v>
      </c>
      <c r="AV36" s="21">
        <v>27.1262285733839</v>
      </c>
      <c r="AW36" s="21">
        <v>18.257672807491197</v>
      </c>
      <c r="AX36" s="21">
        <v>31.785375393315412</v>
      </c>
      <c r="AY36" s="21">
        <v>20.260177160538802</v>
      </c>
      <c r="AZ36" s="21">
        <v>2.114335196733098</v>
      </c>
      <c r="BA36" s="21">
        <v>1.180061180989846</v>
      </c>
      <c r="BB36" s="21">
        <v>2.477489185555341</v>
      </c>
      <c r="BC36" s="21">
        <v>1.3094904722643113</v>
      </c>
      <c r="BD36" s="21">
        <v>1.1236166763214248</v>
      </c>
      <c r="BE36" s="21">
        <v>0.5580058513113172</v>
      </c>
      <c r="BF36" s="21">
        <v>1.3166068315928299</v>
      </c>
      <c r="BG36" s="21">
        <v>0.6192080186444107</v>
      </c>
    </row>
    <row r="37" spans="1:59" ht="31.5">
      <c r="A37" s="397"/>
      <c r="B37" s="123" t="s">
        <v>87</v>
      </c>
      <c r="C37" s="124"/>
      <c r="D37" s="21"/>
      <c r="E37" s="21"/>
      <c r="F37" s="21"/>
      <c r="G37" s="21"/>
      <c r="H37" s="21"/>
      <c r="I37" s="21"/>
      <c r="J37" s="21"/>
      <c r="K37" s="21"/>
      <c r="L37" s="125"/>
      <c r="M37" s="125"/>
      <c r="N37" s="21"/>
      <c r="O37" s="21"/>
      <c r="P37" s="21"/>
      <c r="Q37" s="21"/>
      <c r="R37" s="125"/>
      <c r="S37" s="125"/>
      <c r="T37" s="21"/>
      <c r="U37" s="21"/>
      <c r="V37" s="21"/>
      <c r="W37" s="21"/>
      <c r="X37" s="21"/>
      <c r="Y37" s="21"/>
      <c r="Z37" s="125"/>
      <c r="AA37" s="125"/>
      <c r="AB37" s="21"/>
      <c r="AC37" s="21"/>
      <c r="AD37" s="125"/>
      <c r="AE37" s="125"/>
      <c r="AF37" s="21"/>
      <c r="AG37" s="126"/>
      <c r="AH37" s="21"/>
      <c r="AI37" s="21"/>
      <c r="AJ37" s="21"/>
      <c r="AK37" s="125"/>
      <c r="AL37" s="21"/>
      <c r="AM37" s="125"/>
      <c r="AN37" s="21"/>
      <c r="AO37" s="125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</row>
    <row r="38" spans="1:59" ht="31.5">
      <c r="A38" s="397"/>
      <c r="B38" s="123" t="s">
        <v>88</v>
      </c>
      <c r="C38" s="124"/>
      <c r="D38" s="21"/>
      <c r="E38" s="21"/>
      <c r="F38" s="21"/>
      <c r="G38" s="21"/>
      <c r="H38" s="21"/>
      <c r="I38" s="21"/>
      <c r="J38" s="21"/>
      <c r="K38" s="21"/>
      <c r="L38" s="125"/>
      <c r="M38" s="125"/>
      <c r="N38" s="21"/>
      <c r="O38" s="21"/>
      <c r="P38" s="21"/>
      <c r="Q38" s="21"/>
      <c r="R38" s="125"/>
      <c r="S38" s="125"/>
      <c r="T38" s="21"/>
      <c r="U38" s="21"/>
      <c r="V38" s="21"/>
      <c r="W38" s="21"/>
      <c r="X38" s="21"/>
      <c r="Y38" s="21"/>
      <c r="Z38" s="125"/>
      <c r="AA38" s="125"/>
      <c r="AB38" s="21"/>
      <c r="AC38" s="21"/>
      <c r="AD38" s="125"/>
      <c r="AE38" s="125"/>
      <c r="AF38" s="21"/>
      <c r="AG38" s="126"/>
      <c r="AH38" s="21"/>
      <c r="AI38" s="21"/>
      <c r="AJ38" s="21"/>
      <c r="AK38" s="125"/>
      <c r="AL38" s="21"/>
      <c r="AM38" s="125"/>
      <c r="AN38" s="21"/>
      <c r="AO38" s="125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</row>
    <row r="39" spans="1:59" ht="15.75">
      <c r="A39" s="396">
        <v>2024</v>
      </c>
      <c r="B39" s="127" t="s">
        <v>85</v>
      </c>
      <c r="C39" s="128"/>
      <c r="D39" s="91">
        <v>354.7861999999999</v>
      </c>
      <c r="E39" s="91">
        <v>305.06122098022354</v>
      </c>
      <c r="F39" s="91">
        <v>309.26</v>
      </c>
      <c r="G39" s="91">
        <v>265.91573516766977</v>
      </c>
      <c r="H39" s="91">
        <v>268.066176</v>
      </c>
      <c r="I39" s="91">
        <v>230.49542218400683</v>
      </c>
      <c r="J39" s="91">
        <v>262.837</v>
      </c>
      <c r="K39" s="91">
        <v>225.9991401547721</v>
      </c>
      <c r="L39" s="125">
        <v>575665.0231621936</v>
      </c>
      <c r="M39" s="125">
        <v>571870.5122</v>
      </c>
      <c r="N39" s="91"/>
      <c r="O39" s="91"/>
      <c r="P39" s="91">
        <v>8.298</v>
      </c>
      <c r="Q39" s="91">
        <v>0</v>
      </c>
      <c r="R39" s="125">
        <v>18636.209501590984</v>
      </c>
      <c r="S39" s="125">
        <v>19357.574400000005</v>
      </c>
      <c r="T39" s="91">
        <v>3.2373357337606095</v>
      </c>
      <c r="U39" s="91">
        <v>3.3849576061425055</v>
      </c>
      <c r="V39" s="91">
        <v>557028.8136606027</v>
      </c>
      <c r="W39" s="91">
        <v>552512.9378000001</v>
      </c>
      <c r="X39" s="91">
        <v>21.729000000000003</v>
      </c>
      <c r="Y39" s="91">
        <v>6.518699999999999</v>
      </c>
      <c r="Z39" s="125">
        <v>65745.6116606025</v>
      </c>
      <c r="AA39" s="125">
        <v>37165.7808</v>
      </c>
      <c r="AB39" s="91">
        <v>0.11420810543509204</v>
      </c>
      <c r="AC39" s="91">
        <v>0.06498985348452803</v>
      </c>
      <c r="AD39" s="125">
        <v>515347.15699999995</v>
      </c>
      <c r="AE39" s="125">
        <v>491283.2019999999</v>
      </c>
      <c r="AF39" s="91">
        <v>80524.04857845975</v>
      </c>
      <c r="AG39" s="126">
        <v>76032.05082175133</v>
      </c>
      <c r="AH39" s="91">
        <v>95227.73984888654</v>
      </c>
      <c r="AI39" s="91">
        <v>89915.50330180307</v>
      </c>
      <c r="AJ39" s="91">
        <v>15615.621000000001</v>
      </c>
      <c r="AK39" s="125">
        <v>10441.024700000004</v>
      </c>
      <c r="AL39" s="91">
        <v>1217.14882</v>
      </c>
      <c r="AM39" s="125">
        <v>674.8421920000001</v>
      </c>
      <c r="AN39" s="91">
        <v>646.82682</v>
      </c>
      <c r="AO39" s="125">
        <v>319.107092</v>
      </c>
      <c r="AP39" s="91">
        <v>165.42213964258193</v>
      </c>
      <c r="AQ39" s="91">
        <v>157.23052926071657</v>
      </c>
      <c r="AR39" s="91">
        <v>170.95657803244043</v>
      </c>
      <c r="AS39" s="91">
        <v>162.7391815652847</v>
      </c>
      <c r="AT39" s="91">
        <v>193.83471582422754</v>
      </c>
      <c r="AU39" s="91">
        <v>174.47559781881765</v>
      </c>
      <c r="AV39" s="91">
        <v>27.1262285733839</v>
      </c>
      <c r="AW39" s="91">
        <v>18.257672807491197</v>
      </c>
      <c r="AX39" s="91">
        <v>31.785375393315412</v>
      </c>
      <c r="AY39" s="91">
        <v>20.260177160538802</v>
      </c>
      <c r="AZ39" s="91">
        <v>2.114335196733098</v>
      </c>
      <c r="BA39" s="91">
        <v>1.180061180989846</v>
      </c>
      <c r="BB39" s="91">
        <v>2.477489185555341</v>
      </c>
      <c r="BC39" s="91">
        <v>1.3094904722643113</v>
      </c>
      <c r="BD39" s="91">
        <v>1.1236166763214248</v>
      </c>
      <c r="BE39" s="91">
        <v>0.5580058513113172</v>
      </c>
      <c r="BF39" s="91">
        <v>1.3166068315928299</v>
      </c>
      <c r="BG39" s="91">
        <v>0.6192080186444107</v>
      </c>
    </row>
    <row r="40" spans="1:59" ht="31.5">
      <c r="A40" s="396"/>
      <c r="B40" s="127" t="s">
        <v>86</v>
      </c>
      <c r="C40" s="128"/>
      <c r="D40" s="91">
        <v>354.7861999999999</v>
      </c>
      <c r="E40" s="91">
        <v>305.06122098022354</v>
      </c>
      <c r="F40" s="91">
        <v>309.26</v>
      </c>
      <c r="G40" s="91">
        <v>265.91573516766977</v>
      </c>
      <c r="H40" s="91">
        <v>268.066176</v>
      </c>
      <c r="I40" s="91">
        <v>230.49542218400683</v>
      </c>
      <c r="J40" s="91">
        <v>262.837</v>
      </c>
      <c r="K40" s="91">
        <v>225.9991401547721</v>
      </c>
      <c r="L40" s="125">
        <v>575665.0231621936</v>
      </c>
      <c r="M40" s="125">
        <v>571870.5122</v>
      </c>
      <c r="N40" s="91"/>
      <c r="O40" s="91"/>
      <c r="P40" s="91">
        <v>8.298</v>
      </c>
      <c r="Q40" s="91">
        <v>0</v>
      </c>
      <c r="R40" s="125">
        <v>18636.209501590984</v>
      </c>
      <c r="S40" s="125">
        <v>19357.574400000005</v>
      </c>
      <c r="T40" s="91">
        <v>3.2373357337606095</v>
      </c>
      <c r="U40" s="91">
        <v>3.3849576061425055</v>
      </c>
      <c r="V40" s="91">
        <v>557028.8136606027</v>
      </c>
      <c r="W40" s="91">
        <v>552512.9378000001</v>
      </c>
      <c r="X40" s="91">
        <v>11.246</v>
      </c>
      <c r="Y40" s="91">
        <v>3.3737999999999992</v>
      </c>
      <c r="Z40" s="125">
        <v>65745.6116606025</v>
      </c>
      <c r="AA40" s="125">
        <v>37165.7808</v>
      </c>
      <c r="AB40" s="91">
        <v>0.11420810543509204</v>
      </c>
      <c r="AC40" s="91">
        <v>0.06498985348452803</v>
      </c>
      <c r="AD40" s="125">
        <v>515347.15699999995</v>
      </c>
      <c r="AE40" s="125">
        <v>491283.2019999999</v>
      </c>
      <c r="AF40" s="91">
        <v>80524.04857845975</v>
      </c>
      <c r="AG40" s="126">
        <v>76032.05082175133</v>
      </c>
      <c r="AH40" s="91">
        <v>95227.73984888654</v>
      </c>
      <c r="AI40" s="91">
        <v>89915.50330180307</v>
      </c>
      <c r="AJ40" s="91">
        <v>15615.621000000001</v>
      </c>
      <c r="AK40" s="125">
        <v>10441.024700000004</v>
      </c>
      <c r="AL40" s="91">
        <v>1217.14882</v>
      </c>
      <c r="AM40" s="125">
        <v>674.8421920000001</v>
      </c>
      <c r="AN40" s="91">
        <v>646.82682</v>
      </c>
      <c r="AO40" s="125">
        <v>319.107092</v>
      </c>
      <c r="AP40" s="91">
        <v>165.42213964258193</v>
      </c>
      <c r="AQ40" s="91">
        <v>157.23052926071657</v>
      </c>
      <c r="AR40" s="91">
        <v>170.95657803244043</v>
      </c>
      <c r="AS40" s="91">
        <v>162.7391815652847</v>
      </c>
      <c r="AT40" s="91">
        <v>193.83471582422754</v>
      </c>
      <c r="AU40" s="91">
        <v>174.47559781881765</v>
      </c>
      <c r="AV40" s="91">
        <v>27.1262285733839</v>
      </c>
      <c r="AW40" s="91">
        <v>18.257672807491197</v>
      </c>
      <c r="AX40" s="91">
        <v>31.785375393315412</v>
      </c>
      <c r="AY40" s="91">
        <v>20.260177160538802</v>
      </c>
      <c r="AZ40" s="91">
        <v>2.114335196733098</v>
      </c>
      <c r="BA40" s="91">
        <v>1.180061180989846</v>
      </c>
      <c r="BB40" s="91">
        <v>2.477489185555341</v>
      </c>
      <c r="BC40" s="91">
        <v>1.3094904722643113</v>
      </c>
      <c r="BD40" s="91">
        <v>1.1236166763214248</v>
      </c>
      <c r="BE40" s="91">
        <v>0.5580058513113172</v>
      </c>
      <c r="BF40" s="91">
        <v>1.3166068315928299</v>
      </c>
      <c r="BG40" s="91">
        <v>0.6192080186444107</v>
      </c>
    </row>
    <row r="41" spans="1:59" ht="31.5">
      <c r="A41" s="396"/>
      <c r="B41" s="127" t="s">
        <v>87</v>
      </c>
      <c r="C41" s="128"/>
      <c r="D41" s="91"/>
      <c r="E41" s="91"/>
      <c r="F41" s="91"/>
      <c r="G41" s="91"/>
      <c r="H41" s="91"/>
      <c r="I41" s="91"/>
      <c r="J41" s="91"/>
      <c r="K41" s="91"/>
      <c r="L41" s="125"/>
      <c r="M41" s="125"/>
      <c r="N41" s="91"/>
      <c r="O41" s="91"/>
      <c r="P41" s="91"/>
      <c r="Q41" s="91"/>
      <c r="R41" s="125"/>
      <c r="S41" s="125"/>
      <c r="T41" s="91"/>
      <c r="U41" s="91"/>
      <c r="V41" s="91"/>
      <c r="W41" s="91"/>
      <c r="X41" s="91"/>
      <c r="Y41" s="91"/>
      <c r="Z41" s="125"/>
      <c r="AA41" s="125"/>
      <c r="AB41" s="91"/>
      <c r="AC41" s="91"/>
      <c r="AD41" s="125"/>
      <c r="AE41" s="125"/>
      <c r="AF41" s="91"/>
      <c r="AG41" s="126"/>
      <c r="AH41" s="91"/>
      <c r="AI41" s="91"/>
      <c r="AJ41" s="91"/>
      <c r="AK41" s="125"/>
      <c r="AL41" s="91"/>
      <c r="AM41" s="125"/>
      <c r="AN41" s="91"/>
      <c r="AO41" s="125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</row>
    <row r="42" spans="1:59" ht="31.5">
      <c r="A42" s="396"/>
      <c r="B42" s="127" t="s">
        <v>88</v>
      </c>
      <c r="C42" s="128"/>
      <c r="D42" s="91"/>
      <c r="E42" s="91"/>
      <c r="F42" s="91"/>
      <c r="G42" s="91"/>
      <c r="H42" s="91"/>
      <c r="I42" s="91"/>
      <c r="J42" s="91"/>
      <c r="K42" s="91"/>
      <c r="L42" s="125"/>
      <c r="M42" s="125"/>
      <c r="N42" s="91"/>
      <c r="O42" s="91"/>
      <c r="P42" s="91"/>
      <c r="Q42" s="91"/>
      <c r="R42" s="125"/>
      <c r="S42" s="125"/>
      <c r="T42" s="91"/>
      <c r="U42" s="91"/>
      <c r="V42" s="91"/>
      <c r="W42" s="91"/>
      <c r="X42" s="91"/>
      <c r="Y42" s="91"/>
      <c r="Z42" s="125"/>
      <c r="AA42" s="125"/>
      <c r="AB42" s="91"/>
      <c r="AC42" s="91"/>
      <c r="AD42" s="125"/>
      <c r="AE42" s="125"/>
      <c r="AF42" s="91"/>
      <c r="AG42" s="126"/>
      <c r="AH42" s="91"/>
      <c r="AI42" s="91"/>
      <c r="AJ42" s="91"/>
      <c r="AK42" s="125"/>
      <c r="AL42" s="91"/>
      <c r="AM42" s="125"/>
      <c r="AN42" s="91"/>
      <c r="AO42" s="125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</row>
    <row r="43" spans="1:59" ht="15.75">
      <c r="A43" s="397">
        <v>2025</v>
      </c>
      <c r="B43" s="123" t="s">
        <v>85</v>
      </c>
      <c r="C43" s="124"/>
      <c r="D43" s="21">
        <v>354.7861999999999</v>
      </c>
      <c r="E43" s="21">
        <v>305.06122098022354</v>
      </c>
      <c r="F43" s="21">
        <v>309.26</v>
      </c>
      <c r="G43" s="21">
        <v>265.91573516766977</v>
      </c>
      <c r="H43" s="21">
        <v>268.066176</v>
      </c>
      <c r="I43" s="21">
        <v>230.49542218400683</v>
      </c>
      <c r="J43" s="21">
        <v>262.837</v>
      </c>
      <c r="K43" s="21">
        <v>225.9991401547721</v>
      </c>
      <c r="L43" s="125">
        <v>575665.0231621936</v>
      </c>
      <c r="M43" s="125">
        <v>571870.5122</v>
      </c>
      <c r="N43" s="21"/>
      <c r="O43" s="21"/>
      <c r="P43" s="21">
        <v>8.298</v>
      </c>
      <c r="Q43" s="21">
        <v>0</v>
      </c>
      <c r="R43" s="125">
        <v>18636.209501590984</v>
      </c>
      <c r="S43" s="125">
        <v>19357.574400000005</v>
      </c>
      <c r="T43" s="21">
        <v>3.2373357337606095</v>
      </c>
      <c r="U43" s="21">
        <v>3.3849576061425055</v>
      </c>
      <c r="V43" s="21">
        <v>557028.8136606027</v>
      </c>
      <c r="W43" s="21">
        <v>552512.9378000001</v>
      </c>
      <c r="X43" s="21">
        <v>21.729000000000003</v>
      </c>
      <c r="Y43" s="21">
        <v>6.518699999999999</v>
      </c>
      <c r="Z43" s="125">
        <v>65745.6116606025</v>
      </c>
      <c r="AA43" s="125">
        <v>37165.7808</v>
      </c>
      <c r="AB43" s="21">
        <v>0.11420810543509204</v>
      </c>
      <c r="AC43" s="21">
        <v>0.06498985348452803</v>
      </c>
      <c r="AD43" s="125">
        <v>515347.15699999995</v>
      </c>
      <c r="AE43" s="125">
        <v>491283.2019999999</v>
      </c>
      <c r="AF43" s="21">
        <v>80524.04857845975</v>
      </c>
      <c r="AG43" s="126">
        <v>76032.05082175133</v>
      </c>
      <c r="AH43" s="21">
        <v>95227.73984888654</v>
      </c>
      <c r="AI43" s="21">
        <v>89915.50330180307</v>
      </c>
      <c r="AJ43" s="21">
        <v>15615.621000000001</v>
      </c>
      <c r="AK43" s="125">
        <v>10441.024700000004</v>
      </c>
      <c r="AL43" s="21">
        <v>1217.14882</v>
      </c>
      <c r="AM43" s="125">
        <v>674.8421920000001</v>
      </c>
      <c r="AN43" s="21">
        <v>646.82682</v>
      </c>
      <c r="AO43" s="125">
        <v>319.107092</v>
      </c>
      <c r="AP43" s="21">
        <v>165.42213964258193</v>
      </c>
      <c r="AQ43" s="21">
        <v>157.23052926071657</v>
      </c>
      <c r="AR43" s="21">
        <v>170.95657803244043</v>
      </c>
      <c r="AS43" s="21">
        <v>162.7391815652847</v>
      </c>
      <c r="AT43" s="21">
        <v>193.83471582422754</v>
      </c>
      <c r="AU43" s="21">
        <v>174.47559781881765</v>
      </c>
      <c r="AV43" s="21">
        <v>27.1262285733839</v>
      </c>
      <c r="AW43" s="21">
        <v>18.257672807491197</v>
      </c>
      <c r="AX43" s="21">
        <v>31.785375393315412</v>
      </c>
      <c r="AY43" s="21">
        <v>20.260177160538802</v>
      </c>
      <c r="AZ43" s="21">
        <v>2.114335196733098</v>
      </c>
      <c r="BA43" s="21">
        <v>1.180061180989846</v>
      </c>
      <c r="BB43" s="21">
        <v>2.477489185555341</v>
      </c>
      <c r="BC43" s="21">
        <v>1.3094904722643113</v>
      </c>
      <c r="BD43" s="21">
        <v>1.1236166763214248</v>
      </c>
      <c r="BE43" s="21">
        <v>0.5580058513113172</v>
      </c>
      <c r="BF43" s="21">
        <v>1.3166068315928299</v>
      </c>
      <c r="BG43" s="21">
        <v>0.6192080186444107</v>
      </c>
    </row>
    <row r="44" spans="1:59" ht="31.5">
      <c r="A44" s="397"/>
      <c r="B44" s="123" t="s">
        <v>86</v>
      </c>
      <c r="C44" s="124"/>
      <c r="D44" s="21">
        <v>354.7861999999999</v>
      </c>
      <c r="E44" s="21">
        <v>305.06122098022354</v>
      </c>
      <c r="F44" s="21">
        <v>309.26</v>
      </c>
      <c r="G44" s="21">
        <v>265.91573516766977</v>
      </c>
      <c r="H44" s="21">
        <v>268.066176</v>
      </c>
      <c r="I44" s="21">
        <v>230.49542218400683</v>
      </c>
      <c r="J44" s="21">
        <v>262.837</v>
      </c>
      <c r="K44" s="21">
        <v>225.9991401547721</v>
      </c>
      <c r="L44" s="125">
        <v>575665.0231621936</v>
      </c>
      <c r="M44" s="125">
        <v>571870.5122</v>
      </c>
      <c r="N44" s="21"/>
      <c r="O44" s="21"/>
      <c r="P44" s="21">
        <v>8.298</v>
      </c>
      <c r="Q44" s="21">
        <v>0</v>
      </c>
      <c r="R44" s="125">
        <v>18636.209501590984</v>
      </c>
      <c r="S44" s="125">
        <v>19357.574400000005</v>
      </c>
      <c r="T44" s="21">
        <v>3.2373357337606095</v>
      </c>
      <c r="U44" s="21">
        <v>3.3849576061425055</v>
      </c>
      <c r="V44" s="21">
        <v>557028.8136606027</v>
      </c>
      <c r="W44" s="21">
        <v>552512.9378000001</v>
      </c>
      <c r="X44" s="21">
        <v>11.246</v>
      </c>
      <c r="Y44" s="21">
        <v>3.3737999999999992</v>
      </c>
      <c r="Z44" s="125">
        <v>65745.6116606025</v>
      </c>
      <c r="AA44" s="125">
        <v>37165.7808</v>
      </c>
      <c r="AB44" s="21">
        <v>0.11420810543509204</v>
      </c>
      <c r="AC44" s="21">
        <v>0.06498985348452803</v>
      </c>
      <c r="AD44" s="125">
        <v>515347.15699999995</v>
      </c>
      <c r="AE44" s="125">
        <v>491283.2019999999</v>
      </c>
      <c r="AF44" s="21">
        <v>80524.04857845975</v>
      </c>
      <c r="AG44" s="126">
        <v>76032.05082175133</v>
      </c>
      <c r="AH44" s="21">
        <v>95227.73984888654</v>
      </c>
      <c r="AI44" s="21">
        <v>89915.50330180307</v>
      </c>
      <c r="AJ44" s="21">
        <v>15615.621000000001</v>
      </c>
      <c r="AK44" s="125">
        <v>10441.024700000004</v>
      </c>
      <c r="AL44" s="21">
        <v>1217.14882</v>
      </c>
      <c r="AM44" s="125">
        <v>674.8421920000001</v>
      </c>
      <c r="AN44" s="21">
        <v>646.82682</v>
      </c>
      <c r="AO44" s="125">
        <v>319.107092</v>
      </c>
      <c r="AP44" s="21">
        <v>165.42213964258193</v>
      </c>
      <c r="AQ44" s="21">
        <v>157.23052926071657</v>
      </c>
      <c r="AR44" s="21">
        <v>170.95657803244043</v>
      </c>
      <c r="AS44" s="21">
        <v>162.7391815652847</v>
      </c>
      <c r="AT44" s="21">
        <v>193.83471582422754</v>
      </c>
      <c r="AU44" s="21">
        <v>174.47559781881765</v>
      </c>
      <c r="AV44" s="21">
        <v>27.1262285733839</v>
      </c>
      <c r="AW44" s="21">
        <v>18.257672807491197</v>
      </c>
      <c r="AX44" s="21">
        <v>31.785375393315412</v>
      </c>
      <c r="AY44" s="21">
        <v>20.260177160538802</v>
      </c>
      <c r="AZ44" s="21">
        <v>2.114335196733098</v>
      </c>
      <c r="BA44" s="21">
        <v>1.180061180989846</v>
      </c>
      <c r="BB44" s="21">
        <v>2.477489185555341</v>
      </c>
      <c r="BC44" s="21">
        <v>1.3094904722643113</v>
      </c>
      <c r="BD44" s="21">
        <v>1.1236166763214248</v>
      </c>
      <c r="BE44" s="21">
        <v>0.5580058513113172</v>
      </c>
      <c r="BF44" s="21">
        <v>1.3166068315928299</v>
      </c>
      <c r="BG44" s="21">
        <v>0.6192080186444107</v>
      </c>
    </row>
    <row r="45" spans="1:59" ht="31.5">
      <c r="A45" s="397"/>
      <c r="B45" s="123" t="s">
        <v>87</v>
      </c>
      <c r="C45" s="124"/>
      <c r="D45" s="21"/>
      <c r="E45" s="21"/>
      <c r="F45" s="21"/>
      <c r="G45" s="21"/>
      <c r="H45" s="21"/>
      <c r="I45" s="21"/>
      <c r="J45" s="21"/>
      <c r="K45" s="21"/>
      <c r="L45" s="125"/>
      <c r="M45" s="125"/>
      <c r="N45" s="21"/>
      <c r="O45" s="21"/>
      <c r="P45" s="21"/>
      <c r="Q45" s="21"/>
      <c r="R45" s="125"/>
      <c r="S45" s="125"/>
      <c r="T45" s="21"/>
      <c r="U45" s="21"/>
      <c r="V45" s="21"/>
      <c r="W45" s="21"/>
      <c r="X45" s="21"/>
      <c r="Y45" s="21"/>
      <c r="Z45" s="125"/>
      <c r="AA45" s="125"/>
      <c r="AB45" s="21"/>
      <c r="AC45" s="21"/>
      <c r="AD45" s="125"/>
      <c r="AE45" s="125"/>
      <c r="AF45" s="21"/>
      <c r="AG45" s="126"/>
      <c r="AH45" s="21"/>
      <c r="AI45" s="21"/>
      <c r="AJ45" s="21"/>
      <c r="AK45" s="125"/>
      <c r="AL45" s="21"/>
      <c r="AM45" s="125"/>
      <c r="AN45" s="21"/>
      <c r="AO45" s="125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</row>
    <row r="46" spans="1:59" ht="31.5">
      <c r="A46" s="397"/>
      <c r="B46" s="123" t="s">
        <v>88</v>
      </c>
      <c r="C46" s="124"/>
      <c r="D46" s="21"/>
      <c r="E46" s="21"/>
      <c r="F46" s="21"/>
      <c r="G46" s="21"/>
      <c r="H46" s="21"/>
      <c r="I46" s="21"/>
      <c r="J46" s="21"/>
      <c r="K46" s="21"/>
      <c r="L46" s="125"/>
      <c r="M46" s="125"/>
      <c r="N46" s="21"/>
      <c r="O46" s="21"/>
      <c r="P46" s="21"/>
      <c r="Q46" s="21"/>
      <c r="R46" s="125"/>
      <c r="S46" s="125"/>
      <c r="T46" s="21"/>
      <c r="U46" s="21"/>
      <c r="V46" s="21"/>
      <c r="W46" s="21"/>
      <c r="X46" s="21"/>
      <c r="Y46" s="21"/>
      <c r="Z46" s="125"/>
      <c r="AA46" s="125"/>
      <c r="AB46" s="21"/>
      <c r="AC46" s="21"/>
      <c r="AD46" s="125"/>
      <c r="AE46" s="125"/>
      <c r="AF46" s="21"/>
      <c r="AG46" s="126"/>
      <c r="AH46" s="21"/>
      <c r="AI46" s="21"/>
      <c r="AJ46" s="21"/>
      <c r="AK46" s="125"/>
      <c r="AL46" s="21"/>
      <c r="AM46" s="125"/>
      <c r="AN46" s="21"/>
      <c r="AO46" s="125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</row>
  </sheetData>
  <sheetProtection/>
  <mergeCells count="96">
    <mergeCell ref="D4:E6"/>
    <mergeCell ref="F4:G6"/>
    <mergeCell ref="H4:I6"/>
    <mergeCell ref="J4:K6"/>
    <mergeCell ref="L4:M5"/>
    <mergeCell ref="N4:N9"/>
    <mergeCell ref="I7:I8"/>
    <mergeCell ref="J7:J8"/>
    <mergeCell ref="K7:K8"/>
    <mergeCell ref="L6:L8"/>
    <mergeCell ref="AH4:AI5"/>
    <mergeCell ref="AJ4:AK5"/>
    <mergeCell ref="P4:U5"/>
    <mergeCell ref="V4:W5"/>
    <mergeCell ref="X4:AC5"/>
    <mergeCell ref="AD4:AD5"/>
    <mergeCell ref="AE4:AE5"/>
    <mergeCell ref="M6:M8"/>
    <mergeCell ref="P6:P8"/>
    <mergeCell ref="Q6:Q8"/>
    <mergeCell ref="R6:R8"/>
    <mergeCell ref="AF4:AG5"/>
    <mergeCell ref="S6:S8"/>
    <mergeCell ref="T6:T9"/>
    <mergeCell ref="U6:U9"/>
    <mergeCell ref="V6:V8"/>
    <mergeCell ref="X6:X8"/>
    <mergeCell ref="A5:A6"/>
    <mergeCell ref="AP5:AU5"/>
    <mergeCell ref="AV5:AY5"/>
    <mergeCell ref="AL4:AM5"/>
    <mergeCell ref="AN4:AO5"/>
    <mergeCell ref="AP4:BG4"/>
    <mergeCell ref="O4:O9"/>
    <mergeCell ref="W6:W8"/>
    <mergeCell ref="AZ5:BC5"/>
    <mergeCell ref="BD5:BG5"/>
    <mergeCell ref="Y6:Y8"/>
    <mergeCell ref="Z6:Z8"/>
    <mergeCell ref="AA6:AA8"/>
    <mergeCell ref="AB6:AB9"/>
    <mergeCell ref="AF6:AF7"/>
    <mergeCell ref="AD6:AD8"/>
    <mergeCell ref="AE6:AE8"/>
    <mergeCell ref="AC6:AC9"/>
    <mergeCell ref="AG6:AG7"/>
    <mergeCell ref="AH6:AH7"/>
    <mergeCell ref="AJ6:AJ7"/>
    <mergeCell ref="AK6:AK7"/>
    <mergeCell ref="AL6:AL7"/>
    <mergeCell ref="AI6:AI7"/>
    <mergeCell ref="AM6:AM7"/>
    <mergeCell ref="AN6:AN7"/>
    <mergeCell ref="AT6:AU6"/>
    <mergeCell ref="AO6:AO7"/>
    <mergeCell ref="AP6:AQ6"/>
    <mergeCell ref="AR6:AS6"/>
    <mergeCell ref="AV6:AW6"/>
    <mergeCell ref="AX6:AY6"/>
    <mergeCell ref="AP7:AP8"/>
    <mergeCell ref="AQ7:AQ8"/>
    <mergeCell ref="AR7:AR8"/>
    <mergeCell ref="AS7:AS8"/>
    <mergeCell ref="AW7:AW8"/>
    <mergeCell ref="AX7:AX8"/>
    <mergeCell ref="AY7:AY8"/>
    <mergeCell ref="AZ6:BA6"/>
    <mergeCell ref="BB6:BC6"/>
    <mergeCell ref="BD6:BE6"/>
    <mergeCell ref="BG7:BG8"/>
    <mergeCell ref="A15:A18"/>
    <mergeCell ref="A19:A22"/>
    <mergeCell ref="BD7:BD8"/>
    <mergeCell ref="BF6:BG6"/>
    <mergeCell ref="A7:A14"/>
    <mergeCell ref="D7:D8"/>
    <mergeCell ref="A23:A26"/>
    <mergeCell ref="A27:A30"/>
    <mergeCell ref="AZ7:AZ8"/>
    <mergeCell ref="BA7:BA8"/>
    <mergeCell ref="BB7:BB8"/>
    <mergeCell ref="BC7:BC8"/>
    <mergeCell ref="E7:E8"/>
    <mergeCell ref="F7:F8"/>
    <mergeCell ref="G7:G8"/>
    <mergeCell ref="H7:H8"/>
    <mergeCell ref="A31:A34"/>
    <mergeCell ref="A35:A38"/>
    <mergeCell ref="A39:A42"/>
    <mergeCell ref="A43:A46"/>
    <mergeCell ref="B4:B9"/>
    <mergeCell ref="BF7:BF8"/>
    <mergeCell ref="BE7:BE8"/>
    <mergeCell ref="AT7:AT8"/>
    <mergeCell ref="AU7:AU8"/>
    <mergeCell ref="AV7:AV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L39"/>
  <sheetViews>
    <sheetView view="pageBreakPreview" zoomScale="120" zoomScaleNormal="120" zoomScaleSheetLayoutView="120" zoomScalePageLayoutView="0" workbookViewId="0" topLeftCell="A4">
      <pane xSplit="27" ySplit="8" topLeftCell="AB12" activePane="bottomRight" state="frozen"/>
      <selection pane="topLeft" activeCell="A4" sqref="A4"/>
      <selection pane="topRight" activeCell="AB4" sqref="AB4"/>
      <selection pane="bottomLeft" activeCell="A12" sqref="A12"/>
      <selection pane="bottomRight" activeCell="CM38" sqref="CM38:EA38"/>
    </sheetView>
  </sheetViews>
  <sheetFormatPr defaultColWidth="0" defaultRowHeight="12.75" customHeight="1"/>
  <cols>
    <col min="1" max="31" width="0.875" style="132" customWidth="1"/>
    <col min="32" max="32" width="1.625" style="132" customWidth="1"/>
    <col min="33" max="74" width="0.875" style="132" customWidth="1"/>
    <col min="75" max="75" width="1.25" style="132" customWidth="1"/>
    <col min="76" max="113" width="0.875" style="132" customWidth="1"/>
    <col min="114" max="115" width="1.25" style="132" customWidth="1"/>
    <col min="116" max="116" width="1.37890625" style="132" customWidth="1"/>
    <col min="117" max="118" width="1.25" style="132" customWidth="1"/>
    <col min="119" max="139" width="0.875" style="132" customWidth="1"/>
    <col min="140" max="140" width="1.12109375" style="132" customWidth="1"/>
    <col min="141" max="155" width="0.875" style="132" customWidth="1"/>
    <col min="156" max="156" width="1.37890625" style="132" customWidth="1"/>
    <col min="157" max="169" width="0.875" style="132" customWidth="1"/>
    <col min="170" max="170" width="1.12109375" style="132" customWidth="1"/>
    <col min="171" max="183" width="0.875" style="132" customWidth="1"/>
    <col min="184" max="184" width="1.25" style="132" customWidth="1"/>
    <col min="185" max="200" width="0.875" style="132" customWidth="1"/>
    <col min="201" max="201" width="2.125" style="132" customWidth="1"/>
    <col min="202" max="211" width="0.875" style="132" customWidth="1"/>
    <col min="212" max="212" width="1.25" style="132" customWidth="1"/>
    <col min="213" max="222" width="0.875" style="132" customWidth="1"/>
    <col min="223" max="223" width="1.25" style="132" customWidth="1"/>
    <col min="224" max="225" width="0.875" style="132" customWidth="1"/>
    <col min="226" max="226" width="1.25" style="132" customWidth="1"/>
    <col min="227" max="239" width="0.875" style="132" customWidth="1"/>
    <col min="240" max="16384" width="0" style="1" hidden="1" customWidth="1"/>
  </cols>
  <sheetData>
    <row r="1" spans="1:239" s="3" customFormat="1" ht="10.5" customHeight="1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  <c r="DY1" s="129"/>
      <c r="DZ1" s="129"/>
      <c r="EA1" s="129"/>
      <c r="EB1" s="129"/>
      <c r="EC1" s="129"/>
      <c r="ED1" s="129"/>
      <c r="EE1" s="129"/>
      <c r="EF1" s="129"/>
      <c r="EG1" s="129"/>
      <c r="EH1" s="129"/>
      <c r="EI1" s="129"/>
      <c r="EJ1" s="129"/>
      <c r="EK1" s="129"/>
      <c r="EL1" s="129"/>
      <c r="EM1" s="129"/>
      <c r="EN1" s="129"/>
      <c r="EO1" s="129"/>
      <c r="EP1" s="129"/>
      <c r="EQ1" s="129"/>
      <c r="ER1" s="129"/>
      <c r="ES1" s="129"/>
      <c r="ET1" s="129"/>
      <c r="EU1" s="129"/>
      <c r="EV1" s="129"/>
      <c r="EW1" s="129"/>
      <c r="EX1" s="129"/>
      <c r="EY1" s="129"/>
      <c r="EZ1" s="129"/>
      <c r="FA1" s="129"/>
      <c r="FB1" s="129"/>
      <c r="FC1" s="129"/>
      <c r="FD1" s="129"/>
      <c r="FE1" s="129"/>
      <c r="FF1" s="129"/>
      <c r="FG1" s="129"/>
      <c r="FH1" s="129"/>
      <c r="FI1" s="129"/>
      <c r="FJ1" s="129"/>
      <c r="FK1" s="129"/>
      <c r="FL1" s="129"/>
      <c r="FM1" s="129"/>
      <c r="FN1" s="129"/>
      <c r="FO1" s="129"/>
      <c r="FP1" s="129"/>
      <c r="FQ1" s="129"/>
      <c r="FR1" s="129"/>
      <c r="FS1" s="129"/>
      <c r="FT1" s="129"/>
      <c r="FU1" s="129"/>
      <c r="FV1" s="129"/>
      <c r="FW1" s="129"/>
      <c r="FX1" s="129"/>
      <c r="FY1" s="129"/>
      <c r="FZ1" s="129"/>
      <c r="GA1" s="129"/>
      <c r="GB1" s="129"/>
      <c r="GC1" s="129"/>
      <c r="GD1" s="129"/>
      <c r="GE1" s="129"/>
      <c r="GF1" s="129"/>
      <c r="GG1" s="129"/>
      <c r="GH1" s="129"/>
      <c r="GI1" s="129"/>
      <c r="GJ1" s="129"/>
      <c r="GK1" s="129"/>
      <c r="GL1" s="129"/>
      <c r="GM1" s="129"/>
      <c r="GN1" s="129"/>
      <c r="GO1" s="129"/>
      <c r="GP1" s="129"/>
      <c r="GQ1" s="129"/>
      <c r="GR1" s="129"/>
      <c r="GS1" s="129"/>
      <c r="GT1" s="129"/>
      <c r="GU1" s="129"/>
      <c r="GV1" s="129"/>
      <c r="GW1" s="129"/>
      <c r="GX1" s="129"/>
      <c r="GY1" s="129"/>
      <c r="GZ1" s="129"/>
      <c r="HA1" s="129"/>
      <c r="HB1" s="129"/>
      <c r="HC1" s="129"/>
      <c r="HD1" s="129"/>
      <c r="HE1" s="129"/>
      <c r="HF1" s="129"/>
      <c r="HG1" s="129"/>
      <c r="HH1" s="129"/>
      <c r="HI1" s="129"/>
      <c r="HJ1" s="129"/>
      <c r="HK1" s="129"/>
      <c r="HL1" s="129"/>
      <c r="HM1" s="129"/>
      <c r="HN1" s="129"/>
      <c r="HO1" s="129"/>
      <c r="HP1" s="129"/>
      <c r="HQ1" s="129"/>
      <c r="HR1" s="129"/>
      <c r="HS1" s="129"/>
      <c r="HT1" s="129"/>
      <c r="HU1" s="129"/>
      <c r="HV1" s="129"/>
      <c r="HW1" s="129"/>
      <c r="HX1" s="129"/>
      <c r="HY1" s="129"/>
      <c r="HZ1" s="129"/>
      <c r="IA1" s="129"/>
      <c r="IB1" s="129"/>
      <c r="IC1" s="129"/>
      <c r="ID1" s="129"/>
      <c r="IE1" s="133" t="s">
        <v>451</v>
      </c>
    </row>
    <row r="2" spans="1:239" s="4" customFormat="1" ht="12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F2" s="130"/>
      <c r="DG2" s="130"/>
      <c r="DH2" s="130"/>
      <c r="DI2" s="130"/>
      <c r="DJ2" s="130"/>
      <c r="DK2" s="130"/>
      <c r="DL2" s="130"/>
      <c r="DM2" s="130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0"/>
      <c r="EJ2" s="130"/>
      <c r="EK2" s="130"/>
      <c r="EL2" s="130"/>
      <c r="EM2" s="130"/>
      <c r="EN2" s="130"/>
      <c r="EO2" s="130"/>
      <c r="EP2" s="130"/>
      <c r="EQ2" s="130"/>
      <c r="ER2" s="130"/>
      <c r="ES2" s="130"/>
      <c r="ET2" s="130"/>
      <c r="EU2" s="130"/>
      <c r="EV2" s="130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0"/>
      <c r="FS2" s="130"/>
      <c r="FT2" s="130"/>
      <c r="FU2" s="130"/>
      <c r="FV2" s="130"/>
      <c r="FW2" s="130"/>
      <c r="FX2" s="130"/>
      <c r="FY2" s="130"/>
      <c r="FZ2" s="130"/>
      <c r="GA2" s="130"/>
      <c r="GB2" s="130"/>
      <c r="GC2" s="130"/>
      <c r="GD2" s="130"/>
      <c r="GE2" s="130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0"/>
      <c r="HB2" s="130"/>
      <c r="HC2" s="130"/>
      <c r="HD2" s="130"/>
      <c r="HE2" s="130"/>
      <c r="HF2" s="130"/>
      <c r="HG2" s="130"/>
      <c r="HH2" s="130"/>
      <c r="HI2" s="130"/>
      <c r="HJ2" s="130"/>
      <c r="HK2" s="130"/>
      <c r="HL2" s="130"/>
      <c r="HM2" s="130"/>
      <c r="HN2" s="130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</row>
    <row r="3" spans="1:239" s="4" customFormat="1" ht="12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30"/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30"/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30"/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30"/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30"/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30"/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30"/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130"/>
      <c r="GJ3" s="130"/>
      <c r="GK3" s="130"/>
      <c r="GL3" s="130"/>
      <c r="GM3" s="130"/>
      <c r="GN3" s="130"/>
      <c r="GO3" s="130"/>
      <c r="GP3" s="130"/>
      <c r="GQ3" s="130"/>
      <c r="GR3" s="130"/>
      <c r="GS3" s="130"/>
      <c r="GT3" s="130"/>
      <c r="GU3" s="130"/>
      <c r="GV3" s="130"/>
      <c r="GW3" s="130"/>
      <c r="GX3" s="130"/>
      <c r="GY3" s="130"/>
      <c r="GZ3" s="130"/>
      <c r="HA3" s="130"/>
      <c r="HB3" s="130"/>
      <c r="HC3" s="130"/>
      <c r="HD3" s="130"/>
      <c r="HE3" s="130"/>
      <c r="HF3" s="130"/>
      <c r="HG3" s="130"/>
      <c r="HH3" s="130"/>
      <c r="HI3" s="130"/>
      <c r="HJ3" s="130"/>
      <c r="HK3" s="130"/>
      <c r="HL3" s="130"/>
      <c r="HM3" s="130"/>
      <c r="HN3" s="130"/>
      <c r="HO3" s="130"/>
      <c r="HP3" s="130"/>
      <c r="HQ3" s="130"/>
      <c r="HR3" s="130"/>
      <c r="HS3" s="130"/>
      <c r="HT3" s="130"/>
      <c r="HU3" s="130"/>
      <c r="HV3" s="130"/>
      <c r="HW3" s="130"/>
      <c r="HX3" s="130"/>
      <c r="HY3" s="130"/>
      <c r="HZ3" s="130"/>
      <c r="IA3" s="130"/>
      <c r="IB3" s="130"/>
      <c r="IC3" s="130"/>
      <c r="ID3" s="130"/>
      <c r="IE3" s="130"/>
    </row>
    <row r="4" spans="1:239" s="3" customFormat="1" ht="12">
      <c r="A4" s="129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3" t="s">
        <v>452</v>
      </c>
      <c r="DU4" s="493" t="s">
        <v>562</v>
      </c>
      <c r="DV4" s="493"/>
      <c r="DW4" s="493"/>
      <c r="DX4" s="493"/>
      <c r="DY4" s="493"/>
      <c r="DZ4" s="493"/>
      <c r="EA4" s="493"/>
      <c r="EB4" s="493"/>
      <c r="EC4" s="493"/>
      <c r="ED4" s="493"/>
      <c r="EE4" s="493"/>
      <c r="EF4" s="493"/>
      <c r="EG4" s="493"/>
      <c r="EH4" s="493"/>
      <c r="EI4" s="493"/>
      <c r="EJ4" s="493"/>
      <c r="EK4" s="493"/>
      <c r="EL4" s="493"/>
      <c r="EM4" s="493"/>
      <c r="EN4" s="493"/>
      <c r="EO4" s="493"/>
      <c r="EP4" s="493"/>
      <c r="EQ4" s="493"/>
      <c r="ER4" s="493"/>
      <c r="ES4" s="493"/>
      <c r="ET4" s="493"/>
      <c r="EU4" s="493"/>
      <c r="EV4" s="493"/>
      <c r="EW4" s="493"/>
      <c r="EX4" s="493"/>
      <c r="EY4" s="493"/>
      <c r="EZ4" s="493"/>
      <c r="FA4" s="493"/>
      <c r="FB4" s="493"/>
      <c r="FC4" s="493"/>
      <c r="FD4" s="493"/>
      <c r="FE4" s="493"/>
      <c r="FF4" s="493"/>
      <c r="FG4" s="493"/>
      <c r="FH4" s="493"/>
      <c r="FI4" s="493"/>
      <c r="FJ4" s="493"/>
      <c r="FK4" s="493"/>
      <c r="FL4" s="493"/>
      <c r="FM4" s="493"/>
      <c r="FN4" s="493"/>
      <c r="FO4" s="493"/>
      <c r="FP4" s="493"/>
      <c r="FQ4" s="493"/>
      <c r="FR4" s="493"/>
      <c r="FS4" s="493"/>
      <c r="FT4" s="493"/>
      <c r="FU4" s="493"/>
      <c r="FV4" s="493"/>
      <c r="FW4" s="493"/>
      <c r="FX4" s="493"/>
      <c r="FY4" s="493"/>
      <c r="FZ4" s="493"/>
      <c r="GA4" s="493"/>
      <c r="GB4" s="493"/>
      <c r="GC4" s="493"/>
      <c r="GD4" s="493"/>
      <c r="GE4" s="493"/>
      <c r="GF4" s="493"/>
      <c r="GG4" s="493"/>
      <c r="GH4" s="493"/>
      <c r="GI4" s="493"/>
      <c r="GJ4" s="493"/>
      <c r="GK4" s="493"/>
      <c r="GL4" s="493"/>
      <c r="GM4" s="493"/>
      <c r="GN4" s="493"/>
      <c r="GO4" s="493"/>
      <c r="GP4" s="493"/>
      <c r="GQ4" s="493"/>
      <c r="GR4" s="493"/>
      <c r="GS4" s="493"/>
      <c r="GT4" s="493"/>
      <c r="GU4" s="493"/>
      <c r="GV4" s="493"/>
      <c r="GW4" s="493"/>
      <c r="GX4" s="493"/>
      <c r="GY4" s="493"/>
      <c r="GZ4" s="493"/>
      <c r="HA4" s="493"/>
      <c r="HB4" s="493"/>
      <c r="HC4" s="493"/>
      <c r="HD4" s="493"/>
      <c r="HE4" s="493"/>
      <c r="HF4" s="493"/>
      <c r="HG4" s="493"/>
      <c r="HH4" s="493"/>
      <c r="HI4" s="493"/>
      <c r="HJ4" s="493"/>
      <c r="HK4" s="493"/>
      <c r="HL4" s="493"/>
      <c r="HM4" s="493"/>
      <c r="HN4" s="493"/>
      <c r="HO4" s="493"/>
      <c r="HP4" s="493"/>
      <c r="HQ4" s="493"/>
      <c r="HR4" s="493"/>
      <c r="HS4" s="493"/>
      <c r="HT4" s="493"/>
      <c r="HU4" s="493"/>
      <c r="HV4" s="493"/>
      <c r="HW4" s="493"/>
      <c r="HX4" s="493"/>
      <c r="HY4" s="493"/>
      <c r="HZ4" s="493"/>
      <c r="IA4" s="493"/>
      <c r="IB4" s="129"/>
      <c r="IC4" s="129"/>
      <c r="ID4" s="129"/>
      <c r="IE4" s="129"/>
    </row>
    <row r="5" spans="125:235" ht="11.25" customHeight="1">
      <c r="DU5" s="494" t="s">
        <v>3</v>
      </c>
      <c r="DV5" s="494"/>
      <c r="DW5" s="494"/>
      <c r="DX5" s="494"/>
      <c r="DY5" s="494"/>
      <c r="DZ5" s="494"/>
      <c r="EA5" s="494"/>
      <c r="EB5" s="494"/>
      <c r="EC5" s="494"/>
      <c r="ED5" s="494"/>
      <c r="EE5" s="494"/>
      <c r="EF5" s="494"/>
      <c r="EG5" s="494"/>
      <c r="EH5" s="494"/>
      <c r="EI5" s="494"/>
      <c r="EJ5" s="494"/>
      <c r="EK5" s="494"/>
      <c r="EL5" s="494"/>
      <c r="EM5" s="494"/>
      <c r="EN5" s="494"/>
      <c r="EO5" s="494"/>
      <c r="EP5" s="494"/>
      <c r="EQ5" s="494"/>
      <c r="ER5" s="494"/>
      <c r="ES5" s="494"/>
      <c r="ET5" s="494"/>
      <c r="EU5" s="494"/>
      <c r="EV5" s="494"/>
      <c r="EW5" s="494"/>
      <c r="EX5" s="494"/>
      <c r="EY5" s="494"/>
      <c r="EZ5" s="494"/>
      <c r="FA5" s="494"/>
      <c r="FB5" s="494"/>
      <c r="FC5" s="494"/>
      <c r="FD5" s="494"/>
      <c r="FE5" s="494"/>
      <c r="FF5" s="494"/>
      <c r="FG5" s="494"/>
      <c r="FH5" s="494"/>
      <c r="FI5" s="494"/>
      <c r="FJ5" s="494"/>
      <c r="FK5" s="494"/>
      <c r="FL5" s="494"/>
      <c r="FM5" s="494"/>
      <c r="FN5" s="494"/>
      <c r="FO5" s="494"/>
      <c r="FP5" s="494"/>
      <c r="FQ5" s="494"/>
      <c r="FR5" s="494"/>
      <c r="FS5" s="494"/>
      <c r="FT5" s="494"/>
      <c r="FU5" s="494"/>
      <c r="FV5" s="494"/>
      <c r="FW5" s="494"/>
      <c r="FX5" s="494"/>
      <c r="FY5" s="494"/>
      <c r="FZ5" s="494"/>
      <c r="GA5" s="494"/>
      <c r="GB5" s="494"/>
      <c r="GC5" s="494"/>
      <c r="GD5" s="494"/>
      <c r="GE5" s="494"/>
      <c r="GF5" s="494"/>
      <c r="GG5" s="494"/>
      <c r="GH5" s="494"/>
      <c r="GI5" s="494"/>
      <c r="GJ5" s="494"/>
      <c r="GK5" s="494"/>
      <c r="GL5" s="494"/>
      <c r="GM5" s="494"/>
      <c r="GN5" s="494"/>
      <c r="GO5" s="494"/>
      <c r="GP5" s="494"/>
      <c r="GQ5" s="494"/>
      <c r="GR5" s="494"/>
      <c r="GS5" s="494"/>
      <c r="GT5" s="494"/>
      <c r="GU5" s="494"/>
      <c r="GV5" s="494"/>
      <c r="GW5" s="494"/>
      <c r="GX5" s="494"/>
      <c r="GY5" s="494"/>
      <c r="GZ5" s="494"/>
      <c r="HA5" s="494"/>
      <c r="HB5" s="494"/>
      <c r="HC5" s="494"/>
      <c r="HD5" s="494"/>
      <c r="HE5" s="494"/>
      <c r="HF5" s="494"/>
      <c r="HG5" s="494"/>
      <c r="HH5" s="494"/>
      <c r="HI5" s="494"/>
      <c r="HJ5" s="494"/>
      <c r="HK5" s="494"/>
      <c r="HL5" s="494"/>
      <c r="HM5" s="494"/>
      <c r="HN5" s="494"/>
      <c r="HO5" s="494"/>
      <c r="HP5" s="494"/>
      <c r="HQ5" s="494"/>
      <c r="HR5" s="494"/>
      <c r="HS5" s="494"/>
      <c r="HT5" s="494"/>
      <c r="HU5" s="494"/>
      <c r="HV5" s="494"/>
      <c r="HW5" s="494"/>
      <c r="HX5" s="494"/>
      <c r="HY5" s="494"/>
      <c r="HZ5" s="494"/>
      <c r="IA5" s="494"/>
    </row>
    <row r="6" spans="1:239" s="4" customFormat="1" ht="12.75" thickBot="1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130"/>
      <c r="GZ6" s="130"/>
      <c r="HA6" s="130"/>
      <c r="HB6" s="130"/>
      <c r="HC6" s="130"/>
      <c r="HD6" s="130"/>
      <c r="HE6" s="130"/>
      <c r="HF6" s="130"/>
      <c r="HG6" s="130"/>
      <c r="HH6" s="130"/>
      <c r="HI6" s="130"/>
      <c r="HJ6" s="130"/>
      <c r="HK6" s="130"/>
      <c r="HL6" s="130"/>
      <c r="HM6" s="130"/>
      <c r="HN6" s="130"/>
      <c r="HO6" s="130"/>
      <c r="HP6" s="130"/>
      <c r="HQ6" s="130"/>
      <c r="HR6" s="130"/>
      <c r="HS6" s="130"/>
      <c r="HT6" s="130"/>
      <c r="HU6" s="130"/>
      <c r="HV6" s="130"/>
      <c r="HW6" s="130"/>
      <c r="HX6" s="130"/>
      <c r="HY6" s="130"/>
      <c r="HZ6" s="130"/>
      <c r="IA6" s="130"/>
      <c r="IB6" s="130"/>
      <c r="IC6" s="130"/>
      <c r="ID6" s="130"/>
      <c r="IE6" s="130"/>
    </row>
    <row r="7" spans="1:239" s="136" customFormat="1" ht="13.5" customHeight="1" thickBot="1">
      <c r="A7" s="517" t="s">
        <v>0</v>
      </c>
      <c r="B7" s="518"/>
      <c r="C7" s="518"/>
      <c r="D7" s="518"/>
      <c r="E7" s="519"/>
      <c r="F7" s="490" t="s">
        <v>453</v>
      </c>
      <c r="G7" s="491"/>
      <c r="H7" s="491"/>
      <c r="I7" s="491"/>
      <c r="J7" s="491"/>
      <c r="K7" s="491"/>
      <c r="L7" s="491"/>
      <c r="M7" s="491"/>
      <c r="N7" s="491"/>
      <c r="O7" s="491"/>
      <c r="P7" s="491"/>
      <c r="Q7" s="491"/>
      <c r="R7" s="491"/>
      <c r="S7" s="491"/>
      <c r="T7" s="491"/>
      <c r="U7" s="491"/>
      <c r="V7" s="491"/>
      <c r="W7" s="491"/>
      <c r="X7" s="491"/>
      <c r="Y7" s="491"/>
      <c r="Z7" s="491"/>
      <c r="AA7" s="492"/>
      <c r="AB7" s="495" t="s">
        <v>454</v>
      </c>
      <c r="AC7" s="496"/>
      <c r="AD7" s="496"/>
      <c r="AE7" s="496"/>
      <c r="AF7" s="496"/>
      <c r="AG7" s="496"/>
      <c r="AH7" s="496"/>
      <c r="AI7" s="496"/>
      <c r="AJ7" s="496"/>
      <c r="AK7" s="496"/>
      <c r="AL7" s="496"/>
      <c r="AM7" s="496"/>
      <c r="AN7" s="496"/>
      <c r="AO7" s="496"/>
      <c r="AP7" s="496"/>
      <c r="AQ7" s="496"/>
      <c r="AR7" s="496"/>
      <c r="AS7" s="496"/>
      <c r="AT7" s="496"/>
      <c r="AU7" s="496"/>
      <c r="AV7" s="496"/>
      <c r="AW7" s="496"/>
      <c r="AX7" s="496"/>
      <c r="AY7" s="496"/>
      <c r="AZ7" s="496"/>
      <c r="BA7" s="496"/>
      <c r="BB7" s="496"/>
      <c r="BC7" s="496"/>
      <c r="BD7" s="496"/>
      <c r="BE7" s="496"/>
      <c r="BF7" s="496"/>
      <c r="BG7" s="496"/>
      <c r="BH7" s="496"/>
      <c r="BI7" s="496"/>
      <c r="BJ7" s="496"/>
      <c r="BK7" s="496"/>
      <c r="BL7" s="496"/>
      <c r="BM7" s="496"/>
      <c r="BN7" s="496"/>
      <c r="BO7" s="496"/>
      <c r="BP7" s="496"/>
      <c r="BQ7" s="496"/>
      <c r="BR7" s="496"/>
      <c r="BS7" s="496"/>
      <c r="BT7" s="496"/>
      <c r="BU7" s="496"/>
      <c r="BV7" s="496"/>
      <c r="BW7" s="496"/>
      <c r="BX7" s="496"/>
      <c r="BY7" s="496"/>
      <c r="BZ7" s="496"/>
      <c r="CA7" s="496"/>
      <c r="CB7" s="496"/>
      <c r="CC7" s="496"/>
      <c r="CD7" s="496"/>
      <c r="CE7" s="496"/>
      <c r="CF7" s="496"/>
      <c r="CG7" s="496"/>
      <c r="CH7" s="496"/>
      <c r="CI7" s="496"/>
      <c r="CJ7" s="496"/>
      <c r="CK7" s="496"/>
      <c r="CL7" s="496"/>
      <c r="CM7" s="496"/>
      <c r="CN7" s="496"/>
      <c r="CO7" s="496"/>
      <c r="CP7" s="496"/>
      <c r="CQ7" s="496"/>
      <c r="CR7" s="496"/>
      <c r="CS7" s="496"/>
      <c r="CT7" s="496"/>
      <c r="CU7" s="496"/>
      <c r="CV7" s="496"/>
      <c r="CW7" s="496"/>
      <c r="CX7" s="496"/>
      <c r="CY7" s="496"/>
      <c r="CZ7" s="496"/>
      <c r="DA7" s="496"/>
      <c r="DB7" s="496"/>
      <c r="DC7" s="496"/>
      <c r="DD7" s="496"/>
      <c r="DE7" s="496"/>
      <c r="DF7" s="496"/>
      <c r="DG7" s="497"/>
      <c r="DH7" s="495" t="s">
        <v>455</v>
      </c>
      <c r="DI7" s="496"/>
      <c r="DJ7" s="496"/>
      <c r="DK7" s="496"/>
      <c r="DL7" s="496"/>
      <c r="DM7" s="496"/>
      <c r="DN7" s="496"/>
      <c r="DO7" s="496"/>
      <c r="DP7" s="496"/>
      <c r="DQ7" s="496"/>
      <c r="DR7" s="496"/>
      <c r="DS7" s="496"/>
      <c r="DT7" s="496"/>
      <c r="DU7" s="496"/>
      <c r="DV7" s="496"/>
      <c r="DW7" s="496"/>
      <c r="DX7" s="496"/>
      <c r="DY7" s="496"/>
      <c r="DZ7" s="496"/>
      <c r="EA7" s="496"/>
      <c r="EB7" s="496"/>
      <c r="EC7" s="496"/>
      <c r="ED7" s="496"/>
      <c r="EE7" s="496"/>
      <c r="EF7" s="496"/>
      <c r="EG7" s="496"/>
      <c r="EH7" s="496"/>
      <c r="EI7" s="496"/>
      <c r="EJ7" s="496"/>
      <c r="EK7" s="496"/>
      <c r="EL7" s="496"/>
      <c r="EM7" s="496"/>
      <c r="EN7" s="496"/>
      <c r="EO7" s="496"/>
      <c r="EP7" s="496"/>
      <c r="EQ7" s="496"/>
      <c r="ER7" s="496"/>
      <c r="ES7" s="496"/>
      <c r="ET7" s="496"/>
      <c r="EU7" s="496"/>
      <c r="EV7" s="496"/>
      <c r="EW7" s="496"/>
      <c r="EX7" s="496"/>
      <c r="EY7" s="496"/>
      <c r="EZ7" s="496"/>
      <c r="FA7" s="496"/>
      <c r="FB7" s="496"/>
      <c r="FC7" s="496"/>
      <c r="FD7" s="496"/>
      <c r="FE7" s="496"/>
      <c r="FF7" s="496"/>
      <c r="FG7" s="496"/>
      <c r="FH7" s="496"/>
      <c r="FI7" s="496"/>
      <c r="FJ7" s="496"/>
      <c r="FK7" s="496"/>
      <c r="FL7" s="496"/>
      <c r="FM7" s="496"/>
      <c r="FN7" s="496"/>
      <c r="FO7" s="496"/>
      <c r="FP7" s="496"/>
      <c r="FQ7" s="496"/>
      <c r="FR7" s="496"/>
      <c r="FS7" s="496"/>
      <c r="FT7" s="496"/>
      <c r="FU7" s="496"/>
      <c r="FV7" s="496"/>
      <c r="FW7" s="496"/>
      <c r="FX7" s="496"/>
      <c r="FY7" s="496"/>
      <c r="FZ7" s="496"/>
      <c r="GA7" s="496"/>
      <c r="GB7" s="496"/>
      <c r="GC7" s="496"/>
      <c r="GD7" s="496"/>
      <c r="GE7" s="496"/>
      <c r="GF7" s="496"/>
      <c r="GG7" s="496"/>
      <c r="GH7" s="496"/>
      <c r="GI7" s="496"/>
      <c r="GJ7" s="496"/>
      <c r="GK7" s="496"/>
      <c r="GL7" s="496"/>
      <c r="GM7" s="496"/>
      <c r="GN7" s="496"/>
      <c r="GO7" s="496"/>
      <c r="GP7" s="496"/>
      <c r="GQ7" s="496"/>
      <c r="GR7" s="496"/>
      <c r="GS7" s="496"/>
      <c r="GT7" s="496"/>
      <c r="GU7" s="496"/>
      <c r="GV7" s="496"/>
      <c r="GW7" s="496"/>
      <c r="GX7" s="496"/>
      <c r="GY7" s="496"/>
      <c r="GZ7" s="496"/>
      <c r="HA7" s="496"/>
      <c r="HB7" s="496"/>
      <c r="HC7" s="496"/>
      <c r="HD7" s="496"/>
      <c r="HE7" s="496"/>
      <c r="HF7" s="496"/>
      <c r="HG7" s="496"/>
      <c r="HH7" s="496"/>
      <c r="HI7" s="496"/>
      <c r="HJ7" s="496"/>
      <c r="HK7" s="496"/>
      <c r="HL7" s="496"/>
      <c r="HM7" s="496"/>
      <c r="HN7" s="496"/>
      <c r="HO7" s="496"/>
      <c r="HP7" s="496"/>
      <c r="HQ7" s="496"/>
      <c r="HR7" s="496"/>
      <c r="HS7" s="496"/>
      <c r="HT7" s="496"/>
      <c r="HU7" s="496"/>
      <c r="HV7" s="496"/>
      <c r="HW7" s="496"/>
      <c r="HX7" s="496"/>
      <c r="HY7" s="496"/>
      <c r="HZ7" s="496"/>
      <c r="IA7" s="496"/>
      <c r="IB7" s="496"/>
      <c r="IC7" s="496"/>
      <c r="ID7" s="496"/>
      <c r="IE7" s="497"/>
    </row>
    <row r="8" spans="1:239" s="136" customFormat="1" ht="64.5" customHeight="1" thickBot="1">
      <c r="A8" s="477"/>
      <c r="B8" s="478"/>
      <c r="C8" s="478"/>
      <c r="D8" s="478"/>
      <c r="E8" s="479"/>
      <c r="F8" s="520"/>
      <c r="G8" s="521"/>
      <c r="H8" s="521"/>
      <c r="I8" s="521"/>
      <c r="J8" s="521"/>
      <c r="K8" s="521"/>
      <c r="L8" s="521"/>
      <c r="M8" s="521"/>
      <c r="N8" s="521"/>
      <c r="O8" s="521"/>
      <c r="P8" s="521"/>
      <c r="Q8" s="521"/>
      <c r="R8" s="521"/>
      <c r="S8" s="521"/>
      <c r="T8" s="521"/>
      <c r="U8" s="521"/>
      <c r="V8" s="521"/>
      <c r="W8" s="521"/>
      <c r="X8" s="521"/>
      <c r="Y8" s="521"/>
      <c r="Z8" s="521"/>
      <c r="AA8" s="521"/>
      <c r="AB8" s="498" t="s">
        <v>456</v>
      </c>
      <c r="AC8" s="499"/>
      <c r="AD8" s="499"/>
      <c r="AE8" s="499"/>
      <c r="AF8" s="499"/>
      <c r="AG8" s="499"/>
      <c r="AH8" s="499"/>
      <c r="AI8" s="499"/>
      <c r="AJ8" s="499"/>
      <c r="AK8" s="499"/>
      <c r="AL8" s="499"/>
      <c r="AM8" s="499"/>
      <c r="AN8" s="499"/>
      <c r="AO8" s="499"/>
      <c r="AP8" s="499"/>
      <c r="AQ8" s="499"/>
      <c r="AR8" s="499"/>
      <c r="AS8" s="499"/>
      <c r="AT8" s="499"/>
      <c r="AU8" s="499"/>
      <c r="AV8" s="499"/>
      <c r="AW8" s="499"/>
      <c r="AX8" s="499"/>
      <c r="AY8" s="499"/>
      <c r="AZ8" s="499"/>
      <c r="BA8" s="499"/>
      <c r="BB8" s="499"/>
      <c r="BC8" s="499"/>
      <c r="BD8" s="499"/>
      <c r="BE8" s="499"/>
      <c r="BF8" s="499"/>
      <c r="BG8" s="499"/>
      <c r="BH8" s="499"/>
      <c r="BI8" s="499"/>
      <c r="BJ8" s="499"/>
      <c r="BK8" s="499"/>
      <c r="BL8" s="499"/>
      <c r="BM8" s="499"/>
      <c r="BN8" s="499"/>
      <c r="BO8" s="499"/>
      <c r="BP8" s="499"/>
      <c r="BQ8" s="500"/>
      <c r="BR8" s="498" t="s">
        <v>457</v>
      </c>
      <c r="BS8" s="499"/>
      <c r="BT8" s="499"/>
      <c r="BU8" s="499"/>
      <c r="BV8" s="499"/>
      <c r="BW8" s="499"/>
      <c r="BX8" s="499"/>
      <c r="BY8" s="499"/>
      <c r="BZ8" s="499"/>
      <c r="CA8" s="499"/>
      <c r="CB8" s="499"/>
      <c r="CC8" s="499"/>
      <c r="CD8" s="499"/>
      <c r="CE8" s="499"/>
      <c r="CF8" s="499"/>
      <c r="CG8" s="499"/>
      <c r="CH8" s="499"/>
      <c r="CI8" s="499"/>
      <c r="CJ8" s="499"/>
      <c r="CK8" s="499"/>
      <c r="CL8" s="499"/>
      <c r="CM8" s="499"/>
      <c r="CN8" s="499"/>
      <c r="CO8" s="499"/>
      <c r="CP8" s="499"/>
      <c r="CQ8" s="499"/>
      <c r="CR8" s="499"/>
      <c r="CS8" s="499"/>
      <c r="CT8" s="499"/>
      <c r="CU8" s="499"/>
      <c r="CV8" s="499"/>
      <c r="CW8" s="499"/>
      <c r="CX8" s="499"/>
      <c r="CY8" s="499"/>
      <c r="CZ8" s="499"/>
      <c r="DA8" s="499"/>
      <c r="DB8" s="499"/>
      <c r="DC8" s="499"/>
      <c r="DD8" s="499"/>
      <c r="DE8" s="499"/>
      <c r="DF8" s="499"/>
      <c r="DG8" s="500"/>
      <c r="DH8" s="498" t="s">
        <v>458</v>
      </c>
      <c r="DI8" s="501"/>
      <c r="DJ8" s="501"/>
      <c r="DK8" s="501"/>
      <c r="DL8" s="501"/>
      <c r="DM8" s="501"/>
      <c r="DN8" s="501"/>
      <c r="DO8" s="501"/>
      <c r="DP8" s="501"/>
      <c r="DQ8" s="501"/>
      <c r="DR8" s="501"/>
      <c r="DS8" s="501"/>
      <c r="DT8" s="501"/>
      <c r="DU8" s="501"/>
      <c r="DV8" s="501"/>
      <c r="DW8" s="501"/>
      <c r="DX8" s="501"/>
      <c r="DY8" s="501"/>
      <c r="DZ8" s="501"/>
      <c r="EA8" s="501"/>
      <c r="EB8" s="501"/>
      <c r="EC8" s="501"/>
      <c r="ED8" s="501"/>
      <c r="EE8" s="501"/>
      <c r="EF8" s="501"/>
      <c r="EG8" s="501"/>
      <c r="EH8" s="501"/>
      <c r="EI8" s="501"/>
      <c r="EJ8" s="501"/>
      <c r="EK8" s="501"/>
      <c r="EL8" s="501"/>
      <c r="EM8" s="501"/>
      <c r="EN8" s="501"/>
      <c r="EO8" s="501"/>
      <c r="EP8" s="501"/>
      <c r="EQ8" s="501"/>
      <c r="ER8" s="501"/>
      <c r="ES8" s="501"/>
      <c r="ET8" s="501"/>
      <c r="EU8" s="501"/>
      <c r="EV8" s="501"/>
      <c r="EW8" s="501"/>
      <c r="EX8" s="501"/>
      <c r="EY8" s="502"/>
      <c r="EZ8" s="498" t="s">
        <v>459</v>
      </c>
      <c r="FA8" s="501"/>
      <c r="FB8" s="501"/>
      <c r="FC8" s="501"/>
      <c r="FD8" s="501"/>
      <c r="FE8" s="501"/>
      <c r="FF8" s="501"/>
      <c r="FG8" s="501"/>
      <c r="FH8" s="501"/>
      <c r="FI8" s="501"/>
      <c r="FJ8" s="501"/>
      <c r="FK8" s="501"/>
      <c r="FL8" s="501"/>
      <c r="FM8" s="501"/>
      <c r="FN8" s="501"/>
      <c r="FO8" s="501"/>
      <c r="FP8" s="501"/>
      <c r="FQ8" s="501"/>
      <c r="FR8" s="501"/>
      <c r="FS8" s="501"/>
      <c r="FT8" s="501"/>
      <c r="FU8" s="501"/>
      <c r="FV8" s="501"/>
      <c r="FW8" s="501"/>
      <c r="FX8" s="501"/>
      <c r="FY8" s="501"/>
      <c r="FZ8" s="501"/>
      <c r="GA8" s="501"/>
      <c r="GB8" s="501"/>
      <c r="GC8" s="501"/>
      <c r="GD8" s="501"/>
      <c r="GE8" s="501"/>
      <c r="GF8" s="501"/>
      <c r="GG8" s="501"/>
      <c r="GH8" s="501"/>
      <c r="GI8" s="501"/>
      <c r="GJ8" s="501"/>
      <c r="GK8" s="501"/>
      <c r="GL8" s="501"/>
      <c r="GM8" s="501"/>
      <c r="GN8" s="501"/>
      <c r="GO8" s="502"/>
      <c r="GP8" s="498" t="s">
        <v>460</v>
      </c>
      <c r="GQ8" s="499"/>
      <c r="GR8" s="499"/>
      <c r="GS8" s="499"/>
      <c r="GT8" s="499"/>
      <c r="GU8" s="499"/>
      <c r="GV8" s="499"/>
      <c r="GW8" s="499"/>
      <c r="GX8" s="499"/>
      <c r="GY8" s="499"/>
      <c r="GZ8" s="499"/>
      <c r="HA8" s="499"/>
      <c r="HB8" s="499"/>
      <c r="HC8" s="499"/>
      <c r="HD8" s="499"/>
      <c r="HE8" s="499"/>
      <c r="HF8" s="499"/>
      <c r="HG8" s="499"/>
      <c r="HH8" s="499"/>
      <c r="HI8" s="499"/>
      <c r="HJ8" s="499"/>
      <c r="HK8" s="499"/>
      <c r="HL8" s="499"/>
      <c r="HM8" s="499"/>
      <c r="HN8" s="499"/>
      <c r="HO8" s="499"/>
      <c r="HP8" s="499"/>
      <c r="HQ8" s="499"/>
      <c r="HR8" s="499"/>
      <c r="HS8" s="499"/>
      <c r="HT8" s="499"/>
      <c r="HU8" s="499"/>
      <c r="HV8" s="499"/>
      <c r="HW8" s="499"/>
      <c r="HX8" s="499"/>
      <c r="HY8" s="499"/>
      <c r="HZ8" s="499"/>
      <c r="IA8" s="499"/>
      <c r="IB8" s="499"/>
      <c r="IC8" s="499"/>
      <c r="ID8" s="499"/>
      <c r="IE8" s="500"/>
    </row>
    <row r="9" spans="1:239" s="2" customFormat="1" ht="13.5" customHeight="1">
      <c r="A9" s="477"/>
      <c r="B9" s="478"/>
      <c r="C9" s="478"/>
      <c r="D9" s="478"/>
      <c r="E9" s="479"/>
      <c r="F9" s="520"/>
      <c r="G9" s="521"/>
      <c r="H9" s="521"/>
      <c r="I9" s="521"/>
      <c r="J9" s="521"/>
      <c r="K9" s="521"/>
      <c r="L9" s="521"/>
      <c r="M9" s="521"/>
      <c r="N9" s="521"/>
      <c r="O9" s="521"/>
      <c r="P9" s="521"/>
      <c r="Q9" s="521"/>
      <c r="R9" s="521"/>
      <c r="S9" s="521"/>
      <c r="T9" s="521"/>
      <c r="U9" s="521"/>
      <c r="V9" s="521"/>
      <c r="W9" s="521"/>
      <c r="X9" s="521"/>
      <c r="Y9" s="521"/>
      <c r="Z9" s="521"/>
      <c r="AA9" s="521"/>
      <c r="AB9" s="477" t="s">
        <v>461</v>
      </c>
      <c r="AC9" s="478"/>
      <c r="AD9" s="478"/>
      <c r="AE9" s="478"/>
      <c r="AF9" s="478"/>
      <c r="AG9" s="478"/>
      <c r="AH9" s="479"/>
      <c r="AI9" s="422" t="s">
        <v>462</v>
      </c>
      <c r="AJ9" s="423"/>
      <c r="AK9" s="423"/>
      <c r="AL9" s="423"/>
      <c r="AM9" s="423"/>
      <c r="AN9" s="423"/>
      <c r="AO9" s="423"/>
      <c r="AP9" s="423"/>
      <c r="AQ9" s="423"/>
      <c r="AR9" s="423"/>
      <c r="AS9" s="423"/>
      <c r="AT9" s="423"/>
      <c r="AU9" s="423"/>
      <c r="AV9" s="423"/>
      <c r="AW9" s="423"/>
      <c r="AX9" s="423"/>
      <c r="AY9" s="423"/>
      <c r="AZ9" s="423"/>
      <c r="BA9" s="423"/>
      <c r="BB9" s="423"/>
      <c r="BC9" s="423"/>
      <c r="BD9" s="423"/>
      <c r="BE9" s="423"/>
      <c r="BF9" s="423"/>
      <c r="BG9" s="423"/>
      <c r="BH9" s="423"/>
      <c r="BI9" s="423"/>
      <c r="BJ9" s="423"/>
      <c r="BK9" s="423"/>
      <c r="BL9" s="423"/>
      <c r="BM9" s="423"/>
      <c r="BN9" s="423"/>
      <c r="BO9" s="423"/>
      <c r="BP9" s="423"/>
      <c r="BQ9" s="424"/>
      <c r="BR9" s="477" t="s">
        <v>461</v>
      </c>
      <c r="BS9" s="478"/>
      <c r="BT9" s="478"/>
      <c r="BU9" s="478"/>
      <c r="BV9" s="478"/>
      <c r="BW9" s="478"/>
      <c r="BX9" s="479"/>
      <c r="BY9" s="490" t="s">
        <v>462</v>
      </c>
      <c r="BZ9" s="491"/>
      <c r="CA9" s="491"/>
      <c r="CB9" s="491"/>
      <c r="CC9" s="491"/>
      <c r="CD9" s="491"/>
      <c r="CE9" s="491"/>
      <c r="CF9" s="491"/>
      <c r="CG9" s="491"/>
      <c r="CH9" s="491"/>
      <c r="CI9" s="491"/>
      <c r="CJ9" s="491"/>
      <c r="CK9" s="491"/>
      <c r="CL9" s="491"/>
      <c r="CM9" s="491"/>
      <c r="CN9" s="491"/>
      <c r="CO9" s="491"/>
      <c r="CP9" s="491"/>
      <c r="CQ9" s="491"/>
      <c r="CR9" s="491"/>
      <c r="CS9" s="491"/>
      <c r="CT9" s="491"/>
      <c r="CU9" s="491"/>
      <c r="CV9" s="491"/>
      <c r="CW9" s="491"/>
      <c r="CX9" s="491"/>
      <c r="CY9" s="491"/>
      <c r="CZ9" s="491"/>
      <c r="DA9" s="491"/>
      <c r="DB9" s="491"/>
      <c r="DC9" s="491"/>
      <c r="DD9" s="491"/>
      <c r="DE9" s="491"/>
      <c r="DF9" s="491"/>
      <c r="DG9" s="492"/>
      <c r="DH9" s="477" t="s">
        <v>461</v>
      </c>
      <c r="DI9" s="478"/>
      <c r="DJ9" s="478"/>
      <c r="DK9" s="478"/>
      <c r="DL9" s="478"/>
      <c r="DM9" s="478"/>
      <c r="DN9" s="479"/>
      <c r="DO9" s="422" t="s">
        <v>462</v>
      </c>
      <c r="DP9" s="423"/>
      <c r="DQ9" s="423"/>
      <c r="DR9" s="423"/>
      <c r="DS9" s="423"/>
      <c r="DT9" s="423"/>
      <c r="DU9" s="423"/>
      <c r="DV9" s="423"/>
      <c r="DW9" s="423"/>
      <c r="DX9" s="423"/>
      <c r="DY9" s="423"/>
      <c r="DZ9" s="423"/>
      <c r="EA9" s="423"/>
      <c r="EB9" s="423"/>
      <c r="EC9" s="423"/>
      <c r="ED9" s="423"/>
      <c r="EE9" s="423"/>
      <c r="EF9" s="423"/>
      <c r="EG9" s="423"/>
      <c r="EH9" s="423"/>
      <c r="EI9" s="423"/>
      <c r="EJ9" s="423"/>
      <c r="EK9" s="423"/>
      <c r="EL9" s="423"/>
      <c r="EM9" s="423"/>
      <c r="EN9" s="423"/>
      <c r="EO9" s="423"/>
      <c r="EP9" s="423"/>
      <c r="EQ9" s="423"/>
      <c r="ER9" s="423"/>
      <c r="ES9" s="423"/>
      <c r="ET9" s="423"/>
      <c r="EU9" s="423"/>
      <c r="EV9" s="423"/>
      <c r="EW9" s="423"/>
      <c r="EX9" s="423"/>
      <c r="EY9" s="424"/>
      <c r="EZ9" s="477" t="s">
        <v>461</v>
      </c>
      <c r="FA9" s="478"/>
      <c r="FB9" s="478"/>
      <c r="FC9" s="478"/>
      <c r="FD9" s="478"/>
      <c r="FE9" s="478"/>
      <c r="FF9" s="479"/>
      <c r="FG9" s="486" t="s">
        <v>462</v>
      </c>
      <c r="FH9" s="486"/>
      <c r="FI9" s="486"/>
      <c r="FJ9" s="486"/>
      <c r="FK9" s="486"/>
      <c r="FL9" s="486"/>
      <c r="FM9" s="486"/>
      <c r="FN9" s="486"/>
      <c r="FO9" s="486"/>
      <c r="FP9" s="486"/>
      <c r="FQ9" s="486"/>
      <c r="FR9" s="486"/>
      <c r="FS9" s="486"/>
      <c r="FT9" s="486"/>
      <c r="FU9" s="486"/>
      <c r="FV9" s="486"/>
      <c r="FW9" s="486"/>
      <c r="FX9" s="486"/>
      <c r="FY9" s="486"/>
      <c r="FZ9" s="486"/>
      <c r="GA9" s="486"/>
      <c r="GB9" s="486"/>
      <c r="GC9" s="486"/>
      <c r="GD9" s="486"/>
      <c r="GE9" s="486"/>
      <c r="GF9" s="486"/>
      <c r="GG9" s="486"/>
      <c r="GH9" s="486"/>
      <c r="GI9" s="486"/>
      <c r="GJ9" s="486"/>
      <c r="GK9" s="486"/>
      <c r="GL9" s="486"/>
      <c r="GM9" s="486"/>
      <c r="GN9" s="486"/>
      <c r="GO9" s="487"/>
      <c r="GP9" s="477" t="s">
        <v>461</v>
      </c>
      <c r="GQ9" s="478"/>
      <c r="GR9" s="478"/>
      <c r="GS9" s="478"/>
      <c r="GT9" s="478"/>
      <c r="GU9" s="478"/>
      <c r="GV9" s="479"/>
      <c r="GW9" s="422" t="s">
        <v>462</v>
      </c>
      <c r="GX9" s="423"/>
      <c r="GY9" s="423"/>
      <c r="GZ9" s="423"/>
      <c r="HA9" s="423"/>
      <c r="HB9" s="423"/>
      <c r="HC9" s="423"/>
      <c r="HD9" s="423"/>
      <c r="HE9" s="423"/>
      <c r="HF9" s="423"/>
      <c r="HG9" s="423"/>
      <c r="HH9" s="423"/>
      <c r="HI9" s="423"/>
      <c r="HJ9" s="423"/>
      <c r="HK9" s="423"/>
      <c r="HL9" s="423"/>
      <c r="HM9" s="423"/>
      <c r="HN9" s="423"/>
      <c r="HO9" s="423"/>
      <c r="HP9" s="423"/>
      <c r="HQ9" s="423"/>
      <c r="HR9" s="423"/>
      <c r="HS9" s="423"/>
      <c r="HT9" s="423"/>
      <c r="HU9" s="423"/>
      <c r="HV9" s="423"/>
      <c r="HW9" s="423"/>
      <c r="HX9" s="423"/>
      <c r="HY9" s="423"/>
      <c r="HZ9" s="423"/>
      <c r="IA9" s="423"/>
      <c r="IB9" s="423"/>
      <c r="IC9" s="423"/>
      <c r="ID9" s="423"/>
      <c r="IE9" s="424"/>
    </row>
    <row r="10" spans="1:239" s="2" customFormat="1" ht="24" customHeight="1" thickBot="1">
      <c r="A10" s="477"/>
      <c r="B10" s="478"/>
      <c r="C10" s="478"/>
      <c r="D10" s="478"/>
      <c r="E10" s="479"/>
      <c r="F10" s="520"/>
      <c r="G10" s="521"/>
      <c r="H10" s="521"/>
      <c r="I10" s="521"/>
      <c r="J10" s="521"/>
      <c r="K10" s="521"/>
      <c r="L10" s="521"/>
      <c r="M10" s="521"/>
      <c r="N10" s="521"/>
      <c r="O10" s="521"/>
      <c r="P10" s="521"/>
      <c r="Q10" s="521"/>
      <c r="R10" s="521"/>
      <c r="S10" s="521"/>
      <c r="T10" s="521"/>
      <c r="U10" s="521"/>
      <c r="V10" s="521"/>
      <c r="W10" s="521"/>
      <c r="X10" s="521"/>
      <c r="Y10" s="521"/>
      <c r="Z10" s="521"/>
      <c r="AA10" s="521"/>
      <c r="AB10" s="477"/>
      <c r="AC10" s="478"/>
      <c r="AD10" s="478"/>
      <c r="AE10" s="478"/>
      <c r="AF10" s="478"/>
      <c r="AG10" s="478"/>
      <c r="AH10" s="478"/>
      <c r="AI10" s="489">
        <v>2017</v>
      </c>
      <c r="AJ10" s="489"/>
      <c r="AK10" s="489"/>
      <c r="AL10" s="489"/>
      <c r="AM10" s="489"/>
      <c r="AN10" s="489"/>
      <c r="AO10" s="489"/>
      <c r="AP10" s="489">
        <v>2018</v>
      </c>
      <c r="AQ10" s="489"/>
      <c r="AR10" s="489"/>
      <c r="AS10" s="489"/>
      <c r="AT10" s="489"/>
      <c r="AU10" s="489"/>
      <c r="AV10" s="489"/>
      <c r="AW10" s="489">
        <v>2019</v>
      </c>
      <c r="AX10" s="489"/>
      <c r="AY10" s="489"/>
      <c r="AZ10" s="489"/>
      <c r="BA10" s="489"/>
      <c r="BB10" s="489"/>
      <c r="BC10" s="489"/>
      <c r="BD10" s="489">
        <v>2020</v>
      </c>
      <c r="BE10" s="489"/>
      <c r="BF10" s="489"/>
      <c r="BG10" s="489"/>
      <c r="BH10" s="489"/>
      <c r="BI10" s="489"/>
      <c r="BJ10" s="489"/>
      <c r="BK10" s="489">
        <v>2021</v>
      </c>
      <c r="BL10" s="489"/>
      <c r="BM10" s="489"/>
      <c r="BN10" s="489"/>
      <c r="BO10" s="489"/>
      <c r="BP10" s="489"/>
      <c r="BQ10" s="516"/>
      <c r="BR10" s="477"/>
      <c r="BS10" s="478"/>
      <c r="BT10" s="478"/>
      <c r="BU10" s="478"/>
      <c r="BV10" s="478"/>
      <c r="BW10" s="478"/>
      <c r="BX10" s="478"/>
      <c r="BY10" s="489">
        <v>2017</v>
      </c>
      <c r="BZ10" s="489"/>
      <c r="CA10" s="489"/>
      <c r="CB10" s="489"/>
      <c r="CC10" s="489"/>
      <c r="CD10" s="489"/>
      <c r="CE10" s="489"/>
      <c r="CF10" s="489">
        <v>2018</v>
      </c>
      <c r="CG10" s="489"/>
      <c r="CH10" s="489"/>
      <c r="CI10" s="489"/>
      <c r="CJ10" s="489"/>
      <c r="CK10" s="489"/>
      <c r="CL10" s="489"/>
      <c r="CM10" s="489">
        <v>2019</v>
      </c>
      <c r="CN10" s="489"/>
      <c r="CO10" s="489"/>
      <c r="CP10" s="489"/>
      <c r="CQ10" s="489"/>
      <c r="CR10" s="489"/>
      <c r="CS10" s="489"/>
      <c r="CT10" s="489">
        <v>2020</v>
      </c>
      <c r="CU10" s="489"/>
      <c r="CV10" s="489"/>
      <c r="CW10" s="489"/>
      <c r="CX10" s="489"/>
      <c r="CY10" s="489"/>
      <c r="CZ10" s="489"/>
      <c r="DA10" s="489">
        <v>2021</v>
      </c>
      <c r="DB10" s="489"/>
      <c r="DC10" s="489"/>
      <c r="DD10" s="489"/>
      <c r="DE10" s="489"/>
      <c r="DF10" s="489"/>
      <c r="DG10" s="516"/>
      <c r="DH10" s="480"/>
      <c r="DI10" s="481"/>
      <c r="DJ10" s="481"/>
      <c r="DK10" s="481"/>
      <c r="DL10" s="481"/>
      <c r="DM10" s="481"/>
      <c r="DN10" s="482"/>
      <c r="DO10" s="418" t="s">
        <v>418</v>
      </c>
      <c r="DP10" s="419"/>
      <c r="DQ10" s="419"/>
      <c r="DR10" s="419"/>
      <c r="DS10" s="419"/>
      <c r="DT10" s="419"/>
      <c r="DU10" s="420"/>
      <c r="DV10" s="488" t="s">
        <v>419</v>
      </c>
      <c r="DW10" s="419"/>
      <c r="DX10" s="419"/>
      <c r="DY10" s="419"/>
      <c r="DZ10" s="419"/>
      <c r="EA10" s="419"/>
      <c r="EB10" s="420"/>
      <c r="EC10" s="488" t="s">
        <v>420</v>
      </c>
      <c r="ED10" s="419"/>
      <c r="EE10" s="419"/>
      <c r="EF10" s="419"/>
      <c r="EG10" s="419"/>
      <c r="EH10" s="419"/>
      <c r="EI10" s="419"/>
      <c r="EJ10" s="488" t="s">
        <v>421</v>
      </c>
      <c r="EK10" s="419"/>
      <c r="EL10" s="419"/>
      <c r="EM10" s="419"/>
      <c r="EN10" s="419"/>
      <c r="EO10" s="419"/>
      <c r="EP10" s="419"/>
      <c r="EQ10" s="420"/>
      <c r="ER10" s="483" t="s">
        <v>422</v>
      </c>
      <c r="ES10" s="484"/>
      <c r="ET10" s="484"/>
      <c r="EU10" s="484"/>
      <c r="EV10" s="484"/>
      <c r="EW10" s="484"/>
      <c r="EX10" s="484"/>
      <c r="EY10" s="485"/>
      <c r="EZ10" s="480"/>
      <c r="FA10" s="481"/>
      <c r="FB10" s="481"/>
      <c r="FC10" s="481"/>
      <c r="FD10" s="481"/>
      <c r="FE10" s="481"/>
      <c r="FF10" s="482"/>
      <c r="FG10" s="418" t="s">
        <v>418</v>
      </c>
      <c r="FH10" s="419"/>
      <c r="FI10" s="419"/>
      <c r="FJ10" s="419"/>
      <c r="FK10" s="419"/>
      <c r="FL10" s="419"/>
      <c r="FM10" s="420"/>
      <c r="FN10" s="418" t="s">
        <v>419</v>
      </c>
      <c r="FO10" s="419"/>
      <c r="FP10" s="419"/>
      <c r="FQ10" s="419"/>
      <c r="FR10" s="419"/>
      <c r="FS10" s="419"/>
      <c r="FT10" s="420"/>
      <c r="FU10" s="418" t="s">
        <v>420</v>
      </c>
      <c r="FV10" s="419"/>
      <c r="FW10" s="419"/>
      <c r="FX10" s="419"/>
      <c r="FY10" s="419"/>
      <c r="FZ10" s="419"/>
      <c r="GA10" s="420"/>
      <c r="GB10" s="418" t="s">
        <v>421</v>
      </c>
      <c r="GC10" s="419"/>
      <c r="GD10" s="419"/>
      <c r="GE10" s="419"/>
      <c r="GF10" s="419"/>
      <c r="GG10" s="419"/>
      <c r="GH10" s="420"/>
      <c r="GI10" s="418" t="s">
        <v>422</v>
      </c>
      <c r="GJ10" s="419"/>
      <c r="GK10" s="419"/>
      <c r="GL10" s="419"/>
      <c r="GM10" s="419"/>
      <c r="GN10" s="419"/>
      <c r="GO10" s="476"/>
      <c r="GP10" s="480"/>
      <c r="GQ10" s="481"/>
      <c r="GR10" s="481"/>
      <c r="GS10" s="481"/>
      <c r="GT10" s="481"/>
      <c r="GU10" s="481"/>
      <c r="GV10" s="482"/>
      <c r="GW10" s="418" t="s">
        <v>418</v>
      </c>
      <c r="GX10" s="419"/>
      <c r="GY10" s="419"/>
      <c r="GZ10" s="419"/>
      <c r="HA10" s="419"/>
      <c r="HB10" s="419"/>
      <c r="HC10" s="420"/>
      <c r="HD10" s="418" t="s">
        <v>419</v>
      </c>
      <c r="HE10" s="419"/>
      <c r="HF10" s="419"/>
      <c r="HG10" s="419"/>
      <c r="HH10" s="419"/>
      <c r="HI10" s="419"/>
      <c r="HJ10" s="420"/>
      <c r="HK10" s="418" t="s">
        <v>420</v>
      </c>
      <c r="HL10" s="419"/>
      <c r="HM10" s="419"/>
      <c r="HN10" s="419"/>
      <c r="HO10" s="419"/>
      <c r="HP10" s="419"/>
      <c r="HQ10" s="420"/>
      <c r="HR10" s="418" t="s">
        <v>421</v>
      </c>
      <c r="HS10" s="419"/>
      <c r="HT10" s="419"/>
      <c r="HU10" s="419"/>
      <c r="HV10" s="419"/>
      <c r="HW10" s="419"/>
      <c r="HX10" s="420"/>
      <c r="HY10" s="418" t="s">
        <v>422</v>
      </c>
      <c r="HZ10" s="419"/>
      <c r="IA10" s="419"/>
      <c r="IB10" s="419"/>
      <c r="IC10" s="419"/>
      <c r="ID10" s="419"/>
      <c r="IE10" s="476"/>
    </row>
    <row r="11" spans="1:239" s="136" customFormat="1" ht="11.25" customHeight="1" thickBot="1">
      <c r="A11" s="417">
        <v>1</v>
      </c>
      <c r="B11" s="415"/>
      <c r="C11" s="415"/>
      <c r="D11" s="415"/>
      <c r="E11" s="470"/>
      <c r="F11" s="417">
        <v>2</v>
      </c>
      <c r="G11" s="415"/>
      <c r="H11" s="415"/>
      <c r="I11" s="415"/>
      <c r="J11" s="415"/>
      <c r="K11" s="415"/>
      <c r="L11" s="415"/>
      <c r="M11" s="415"/>
      <c r="N11" s="415"/>
      <c r="O11" s="415"/>
      <c r="P11" s="415"/>
      <c r="Q11" s="415"/>
      <c r="R11" s="415"/>
      <c r="S11" s="415"/>
      <c r="T11" s="415"/>
      <c r="U11" s="415"/>
      <c r="V11" s="415"/>
      <c r="W11" s="415"/>
      <c r="X11" s="415"/>
      <c r="Y11" s="415"/>
      <c r="Z11" s="415"/>
      <c r="AA11" s="415"/>
      <c r="AB11" s="417">
        <v>3</v>
      </c>
      <c r="AC11" s="415"/>
      <c r="AD11" s="415"/>
      <c r="AE11" s="415"/>
      <c r="AF11" s="415"/>
      <c r="AG11" s="415"/>
      <c r="AH11" s="416"/>
      <c r="AI11" s="414">
        <v>4</v>
      </c>
      <c r="AJ11" s="415"/>
      <c r="AK11" s="415"/>
      <c r="AL11" s="415"/>
      <c r="AM11" s="415"/>
      <c r="AN11" s="415"/>
      <c r="AO11" s="416"/>
      <c r="AP11" s="414">
        <v>5</v>
      </c>
      <c r="AQ11" s="415"/>
      <c r="AR11" s="415"/>
      <c r="AS11" s="415"/>
      <c r="AT11" s="415"/>
      <c r="AU11" s="415"/>
      <c r="AV11" s="416"/>
      <c r="AW11" s="414">
        <v>6</v>
      </c>
      <c r="AX11" s="415"/>
      <c r="AY11" s="415"/>
      <c r="AZ11" s="415"/>
      <c r="BA11" s="415"/>
      <c r="BB11" s="415"/>
      <c r="BC11" s="416"/>
      <c r="BD11" s="414">
        <v>7</v>
      </c>
      <c r="BE11" s="415"/>
      <c r="BF11" s="415"/>
      <c r="BG11" s="415"/>
      <c r="BH11" s="415"/>
      <c r="BI11" s="415"/>
      <c r="BJ11" s="416"/>
      <c r="BK11" s="414">
        <v>8</v>
      </c>
      <c r="BL11" s="415"/>
      <c r="BM11" s="415"/>
      <c r="BN11" s="415"/>
      <c r="BO11" s="415"/>
      <c r="BP11" s="415"/>
      <c r="BQ11" s="470"/>
      <c r="BR11" s="417">
        <v>9</v>
      </c>
      <c r="BS11" s="415"/>
      <c r="BT11" s="415"/>
      <c r="BU11" s="415"/>
      <c r="BV11" s="415"/>
      <c r="BW11" s="415"/>
      <c r="BX11" s="416"/>
      <c r="BY11" s="414">
        <v>10</v>
      </c>
      <c r="BZ11" s="415"/>
      <c r="CA11" s="415"/>
      <c r="CB11" s="415"/>
      <c r="CC11" s="415"/>
      <c r="CD11" s="415"/>
      <c r="CE11" s="416"/>
      <c r="CF11" s="414">
        <v>11</v>
      </c>
      <c r="CG11" s="415"/>
      <c r="CH11" s="415"/>
      <c r="CI11" s="415"/>
      <c r="CJ11" s="415"/>
      <c r="CK11" s="415"/>
      <c r="CL11" s="416"/>
      <c r="CM11" s="414">
        <v>12</v>
      </c>
      <c r="CN11" s="415"/>
      <c r="CO11" s="415"/>
      <c r="CP11" s="415"/>
      <c r="CQ11" s="415"/>
      <c r="CR11" s="415"/>
      <c r="CS11" s="416"/>
      <c r="CT11" s="414">
        <v>13</v>
      </c>
      <c r="CU11" s="415"/>
      <c r="CV11" s="415"/>
      <c r="CW11" s="415"/>
      <c r="CX11" s="415"/>
      <c r="CY11" s="415"/>
      <c r="CZ11" s="416"/>
      <c r="DA11" s="414">
        <v>14</v>
      </c>
      <c r="DB11" s="415"/>
      <c r="DC11" s="415"/>
      <c r="DD11" s="415"/>
      <c r="DE11" s="415"/>
      <c r="DF11" s="415"/>
      <c r="DG11" s="470"/>
      <c r="DH11" s="417">
        <v>15</v>
      </c>
      <c r="DI11" s="415"/>
      <c r="DJ11" s="415"/>
      <c r="DK11" s="415"/>
      <c r="DL11" s="415"/>
      <c r="DM11" s="415"/>
      <c r="DN11" s="416"/>
      <c r="DO11" s="414">
        <v>16</v>
      </c>
      <c r="DP11" s="415"/>
      <c r="DQ11" s="415"/>
      <c r="DR11" s="415"/>
      <c r="DS11" s="415"/>
      <c r="DT11" s="415"/>
      <c r="DU11" s="416"/>
      <c r="DV11" s="414">
        <v>17</v>
      </c>
      <c r="DW11" s="415"/>
      <c r="DX11" s="415"/>
      <c r="DY11" s="415"/>
      <c r="DZ11" s="415"/>
      <c r="EA11" s="415"/>
      <c r="EB11" s="416"/>
      <c r="EC11" s="414">
        <v>18</v>
      </c>
      <c r="ED11" s="415"/>
      <c r="EE11" s="415"/>
      <c r="EF11" s="415"/>
      <c r="EG11" s="415"/>
      <c r="EH11" s="415"/>
      <c r="EI11" s="415"/>
      <c r="EJ11" s="415">
        <v>19</v>
      </c>
      <c r="EK11" s="415"/>
      <c r="EL11" s="415"/>
      <c r="EM11" s="415"/>
      <c r="EN11" s="415"/>
      <c r="EO11" s="415"/>
      <c r="EP11" s="415"/>
      <c r="EQ11" s="416"/>
      <c r="ER11" s="414">
        <v>20</v>
      </c>
      <c r="ES11" s="415"/>
      <c r="ET11" s="415"/>
      <c r="EU11" s="415"/>
      <c r="EV11" s="415"/>
      <c r="EW11" s="415"/>
      <c r="EX11" s="415"/>
      <c r="EY11" s="470"/>
      <c r="EZ11" s="417">
        <v>21</v>
      </c>
      <c r="FA11" s="415"/>
      <c r="FB11" s="415"/>
      <c r="FC11" s="415"/>
      <c r="FD11" s="415"/>
      <c r="FE11" s="415"/>
      <c r="FF11" s="416"/>
      <c r="FG11" s="414">
        <v>22</v>
      </c>
      <c r="FH11" s="415"/>
      <c r="FI11" s="415"/>
      <c r="FJ11" s="415"/>
      <c r="FK11" s="415"/>
      <c r="FL11" s="415"/>
      <c r="FM11" s="416"/>
      <c r="FN11" s="414">
        <v>23</v>
      </c>
      <c r="FO11" s="415"/>
      <c r="FP11" s="415"/>
      <c r="FQ11" s="415"/>
      <c r="FR11" s="415"/>
      <c r="FS11" s="415"/>
      <c r="FT11" s="416"/>
      <c r="FU11" s="414">
        <v>24</v>
      </c>
      <c r="FV11" s="415"/>
      <c r="FW11" s="415"/>
      <c r="FX11" s="415"/>
      <c r="FY11" s="415"/>
      <c r="FZ11" s="415"/>
      <c r="GA11" s="416"/>
      <c r="GB11" s="414">
        <v>25</v>
      </c>
      <c r="GC11" s="415"/>
      <c r="GD11" s="415"/>
      <c r="GE11" s="415"/>
      <c r="GF11" s="415"/>
      <c r="GG11" s="415"/>
      <c r="GH11" s="416"/>
      <c r="GI11" s="414">
        <v>26</v>
      </c>
      <c r="GJ11" s="415"/>
      <c r="GK11" s="415"/>
      <c r="GL11" s="415"/>
      <c r="GM11" s="415"/>
      <c r="GN11" s="415"/>
      <c r="GO11" s="470"/>
      <c r="GP11" s="417">
        <v>27</v>
      </c>
      <c r="GQ11" s="415"/>
      <c r="GR11" s="415"/>
      <c r="GS11" s="415"/>
      <c r="GT11" s="415"/>
      <c r="GU11" s="415"/>
      <c r="GV11" s="416"/>
      <c r="GW11" s="414">
        <v>28</v>
      </c>
      <c r="GX11" s="415"/>
      <c r="GY11" s="415"/>
      <c r="GZ11" s="415"/>
      <c r="HA11" s="415"/>
      <c r="HB11" s="415"/>
      <c r="HC11" s="416"/>
      <c r="HD11" s="414">
        <v>29</v>
      </c>
      <c r="HE11" s="415"/>
      <c r="HF11" s="415"/>
      <c r="HG11" s="415"/>
      <c r="HH11" s="415"/>
      <c r="HI11" s="415"/>
      <c r="HJ11" s="416"/>
      <c r="HK11" s="414">
        <v>30</v>
      </c>
      <c r="HL11" s="415"/>
      <c r="HM11" s="415"/>
      <c r="HN11" s="415"/>
      <c r="HO11" s="415"/>
      <c r="HP11" s="415"/>
      <c r="HQ11" s="416"/>
      <c r="HR11" s="414">
        <v>31</v>
      </c>
      <c r="HS11" s="415"/>
      <c r="HT11" s="415"/>
      <c r="HU11" s="415"/>
      <c r="HV11" s="415"/>
      <c r="HW11" s="415"/>
      <c r="HX11" s="416"/>
      <c r="HY11" s="414">
        <v>32</v>
      </c>
      <c r="HZ11" s="415"/>
      <c r="IA11" s="415"/>
      <c r="IB11" s="415"/>
      <c r="IC11" s="415"/>
      <c r="ID11" s="415"/>
      <c r="IE11" s="470"/>
    </row>
    <row r="12" spans="1:239" s="2" customFormat="1" ht="20.25" customHeight="1">
      <c r="A12" s="510" t="s">
        <v>512</v>
      </c>
      <c r="B12" s="511"/>
      <c r="C12" s="511"/>
      <c r="D12" s="511"/>
      <c r="E12" s="512"/>
      <c r="F12" s="513" t="s">
        <v>513</v>
      </c>
      <c r="G12" s="514"/>
      <c r="H12" s="514"/>
      <c r="I12" s="514"/>
      <c r="J12" s="514"/>
      <c r="K12" s="514"/>
      <c r="L12" s="514"/>
      <c r="M12" s="514"/>
      <c r="N12" s="514"/>
      <c r="O12" s="514"/>
      <c r="P12" s="514"/>
      <c r="Q12" s="514"/>
      <c r="R12" s="514"/>
      <c r="S12" s="514"/>
      <c r="T12" s="514"/>
      <c r="U12" s="514"/>
      <c r="V12" s="514"/>
      <c r="W12" s="514"/>
      <c r="X12" s="514"/>
      <c r="Y12" s="514"/>
      <c r="Z12" s="514"/>
      <c r="AA12" s="514"/>
      <c r="AB12" s="515">
        <v>0.95</v>
      </c>
      <c r="AC12" s="507"/>
      <c r="AD12" s="507"/>
      <c r="AE12" s="507"/>
      <c r="AF12" s="507"/>
      <c r="AG12" s="507"/>
      <c r="AH12" s="507"/>
      <c r="AI12" s="507">
        <v>0.95</v>
      </c>
      <c r="AJ12" s="507"/>
      <c r="AK12" s="507"/>
      <c r="AL12" s="507"/>
      <c r="AM12" s="507"/>
      <c r="AN12" s="507"/>
      <c r="AO12" s="507"/>
      <c r="AP12" s="507">
        <v>0.95</v>
      </c>
      <c r="AQ12" s="507"/>
      <c r="AR12" s="507"/>
      <c r="AS12" s="507"/>
      <c r="AT12" s="507"/>
      <c r="AU12" s="507"/>
      <c r="AV12" s="507"/>
      <c r="AW12" s="507">
        <v>0.95</v>
      </c>
      <c r="AX12" s="507"/>
      <c r="AY12" s="507"/>
      <c r="AZ12" s="507"/>
      <c r="BA12" s="507"/>
      <c r="BB12" s="507"/>
      <c r="BC12" s="507"/>
      <c r="BD12" s="507">
        <v>0.95</v>
      </c>
      <c r="BE12" s="507"/>
      <c r="BF12" s="507"/>
      <c r="BG12" s="507"/>
      <c r="BH12" s="507"/>
      <c r="BI12" s="507"/>
      <c r="BJ12" s="507"/>
      <c r="BK12" s="507">
        <v>0.95</v>
      </c>
      <c r="BL12" s="507"/>
      <c r="BM12" s="507"/>
      <c r="BN12" s="507"/>
      <c r="BO12" s="507"/>
      <c r="BP12" s="507"/>
      <c r="BQ12" s="507"/>
      <c r="BR12" s="475">
        <v>0.12755102040816327</v>
      </c>
      <c r="BS12" s="466"/>
      <c r="BT12" s="466"/>
      <c r="BU12" s="466"/>
      <c r="BV12" s="466"/>
      <c r="BW12" s="466"/>
      <c r="BX12" s="466"/>
      <c r="BY12" s="466">
        <v>0.12755102040816327</v>
      </c>
      <c r="BZ12" s="466"/>
      <c r="CA12" s="466"/>
      <c r="CB12" s="466"/>
      <c r="CC12" s="466"/>
      <c r="CD12" s="466"/>
      <c r="CE12" s="466"/>
      <c r="CF12" s="466">
        <v>0.12755102040816327</v>
      </c>
      <c r="CG12" s="507"/>
      <c r="CH12" s="507"/>
      <c r="CI12" s="507"/>
      <c r="CJ12" s="507"/>
      <c r="CK12" s="507"/>
      <c r="CL12" s="507"/>
      <c r="CM12" s="466">
        <v>0.10204081632653061</v>
      </c>
      <c r="CN12" s="466"/>
      <c r="CO12" s="466"/>
      <c r="CP12" s="466"/>
      <c r="CQ12" s="466"/>
      <c r="CR12" s="466"/>
      <c r="CS12" s="466"/>
      <c r="CT12" s="466">
        <v>0.10204081632653061</v>
      </c>
      <c r="CU12" s="466"/>
      <c r="CV12" s="466"/>
      <c r="CW12" s="466"/>
      <c r="CX12" s="466"/>
      <c r="CY12" s="466"/>
      <c r="CZ12" s="466"/>
      <c r="DA12" s="466">
        <v>0.10204081632653061</v>
      </c>
      <c r="DB12" s="507"/>
      <c r="DC12" s="507"/>
      <c r="DD12" s="507"/>
      <c r="DE12" s="507"/>
      <c r="DF12" s="507"/>
      <c r="DG12" s="508"/>
      <c r="DH12" s="474">
        <v>172.47333219727085</v>
      </c>
      <c r="DI12" s="509"/>
      <c r="DJ12" s="509"/>
      <c r="DK12" s="509"/>
      <c r="DL12" s="509"/>
      <c r="DM12" s="509"/>
      <c r="DN12" s="509"/>
      <c r="DO12" s="471">
        <v>172.47333219727085</v>
      </c>
      <c r="DP12" s="471"/>
      <c r="DQ12" s="471"/>
      <c r="DR12" s="471"/>
      <c r="DS12" s="471"/>
      <c r="DT12" s="471"/>
      <c r="DU12" s="471"/>
      <c r="DV12" s="471">
        <v>172.47333219727085</v>
      </c>
      <c r="DW12" s="507"/>
      <c r="DX12" s="507"/>
      <c r="DY12" s="507"/>
      <c r="DZ12" s="507"/>
      <c r="EA12" s="507"/>
      <c r="EB12" s="507"/>
      <c r="EC12" s="471">
        <v>162.5953780767997</v>
      </c>
      <c r="ED12" s="471"/>
      <c r="EE12" s="471"/>
      <c r="EF12" s="471"/>
      <c r="EG12" s="471"/>
      <c r="EH12" s="471"/>
      <c r="EI12" s="471"/>
      <c r="EJ12" s="471">
        <v>162.5953780767997</v>
      </c>
      <c r="EK12" s="471"/>
      <c r="EL12" s="471"/>
      <c r="EM12" s="471"/>
      <c r="EN12" s="471"/>
      <c r="EO12" s="471"/>
      <c r="EP12" s="471"/>
      <c r="EQ12" s="471"/>
      <c r="ER12" s="471">
        <v>162.5953780767997</v>
      </c>
      <c r="ES12" s="472"/>
      <c r="ET12" s="472"/>
      <c r="EU12" s="472"/>
      <c r="EV12" s="472"/>
      <c r="EW12" s="472"/>
      <c r="EX12" s="472"/>
      <c r="EY12" s="473"/>
      <c r="EZ12" s="474">
        <v>3.5868214640525182</v>
      </c>
      <c r="FA12" s="471"/>
      <c r="FB12" s="471"/>
      <c r="FC12" s="471"/>
      <c r="FD12" s="471"/>
      <c r="FE12" s="471"/>
      <c r="FF12" s="471"/>
      <c r="FG12" s="471">
        <v>3.5868214640525182</v>
      </c>
      <c r="FH12" s="471"/>
      <c r="FI12" s="471"/>
      <c r="FJ12" s="471"/>
      <c r="FK12" s="471"/>
      <c r="FL12" s="471"/>
      <c r="FM12" s="471"/>
      <c r="FN12" s="471">
        <v>3.5868214640525182</v>
      </c>
      <c r="FO12" s="471"/>
      <c r="FP12" s="471"/>
      <c r="FQ12" s="471"/>
      <c r="FR12" s="471"/>
      <c r="FS12" s="471"/>
      <c r="FT12" s="471"/>
      <c r="FU12" s="471">
        <v>3.5868214640525182</v>
      </c>
      <c r="FV12" s="471"/>
      <c r="FW12" s="471"/>
      <c r="FX12" s="471"/>
      <c r="FY12" s="471"/>
      <c r="FZ12" s="471"/>
      <c r="GA12" s="471"/>
      <c r="GB12" s="471">
        <v>3.5868214640525182</v>
      </c>
      <c r="GC12" s="471"/>
      <c r="GD12" s="471"/>
      <c r="GE12" s="471"/>
      <c r="GF12" s="471"/>
      <c r="GG12" s="471"/>
      <c r="GH12" s="471"/>
      <c r="GI12" s="471">
        <v>3.5868214640525182</v>
      </c>
      <c r="GJ12" s="471"/>
      <c r="GK12" s="471"/>
      <c r="GL12" s="471"/>
      <c r="GM12" s="471"/>
      <c r="GN12" s="471"/>
      <c r="GO12" s="471"/>
      <c r="GP12" s="475">
        <v>9514.1142351</v>
      </c>
      <c r="GQ12" s="466"/>
      <c r="GR12" s="466"/>
      <c r="GS12" s="466"/>
      <c r="GT12" s="466"/>
      <c r="GU12" s="466"/>
      <c r="GV12" s="466"/>
      <c r="GW12" s="466">
        <v>9514.1142351</v>
      </c>
      <c r="GX12" s="466"/>
      <c r="GY12" s="466"/>
      <c r="GZ12" s="466"/>
      <c r="HA12" s="466"/>
      <c r="HB12" s="466"/>
      <c r="HC12" s="466"/>
      <c r="HD12" s="466">
        <v>9514.1142351</v>
      </c>
      <c r="HE12" s="466"/>
      <c r="HF12" s="466"/>
      <c r="HG12" s="466"/>
      <c r="HH12" s="466"/>
      <c r="HI12" s="466"/>
      <c r="HJ12" s="466"/>
      <c r="HK12" s="467">
        <v>9515.1142351</v>
      </c>
      <c r="HL12" s="468"/>
      <c r="HM12" s="468"/>
      <c r="HN12" s="468"/>
      <c r="HO12" s="468"/>
      <c r="HP12" s="468"/>
      <c r="HQ12" s="469"/>
      <c r="HR12" s="467">
        <v>9516.1142351</v>
      </c>
      <c r="HS12" s="468"/>
      <c r="HT12" s="468"/>
      <c r="HU12" s="468"/>
      <c r="HV12" s="468"/>
      <c r="HW12" s="468"/>
      <c r="HX12" s="469"/>
      <c r="HY12" s="467">
        <v>9517.1142351</v>
      </c>
      <c r="HZ12" s="468"/>
      <c r="IA12" s="468"/>
      <c r="IB12" s="468"/>
      <c r="IC12" s="468"/>
      <c r="ID12" s="468"/>
      <c r="IE12" s="469"/>
    </row>
    <row r="13" spans="1:246" s="2" customFormat="1" ht="20.25" customHeight="1">
      <c r="A13" s="438" t="s">
        <v>514</v>
      </c>
      <c r="B13" s="505"/>
      <c r="C13" s="505"/>
      <c r="D13" s="505"/>
      <c r="E13" s="506"/>
      <c r="F13" s="460" t="s">
        <v>515</v>
      </c>
      <c r="G13" s="463"/>
      <c r="H13" s="463"/>
      <c r="I13" s="463"/>
      <c r="J13" s="463"/>
      <c r="K13" s="463"/>
      <c r="L13" s="463"/>
      <c r="M13" s="463"/>
      <c r="N13" s="463"/>
      <c r="O13" s="463"/>
      <c r="P13" s="463"/>
      <c r="Q13" s="463"/>
      <c r="R13" s="463"/>
      <c r="S13" s="463"/>
      <c r="T13" s="463"/>
      <c r="U13" s="463"/>
      <c r="V13" s="463"/>
      <c r="W13" s="463"/>
      <c r="X13" s="463"/>
      <c r="Y13" s="463"/>
      <c r="Z13" s="463"/>
      <c r="AA13" s="463"/>
      <c r="AB13" s="454">
        <v>1</v>
      </c>
      <c r="AC13" s="445"/>
      <c r="AD13" s="445"/>
      <c r="AE13" s="445"/>
      <c r="AF13" s="445"/>
      <c r="AG13" s="445"/>
      <c r="AH13" s="445"/>
      <c r="AI13" s="445">
        <v>1</v>
      </c>
      <c r="AJ13" s="445"/>
      <c r="AK13" s="445"/>
      <c r="AL13" s="445"/>
      <c r="AM13" s="445"/>
      <c r="AN13" s="445"/>
      <c r="AO13" s="445"/>
      <c r="AP13" s="445">
        <v>1</v>
      </c>
      <c r="AQ13" s="445"/>
      <c r="AR13" s="445"/>
      <c r="AS13" s="445"/>
      <c r="AT13" s="445"/>
      <c r="AU13" s="445"/>
      <c r="AV13" s="445"/>
      <c r="AW13" s="445">
        <v>0.8</v>
      </c>
      <c r="AX13" s="445"/>
      <c r="AY13" s="445"/>
      <c r="AZ13" s="445"/>
      <c r="BA13" s="445"/>
      <c r="BB13" s="445"/>
      <c r="BC13" s="445"/>
      <c r="BD13" s="452">
        <v>0.8</v>
      </c>
      <c r="BE13" s="452"/>
      <c r="BF13" s="452"/>
      <c r="BG13" s="452"/>
      <c r="BH13" s="452"/>
      <c r="BI13" s="452"/>
      <c r="BJ13" s="452"/>
      <c r="BK13" s="452">
        <v>0.8</v>
      </c>
      <c r="BL13" s="452"/>
      <c r="BM13" s="452"/>
      <c r="BN13" s="452"/>
      <c r="BO13" s="452"/>
      <c r="BP13" s="452"/>
      <c r="BQ13" s="453"/>
      <c r="BR13" s="447">
        <v>0.05215246636771301</v>
      </c>
      <c r="BS13" s="436"/>
      <c r="BT13" s="436"/>
      <c r="BU13" s="436"/>
      <c r="BV13" s="436"/>
      <c r="BW13" s="436"/>
      <c r="BX13" s="436"/>
      <c r="BY13" s="436">
        <v>0.05215246636771301</v>
      </c>
      <c r="BZ13" s="436"/>
      <c r="CA13" s="436"/>
      <c r="CB13" s="436"/>
      <c r="CC13" s="436"/>
      <c r="CD13" s="436"/>
      <c r="CE13" s="436"/>
      <c r="CF13" s="436">
        <v>0.05215246636771301</v>
      </c>
      <c r="CG13" s="445"/>
      <c r="CH13" s="445"/>
      <c r="CI13" s="445"/>
      <c r="CJ13" s="445"/>
      <c r="CK13" s="445"/>
      <c r="CL13" s="445"/>
      <c r="CM13" s="436">
        <v>0.0417219730941704</v>
      </c>
      <c r="CN13" s="436"/>
      <c r="CO13" s="436"/>
      <c r="CP13" s="436"/>
      <c r="CQ13" s="436"/>
      <c r="CR13" s="436"/>
      <c r="CS13" s="436"/>
      <c r="CT13" s="436">
        <v>0.0417219730941704</v>
      </c>
      <c r="CU13" s="436"/>
      <c r="CV13" s="436"/>
      <c r="CW13" s="436"/>
      <c r="CX13" s="436"/>
      <c r="CY13" s="436"/>
      <c r="CZ13" s="436"/>
      <c r="DA13" s="436">
        <v>0.0417219730941704</v>
      </c>
      <c r="DB13" s="445"/>
      <c r="DC13" s="445"/>
      <c r="DD13" s="445"/>
      <c r="DE13" s="445"/>
      <c r="DF13" s="445"/>
      <c r="DG13" s="446"/>
      <c r="DH13" s="448">
        <v>172.30768441250223</v>
      </c>
      <c r="DI13" s="449"/>
      <c r="DJ13" s="449"/>
      <c r="DK13" s="449"/>
      <c r="DL13" s="449"/>
      <c r="DM13" s="449"/>
      <c r="DN13" s="449"/>
      <c r="DO13" s="444">
        <v>172.30768441250223</v>
      </c>
      <c r="DP13" s="444"/>
      <c r="DQ13" s="444"/>
      <c r="DR13" s="444"/>
      <c r="DS13" s="444"/>
      <c r="DT13" s="444"/>
      <c r="DU13" s="444"/>
      <c r="DV13" s="444">
        <v>172.30768441250223</v>
      </c>
      <c r="DW13" s="445"/>
      <c r="DX13" s="445"/>
      <c r="DY13" s="445"/>
      <c r="DZ13" s="445"/>
      <c r="EA13" s="445"/>
      <c r="EB13" s="445"/>
      <c r="EC13" s="444">
        <v>154.4401544401544</v>
      </c>
      <c r="ED13" s="444"/>
      <c r="EE13" s="444"/>
      <c r="EF13" s="444"/>
      <c r="EG13" s="444"/>
      <c r="EH13" s="444"/>
      <c r="EI13" s="444"/>
      <c r="EJ13" s="444">
        <v>154.4401544401544</v>
      </c>
      <c r="EK13" s="444"/>
      <c r="EL13" s="444"/>
      <c r="EM13" s="444"/>
      <c r="EN13" s="444"/>
      <c r="EO13" s="444"/>
      <c r="EP13" s="444"/>
      <c r="EQ13" s="444"/>
      <c r="ER13" s="444">
        <v>154.4401544401544</v>
      </c>
      <c r="ES13" s="450"/>
      <c r="ET13" s="450"/>
      <c r="EU13" s="450"/>
      <c r="EV13" s="450"/>
      <c r="EW13" s="450"/>
      <c r="EX13" s="450"/>
      <c r="EY13" s="451"/>
      <c r="EZ13" s="448">
        <v>2.7189249741451658</v>
      </c>
      <c r="FA13" s="444"/>
      <c r="FB13" s="444"/>
      <c r="FC13" s="444"/>
      <c r="FD13" s="444"/>
      <c r="FE13" s="444"/>
      <c r="FF13" s="444"/>
      <c r="FG13" s="444">
        <v>2.7189249741451658</v>
      </c>
      <c r="FH13" s="444"/>
      <c r="FI13" s="444"/>
      <c r="FJ13" s="444"/>
      <c r="FK13" s="444"/>
      <c r="FL13" s="444"/>
      <c r="FM13" s="444"/>
      <c r="FN13" s="444">
        <v>2.7189249741451658</v>
      </c>
      <c r="FO13" s="444"/>
      <c r="FP13" s="444"/>
      <c r="FQ13" s="444"/>
      <c r="FR13" s="444"/>
      <c r="FS13" s="444"/>
      <c r="FT13" s="444"/>
      <c r="FU13" s="444">
        <v>1.8876368298233825</v>
      </c>
      <c r="FV13" s="444"/>
      <c r="FW13" s="444"/>
      <c r="FX13" s="444"/>
      <c r="FY13" s="444"/>
      <c r="FZ13" s="444"/>
      <c r="GA13" s="444"/>
      <c r="GB13" s="444">
        <f aca="true" t="shared" si="0" ref="GB13:GB35">FU13</f>
        <v>1.8876368298233825</v>
      </c>
      <c r="GC13" s="444"/>
      <c r="GD13" s="444"/>
      <c r="GE13" s="444"/>
      <c r="GF13" s="444"/>
      <c r="GG13" s="444"/>
      <c r="GH13" s="444"/>
      <c r="GI13" s="444">
        <f aca="true" t="shared" si="1" ref="GI13:GI35">FU13</f>
        <v>1.8876368298233825</v>
      </c>
      <c r="GJ13" s="445"/>
      <c r="GK13" s="445"/>
      <c r="GL13" s="445"/>
      <c r="GM13" s="445"/>
      <c r="GN13" s="445"/>
      <c r="GO13" s="446"/>
      <c r="GP13" s="447">
        <v>4551.376</v>
      </c>
      <c r="GQ13" s="436"/>
      <c r="GR13" s="436"/>
      <c r="GS13" s="436"/>
      <c r="GT13" s="436"/>
      <c r="GU13" s="436"/>
      <c r="GV13" s="436"/>
      <c r="GW13" s="436">
        <v>4551.376</v>
      </c>
      <c r="GX13" s="436"/>
      <c r="GY13" s="436"/>
      <c r="GZ13" s="436"/>
      <c r="HA13" s="436"/>
      <c r="HB13" s="436"/>
      <c r="HC13" s="436"/>
      <c r="HD13" s="436">
        <v>4551.376</v>
      </c>
      <c r="HE13" s="436"/>
      <c r="HF13" s="436"/>
      <c r="HG13" s="436"/>
      <c r="HH13" s="436"/>
      <c r="HI13" s="436"/>
      <c r="HJ13" s="436"/>
      <c r="HK13" s="436">
        <v>3965.76</v>
      </c>
      <c r="HL13" s="436"/>
      <c r="HM13" s="436"/>
      <c r="HN13" s="436"/>
      <c r="HO13" s="436"/>
      <c r="HP13" s="436"/>
      <c r="HQ13" s="436"/>
      <c r="HR13" s="436">
        <f aca="true" t="shared" si="2" ref="HR13:HR35">HK13</f>
        <v>3965.76</v>
      </c>
      <c r="HS13" s="436"/>
      <c r="HT13" s="436"/>
      <c r="HU13" s="436"/>
      <c r="HV13" s="436"/>
      <c r="HW13" s="436"/>
      <c r="HX13" s="436"/>
      <c r="HY13" s="436">
        <f aca="true" t="shared" si="3" ref="HY13:HY35">HK13</f>
        <v>3965.76</v>
      </c>
      <c r="HZ13" s="436"/>
      <c r="IA13" s="436"/>
      <c r="IB13" s="436"/>
      <c r="IC13" s="436"/>
      <c r="ID13" s="436"/>
      <c r="IE13" s="437"/>
      <c r="IF13" s="522">
        <v>2.45</v>
      </c>
      <c r="IG13" s="523"/>
      <c r="IH13" s="523"/>
      <c r="II13" s="523"/>
      <c r="IJ13" s="523"/>
      <c r="IK13" s="523"/>
      <c r="IL13" s="523"/>
    </row>
    <row r="14" spans="1:239" s="2" customFormat="1" ht="19.5" customHeight="1">
      <c r="A14" s="438" t="s">
        <v>516</v>
      </c>
      <c r="B14" s="505"/>
      <c r="C14" s="505"/>
      <c r="D14" s="505"/>
      <c r="E14" s="506"/>
      <c r="F14" s="460" t="s">
        <v>517</v>
      </c>
      <c r="G14" s="463"/>
      <c r="H14" s="463"/>
      <c r="I14" s="463"/>
      <c r="J14" s="463"/>
      <c r="K14" s="463"/>
      <c r="L14" s="463"/>
      <c r="M14" s="463"/>
      <c r="N14" s="463"/>
      <c r="O14" s="463"/>
      <c r="P14" s="463"/>
      <c r="Q14" s="463"/>
      <c r="R14" s="463"/>
      <c r="S14" s="463"/>
      <c r="T14" s="463"/>
      <c r="U14" s="463"/>
      <c r="V14" s="463"/>
      <c r="W14" s="463"/>
      <c r="X14" s="463"/>
      <c r="Y14" s="463"/>
      <c r="Z14" s="463"/>
      <c r="AA14" s="463"/>
      <c r="AB14" s="454">
        <v>0</v>
      </c>
      <c r="AC14" s="445"/>
      <c r="AD14" s="445"/>
      <c r="AE14" s="445"/>
      <c r="AF14" s="445"/>
      <c r="AG14" s="445"/>
      <c r="AH14" s="445"/>
      <c r="AI14" s="445">
        <v>0</v>
      </c>
      <c r="AJ14" s="445"/>
      <c r="AK14" s="445"/>
      <c r="AL14" s="445"/>
      <c r="AM14" s="445"/>
      <c r="AN14" s="445"/>
      <c r="AO14" s="445"/>
      <c r="AP14" s="445">
        <v>0</v>
      </c>
      <c r="AQ14" s="445"/>
      <c r="AR14" s="445"/>
      <c r="AS14" s="445"/>
      <c r="AT14" s="445"/>
      <c r="AU14" s="445"/>
      <c r="AV14" s="445"/>
      <c r="AW14" s="445">
        <v>0</v>
      </c>
      <c r="AX14" s="445"/>
      <c r="AY14" s="445"/>
      <c r="AZ14" s="445"/>
      <c r="BA14" s="445"/>
      <c r="BB14" s="445"/>
      <c r="BC14" s="445"/>
      <c r="BD14" s="452">
        <v>0</v>
      </c>
      <c r="BE14" s="452"/>
      <c r="BF14" s="452"/>
      <c r="BG14" s="452"/>
      <c r="BH14" s="452"/>
      <c r="BI14" s="452"/>
      <c r="BJ14" s="452"/>
      <c r="BK14" s="452">
        <v>0</v>
      </c>
      <c r="BL14" s="452"/>
      <c r="BM14" s="452"/>
      <c r="BN14" s="452"/>
      <c r="BO14" s="452"/>
      <c r="BP14" s="452"/>
      <c r="BQ14" s="453"/>
      <c r="BR14" s="447">
        <v>0.07751937984496124</v>
      </c>
      <c r="BS14" s="436"/>
      <c r="BT14" s="436"/>
      <c r="BU14" s="436"/>
      <c r="BV14" s="436"/>
      <c r="BW14" s="436"/>
      <c r="BX14" s="436"/>
      <c r="BY14" s="436">
        <v>0.07751937984496124</v>
      </c>
      <c r="BZ14" s="436"/>
      <c r="CA14" s="436"/>
      <c r="CB14" s="436"/>
      <c r="CC14" s="436"/>
      <c r="CD14" s="436"/>
      <c r="CE14" s="436"/>
      <c r="CF14" s="436">
        <v>0.07751937984496124</v>
      </c>
      <c r="CG14" s="445"/>
      <c r="CH14" s="445"/>
      <c r="CI14" s="445"/>
      <c r="CJ14" s="445"/>
      <c r="CK14" s="445"/>
      <c r="CL14" s="445"/>
      <c r="CM14" s="436">
        <v>0.06201550387596899</v>
      </c>
      <c r="CN14" s="436"/>
      <c r="CO14" s="436"/>
      <c r="CP14" s="436"/>
      <c r="CQ14" s="436"/>
      <c r="CR14" s="436"/>
      <c r="CS14" s="436"/>
      <c r="CT14" s="436">
        <v>0.06201550387596899</v>
      </c>
      <c r="CU14" s="436"/>
      <c r="CV14" s="436"/>
      <c r="CW14" s="436"/>
      <c r="CX14" s="436"/>
      <c r="CY14" s="436"/>
      <c r="CZ14" s="436"/>
      <c r="DA14" s="436">
        <v>0.06201550387596899</v>
      </c>
      <c r="DB14" s="445"/>
      <c r="DC14" s="445"/>
      <c r="DD14" s="445"/>
      <c r="DE14" s="445"/>
      <c r="DF14" s="445"/>
      <c r="DG14" s="446"/>
      <c r="DH14" s="448">
        <v>168.42581647389474</v>
      </c>
      <c r="DI14" s="449"/>
      <c r="DJ14" s="449"/>
      <c r="DK14" s="449"/>
      <c r="DL14" s="449"/>
      <c r="DM14" s="449"/>
      <c r="DN14" s="449"/>
      <c r="DO14" s="444">
        <v>168.42581647389474</v>
      </c>
      <c r="DP14" s="444"/>
      <c r="DQ14" s="444"/>
      <c r="DR14" s="444"/>
      <c r="DS14" s="444"/>
      <c r="DT14" s="444"/>
      <c r="DU14" s="444"/>
      <c r="DV14" s="444">
        <v>168.42581647389474</v>
      </c>
      <c r="DW14" s="445"/>
      <c r="DX14" s="445"/>
      <c r="DY14" s="445"/>
      <c r="DZ14" s="445"/>
      <c r="EA14" s="445"/>
      <c r="EB14" s="445"/>
      <c r="EC14" s="444">
        <v>162.65076526202594</v>
      </c>
      <c r="ED14" s="444"/>
      <c r="EE14" s="444"/>
      <c r="EF14" s="444"/>
      <c r="EG14" s="444"/>
      <c r="EH14" s="444"/>
      <c r="EI14" s="444"/>
      <c r="EJ14" s="444">
        <v>162.65076526202594</v>
      </c>
      <c r="EK14" s="444"/>
      <c r="EL14" s="444"/>
      <c r="EM14" s="444"/>
      <c r="EN14" s="444"/>
      <c r="EO14" s="444"/>
      <c r="EP14" s="444"/>
      <c r="EQ14" s="444"/>
      <c r="ER14" s="444">
        <v>162.65076526202594</v>
      </c>
      <c r="ES14" s="450"/>
      <c r="ET14" s="450"/>
      <c r="EU14" s="450"/>
      <c r="EV14" s="450"/>
      <c r="EW14" s="450"/>
      <c r="EX14" s="450"/>
      <c r="EY14" s="451"/>
      <c r="EZ14" s="448">
        <v>2.568453532308954</v>
      </c>
      <c r="FA14" s="444"/>
      <c r="FB14" s="444"/>
      <c r="FC14" s="444"/>
      <c r="FD14" s="444"/>
      <c r="FE14" s="444"/>
      <c r="FF14" s="444"/>
      <c r="FG14" s="444">
        <v>2.568453532308954</v>
      </c>
      <c r="FH14" s="444"/>
      <c r="FI14" s="444"/>
      <c r="FJ14" s="444"/>
      <c r="FK14" s="444"/>
      <c r="FL14" s="444"/>
      <c r="FM14" s="444"/>
      <c r="FN14" s="444">
        <v>2.568453532308954</v>
      </c>
      <c r="FO14" s="444"/>
      <c r="FP14" s="444"/>
      <c r="FQ14" s="444"/>
      <c r="FR14" s="444"/>
      <c r="FS14" s="444"/>
      <c r="FT14" s="444"/>
      <c r="FU14" s="444">
        <v>2.568453532308954</v>
      </c>
      <c r="FV14" s="444"/>
      <c r="FW14" s="444"/>
      <c r="FX14" s="444"/>
      <c r="FY14" s="444"/>
      <c r="FZ14" s="444"/>
      <c r="GA14" s="444"/>
      <c r="GB14" s="444">
        <v>2.568453532308954</v>
      </c>
      <c r="GC14" s="444"/>
      <c r="GD14" s="444"/>
      <c r="GE14" s="444"/>
      <c r="GF14" s="444"/>
      <c r="GG14" s="444"/>
      <c r="GH14" s="444"/>
      <c r="GI14" s="444">
        <v>2.568453532308954</v>
      </c>
      <c r="GJ14" s="444"/>
      <c r="GK14" s="444"/>
      <c r="GL14" s="444"/>
      <c r="GM14" s="444"/>
      <c r="GN14" s="444"/>
      <c r="GO14" s="444"/>
      <c r="GP14" s="447">
        <v>2768.59</v>
      </c>
      <c r="GQ14" s="436"/>
      <c r="GR14" s="436"/>
      <c r="GS14" s="436"/>
      <c r="GT14" s="436"/>
      <c r="GU14" s="436"/>
      <c r="GV14" s="436"/>
      <c r="GW14" s="436">
        <v>2768.59</v>
      </c>
      <c r="GX14" s="436"/>
      <c r="GY14" s="436"/>
      <c r="GZ14" s="436"/>
      <c r="HA14" s="436"/>
      <c r="HB14" s="436"/>
      <c r="HC14" s="436"/>
      <c r="HD14" s="436">
        <v>2768.59</v>
      </c>
      <c r="HE14" s="436"/>
      <c r="HF14" s="436"/>
      <c r="HG14" s="436"/>
      <c r="HH14" s="436"/>
      <c r="HI14" s="436"/>
      <c r="HJ14" s="436"/>
      <c r="HK14" s="436">
        <v>2768.59</v>
      </c>
      <c r="HL14" s="436"/>
      <c r="HM14" s="436"/>
      <c r="HN14" s="436"/>
      <c r="HO14" s="436"/>
      <c r="HP14" s="436"/>
      <c r="HQ14" s="436"/>
      <c r="HR14" s="436">
        <v>2768.59</v>
      </c>
      <c r="HS14" s="436"/>
      <c r="HT14" s="436"/>
      <c r="HU14" s="436"/>
      <c r="HV14" s="436"/>
      <c r="HW14" s="436"/>
      <c r="HX14" s="436"/>
      <c r="HY14" s="436">
        <v>2768.59</v>
      </c>
      <c r="HZ14" s="436"/>
      <c r="IA14" s="436"/>
      <c r="IB14" s="436"/>
      <c r="IC14" s="436"/>
      <c r="ID14" s="436"/>
      <c r="IE14" s="436"/>
    </row>
    <row r="15" spans="1:239" s="2" customFormat="1" ht="19.5" customHeight="1">
      <c r="A15" s="455" t="s">
        <v>518</v>
      </c>
      <c r="B15" s="503"/>
      <c r="C15" s="503"/>
      <c r="D15" s="503"/>
      <c r="E15" s="504"/>
      <c r="F15" s="463" t="s">
        <v>519</v>
      </c>
      <c r="G15" s="461"/>
      <c r="H15" s="461"/>
      <c r="I15" s="461"/>
      <c r="J15" s="461"/>
      <c r="K15" s="461"/>
      <c r="L15" s="461"/>
      <c r="M15" s="461"/>
      <c r="N15" s="461"/>
      <c r="O15" s="461"/>
      <c r="P15" s="461"/>
      <c r="Q15" s="461"/>
      <c r="R15" s="461"/>
      <c r="S15" s="461"/>
      <c r="T15" s="461"/>
      <c r="U15" s="461"/>
      <c r="V15" s="461"/>
      <c r="W15" s="461"/>
      <c r="X15" s="461"/>
      <c r="Y15" s="461"/>
      <c r="Z15" s="461"/>
      <c r="AA15" s="461"/>
      <c r="AB15" s="454">
        <v>0</v>
      </c>
      <c r="AC15" s="445"/>
      <c r="AD15" s="445"/>
      <c r="AE15" s="445"/>
      <c r="AF15" s="445"/>
      <c r="AG15" s="445"/>
      <c r="AH15" s="445"/>
      <c r="AI15" s="445">
        <v>0</v>
      </c>
      <c r="AJ15" s="445"/>
      <c r="AK15" s="445"/>
      <c r="AL15" s="445"/>
      <c r="AM15" s="445"/>
      <c r="AN15" s="445"/>
      <c r="AO15" s="445"/>
      <c r="AP15" s="445">
        <v>0</v>
      </c>
      <c r="AQ15" s="445"/>
      <c r="AR15" s="445"/>
      <c r="AS15" s="445"/>
      <c r="AT15" s="445"/>
      <c r="AU15" s="445"/>
      <c r="AV15" s="445"/>
      <c r="AW15" s="445">
        <v>0</v>
      </c>
      <c r="AX15" s="445"/>
      <c r="AY15" s="445"/>
      <c r="AZ15" s="445"/>
      <c r="BA15" s="445"/>
      <c r="BB15" s="445"/>
      <c r="BC15" s="445"/>
      <c r="BD15" s="452">
        <v>0</v>
      </c>
      <c r="BE15" s="452"/>
      <c r="BF15" s="452"/>
      <c r="BG15" s="452"/>
      <c r="BH15" s="452"/>
      <c r="BI15" s="452"/>
      <c r="BJ15" s="452"/>
      <c r="BK15" s="452">
        <v>0</v>
      </c>
      <c r="BL15" s="452"/>
      <c r="BM15" s="452"/>
      <c r="BN15" s="452"/>
      <c r="BO15" s="452"/>
      <c r="BP15" s="452"/>
      <c r="BQ15" s="453"/>
      <c r="BR15" s="447">
        <v>0</v>
      </c>
      <c r="BS15" s="436"/>
      <c r="BT15" s="436"/>
      <c r="BU15" s="436"/>
      <c r="BV15" s="436"/>
      <c r="BW15" s="436"/>
      <c r="BX15" s="436"/>
      <c r="BY15" s="436">
        <v>0</v>
      </c>
      <c r="BZ15" s="436"/>
      <c r="CA15" s="436"/>
      <c r="CB15" s="436"/>
      <c r="CC15" s="436"/>
      <c r="CD15" s="436"/>
      <c r="CE15" s="436"/>
      <c r="CF15" s="436">
        <v>0</v>
      </c>
      <c r="CG15" s="445"/>
      <c r="CH15" s="445"/>
      <c r="CI15" s="445"/>
      <c r="CJ15" s="445"/>
      <c r="CK15" s="445"/>
      <c r="CL15" s="445"/>
      <c r="CM15" s="436">
        <v>0</v>
      </c>
      <c r="CN15" s="436"/>
      <c r="CO15" s="436"/>
      <c r="CP15" s="436"/>
      <c r="CQ15" s="436"/>
      <c r="CR15" s="436"/>
      <c r="CS15" s="436"/>
      <c r="CT15" s="436">
        <v>0</v>
      </c>
      <c r="CU15" s="436"/>
      <c r="CV15" s="436"/>
      <c r="CW15" s="436"/>
      <c r="CX15" s="436"/>
      <c r="CY15" s="436"/>
      <c r="CZ15" s="436"/>
      <c r="DA15" s="436">
        <v>0</v>
      </c>
      <c r="DB15" s="445"/>
      <c r="DC15" s="445"/>
      <c r="DD15" s="445"/>
      <c r="DE15" s="445"/>
      <c r="DF15" s="445"/>
      <c r="DG15" s="446"/>
      <c r="DH15" s="448">
        <v>166.11104293079006</v>
      </c>
      <c r="DI15" s="449"/>
      <c r="DJ15" s="449"/>
      <c r="DK15" s="449"/>
      <c r="DL15" s="449"/>
      <c r="DM15" s="449"/>
      <c r="DN15" s="449"/>
      <c r="DO15" s="444">
        <v>166.11104293079006</v>
      </c>
      <c r="DP15" s="444"/>
      <c r="DQ15" s="444"/>
      <c r="DR15" s="444"/>
      <c r="DS15" s="444"/>
      <c r="DT15" s="444"/>
      <c r="DU15" s="444"/>
      <c r="DV15" s="444">
        <v>166.11104293079006</v>
      </c>
      <c r="DW15" s="445"/>
      <c r="DX15" s="445"/>
      <c r="DY15" s="445"/>
      <c r="DZ15" s="445"/>
      <c r="EA15" s="445"/>
      <c r="EB15" s="445"/>
      <c r="EC15" s="444">
        <v>160.62695539489036</v>
      </c>
      <c r="ED15" s="444"/>
      <c r="EE15" s="444"/>
      <c r="EF15" s="444"/>
      <c r="EG15" s="444"/>
      <c r="EH15" s="444"/>
      <c r="EI15" s="444"/>
      <c r="EJ15" s="444">
        <v>160.62695539489036</v>
      </c>
      <c r="EK15" s="444"/>
      <c r="EL15" s="444"/>
      <c r="EM15" s="444"/>
      <c r="EN15" s="444"/>
      <c r="EO15" s="444"/>
      <c r="EP15" s="444"/>
      <c r="EQ15" s="444"/>
      <c r="ER15" s="444">
        <v>160.62695539489036</v>
      </c>
      <c r="ES15" s="450"/>
      <c r="ET15" s="450"/>
      <c r="EU15" s="450"/>
      <c r="EV15" s="450"/>
      <c r="EW15" s="450"/>
      <c r="EX15" s="450"/>
      <c r="EY15" s="451"/>
      <c r="EZ15" s="448">
        <v>2.8699268992950113</v>
      </c>
      <c r="FA15" s="444"/>
      <c r="FB15" s="444"/>
      <c r="FC15" s="444"/>
      <c r="FD15" s="444"/>
      <c r="FE15" s="444"/>
      <c r="FF15" s="444"/>
      <c r="FG15" s="444">
        <v>2.8699268992950113</v>
      </c>
      <c r="FH15" s="444"/>
      <c r="FI15" s="444"/>
      <c r="FJ15" s="444"/>
      <c r="FK15" s="444"/>
      <c r="FL15" s="444"/>
      <c r="FM15" s="444"/>
      <c r="FN15" s="444">
        <v>2.8699268992950113</v>
      </c>
      <c r="FO15" s="444"/>
      <c r="FP15" s="444"/>
      <c r="FQ15" s="444"/>
      <c r="FR15" s="444"/>
      <c r="FS15" s="444"/>
      <c r="FT15" s="444"/>
      <c r="FU15" s="444">
        <v>2.8699268992950113</v>
      </c>
      <c r="FV15" s="444"/>
      <c r="FW15" s="444"/>
      <c r="FX15" s="444"/>
      <c r="FY15" s="444"/>
      <c r="FZ15" s="444"/>
      <c r="GA15" s="444"/>
      <c r="GB15" s="444">
        <v>2.8699268992950113</v>
      </c>
      <c r="GC15" s="444"/>
      <c r="GD15" s="444"/>
      <c r="GE15" s="444"/>
      <c r="GF15" s="444"/>
      <c r="GG15" s="444"/>
      <c r="GH15" s="444"/>
      <c r="GI15" s="444">
        <v>2.8699268992950113</v>
      </c>
      <c r="GJ15" s="444"/>
      <c r="GK15" s="444"/>
      <c r="GL15" s="444"/>
      <c r="GM15" s="444"/>
      <c r="GN15" s="444"/>
      <c r="GO15" s="444"/>
      <c r="GP15" s="447">
        <v>1571.6810272761215</v>
      </c>
      <c r="GQ15" s="436"/>
      <c r="GR15" s="436"/>
      <c r="GS15" s="436"/>
      <c r="GT15" s="436"/>
      <c r="GU15" s="436"/>
      <c r="GV15" s="436"/>
      <c r="GW15" s="436">
        <v>1571.6810272761215</v>
      </c>
      <c r="GX15" s="436"/>
      <c r="GY15" s="436"/>
      <c r="GZ15" s="436"/>
      <c r="HA15" s="436"/>
      <c r="HB15" s="436"/>
      <c r="HC15" s="436"/>
      <c r="HD15" s="436">
        <v>1571.6810272761215</v>
      </c>
      <c r="HE15" s="436"/>
      <c r="HF15" s="436"/>
      <c r="HG15" s="436"/>
      <c r="HH15" s="436"/>
      <c r="HI15" s="436"/>
      <c r="HJ15" s="436"/>
      <c r="HK15" s="436">
        <v>1571.6810272761215</v>
      </c>
      <c r="HL15" s="436"/>
      <c r="HM15" s="436"/>
      <c r="HN15" s="436"/>
      <c r="HO15" s="436"/>
      <c r="HP15" s="436"/>
      <c r="HQ15" s="436"/>
      <c r="HR15" s="436">
        <v>1571.6810272761215</v>
      </c>
      <c r="HS15" s="436"/>
      <c r="HT15" s="436"/>
      <c r="HU15" s="436"/>
      <c r="HV15" s="436"/>
      <c r="HW15" s="436"/>
      <c r="HX15" s="436"/>
      <c r="HY15" s="436">
        <v>1571.6810272761215</v>
      </c>
      <c r="HZ15" s="436"/>
      <c r="IA15" s="436"/>
      <c r="IB15" s="436"/>
      <c r="IC15" s="436"/>
      <c r="ID15" s="436"/>
      <c r="IE15" s="436"/>
    </row>
    <row r="16" spans="1:239" s="137" customFormat="1" ht="19.5" customHeight="1">
      <c r="A16" s="438" t="s">
        <v>520</v>
      </c>
      <c r="B16" s="439"/>
      <c r="C16" s="439"/>
      <c r="D16" s="439"/>
      <c r="E16" s="440"/>
      <c r="F16" s="460" t="s">
        <v>521</v>
      </c>
      <c r="G16" s="461"/>
      <c r="H16" s="461"/>
      <c r="I16" s="461"/>
      <c r="J16" s="461"/>
      <c r="K16" s="461"/>
      <c r="L16" s="461"/>
      <c r="M16" s="461"/>
      <c r="N16" s="461"/>
      <c r="O16" s="461"/>
      <c r="P16" s="461"/>
      <c r="Q16" s="461"/>
      <c r="R16" s="461"/>
      <c r="S16" s="461"/>
      <c r="T16" s="461"/>
      <c r="U16" s="461"/>
      <c r="V16" s="461"/>
      <c r="W16" s="461"/>
      <c r="X16" s="461"/>
      <c r="Y16" s="461"/>
      <c r="Z16" s="461"/>
      <c r="AA16" s="461"/>
      <c r="AB16" s="447">
        <v>0.7299270072992701</v>
      </c>
      <c r="AC16" s="436"/>
      <c r="AD16" s="436"/>
      <c r="AE16" s="436"/>
      <c r="AF16" s="436"/>
      <c r="AG16" s="436"/>
      <c r="AH16" s="436"/>
      <c r="AI16" s="436">
        <v>0.7299270072992701</v>
      </c>
      <c r="AJ16" s="436"/>
      <c r="AK16" s="436"/>
      <c r="AL16" s="436"/>
      <c r="AM16" s="436"/>
      <c r="AN16" s="436"/>
      <c r="AO16" s="436"/>
      <c r="AP16" s="436">
        <v>0.7299270072992701</v>
      </c>
      <c r="AQ16" s="436"/>
      <c r="AR16" s="436"/>
      <c r="AS16" s="436"/>
      <c r="AT16" s="436"/>
      <c r="AU16" s="436"/>
      <c r="AV16" s="436"/>
      <c r="AW16" s="436">
        <v>0.7299270072992701</v>
      </c>
      <c r="AX16" s="436"/>
      <c r="AY16" s="436"/>
      <c r="AZ16" s="436"/>
      <c r="BA16" s="436"/>
      <c r="BB16" s="436"/>
      <c r="BC16" s="436"/>
      <c r="BD16" s="436">
        <v>0.7299270072992701</v>
      </c>
      <c r="BE16" s="436"/>
      <c r="BF16" s="436"/>
      <c r="BG16" s="436"/>
      <c r="BH16" s="436"/>
      <c r="BI16" s="436"/>
      <c r="BJ16" s="436"/>
      <c r="BK16" s="436">
        <v>0.7299270072992701</v>
      </c>
      <c r="BL16" s="436"/>
      <c r="BM16" s="436"/>
      <c r="BN16" s="436"/>
      <c r="BO16" s="436"/>
      <c r="BP16" s="436"/>
      <c r="BQ16" s="436"/>
      <c r="BR16" s="447">
        <v>0</v>
      </c>
      <c r="BS16" s="436"/>
      <c r="BT16" s="436"/>
      <c r="BU16" s="436"/>
      <c r="BV16" s="436"/>
      <c r="BW16" s="436"/>
      <c r="BX16" s="436"/>
      <c r="BY16" s="436">
        <v>0</v>
      </c>
      <c r="BZ16" s="436"/>
      <c r="CA16" s="436"/>
      <c r="CB16" s="436"/>
      <c r="CC16" s="436"/>
      <c r="CD16" s="436"/>
      <c r="CE16" s="436"/>
      <c r="CF16" s="436">
        <v>0</v>
      </c>
      <c r="CG16" s="445"/>
      <c r="CH16" s="445"/>
      <c r="CI16" s="445"/>
      <c r="CJ16" s="445"/>
      <c r="CK16" s="445"/>
      <c r="CL16" s="445"/>
      <c r="CM16" s="436">
        <v>0</v>
      </c>
      <c r="CN16" s="436"/>
      <c r="CO16" s="436"/>
      <c r="CP16" s="436"/>
      <c r="CQ16" s="436"/>
      <c r="CR16" s="436"/>
      <c r="CS16" s="436"/>
      <c r="CT16" s="436">
        <v>0</v>
      </c>
      <c r="CU16" s="436"/>
      <c r="CV16" s="436"/>
      <c r="CW16" s="436"/>
      <c r="CX16" s="436"/>
      <c r="CY16" s="436"/>
      <c r="CZ16" s="436"/>
      <c r="DA16" s="436">
        <v>0</v>
      </c>
      <c r="DB16" s="445"/>
      <c r="DC16" s="445"/>
      <c r="DD16" s="445"/>
      <c r="DE16" s="445"/>
      <c r="DF16" s="445"/>
      <c r="DG16" s="446"/>
      <c r="DH16" s="448" t="s">
        <v>522</v>
      </c>
      <c r="DI16" s="449"/>
      <c r="DJ16" s="449"/>
      <c r="DK16" s="449"/>
      <c r="DL16" s="449"/>
      <c r="DM16" s="449"/>
      <c r="DN16" s="449"/>
      <c r="DO16" s="444" t="s">
        <v>522</v>
      </c>
      <c r="DP16" s="444"/>
      <c r="DQ16" s="444"/>
      <c r="DR16" s="444"/>
      <c r="DS16" s="444"/>
      <c r="DT16" s="444"/>
      <c r="DU16" s="444"/>
      <c r="DV16" s="444" t="s">
        <v>522</v>
      </c>
      <c r="DW16" s="445"/>
      <c r="DX16" s="445"/>
      <c r="DY16" s="445"/>
      <c r="DZ16" s="445"/>
      <c r="EA16" s="445"/>
      <c r="EB16" s="445"/>
      <c r="EC16" s="444">
        <v>167.3769357839267</v>
      </c>
      <c r="ED16" s="444"/>
      <c r="EE16" s="444"/>
      <c r="EF16" s="444"/>
      <c r="EG16" s="444"/>
      <c r="EH16" s="444"/>
      <c r="EI16" s="444"/>
      <c r="EJ16" s="444">
        <v>167.3769357839267</v>
      </c>
      <c r="EK16" s="444"/>
      <c r="EL16" s="444"/>
      <c r="EM16" s="444"/>
      <c r="EN16" s="444"/>
      <c r="EO16" s="444"/>
      <c r="EP16" s="444"/>
      <c r="EQ16" s="444"/>
      <c r="ER16" s="444">
        <v>167.3769357839267</v>
      </c>
      <c r="ES16" s="450"/>
      <c r="ET16" s="450"/>
      <c r="EU16" s="450"/>
      <c r="EV16" s="450"/>
      <c r="EW16" s="450"/>
      <c r="EX16" s="450"/>
      <c r="EY16" s="451"/>
      <c r="EZ16" s="448">
        <f>118.22/39.69</f>
        <v>2.978584026203074</v>
      </c>
      <c r="FA16" s="444"/>
      <c r="FB16" s="444"/>
      <c r="FC16" s="444"/>
      <c r="FD16" s="444"/>
      <c r="FE16" s="444"/>
      <c r="FF16" s="444"/>
      <c r="FG16" s="444">
        <v>2.978584026203074</v>
      </c>
      <c r="FH16" s="444"/>
      <c r="FI16" s="444"/>
      <c r="FJ16" s="444"/>
      <c r="FK16" s="444"/>
      <c r="FL16" s="444"/>
      <c r="FM16" s="444"/>
      <c r="FN16" s="444">
        <v>2.978584026203074</v>
      </c>
      <c r="FO16" s="444"/>
      <c r="FP16" s="444"/>
      <c r="FQ16" s="444"/>
      <c r="FR16" s="444"/>
      <c r="FS16" s="444"/>
      <c r="FT16" s="444"/>
      <c r="FU16" s="444">
        <v>2.978584026203074</v>
      </c>
      <c r="FV16" s="444"/>
      <c r="FW16" s="444"/>
      <c r="FX16" s="444"/>
      <c r="FY16" s="444"/>
      <c r="FZ16" s="444"/>
      <c r="GA16" s="444"/>
      <c r="GB16" s="444">
        <v>2.978584026203074</v>
      </c>
      <c r="GC16" s="444"/>
      <c r="GD16" s="444"/>
      <c r="GE16" s="444"/>
      <c r="GF16" s="444"/>
      <c r="GG16" s="444"/>
      <c r="GH16" s="444"/>
      <c r="GI16" s="444">
        <v>2.978584026203074</v>
      </c>
      <c r="GJ16" s="444"/>
      <c r="GK16" s="444"/>
      <c r="GL16" s="444"/>
      <c r="GM16" s="444"/>
      <c r="GN16" s="444"/>
      <c r="GO16" s="444"/>
      <c r="GP16" s="447">
        <v>118.22</v>
      </c>
      <c r="GQ16" s="436"/>
      <c r="GR16" s="436"/>
      <c r="GS16" s="436"/>
      <c r="GT16" s="436"/>
      <c r="GU16" s="436"/>
      <c r="GV16" s="436"/>
      <c r="GW16" s="436">
        <v>118.22</v>
      </c>
      <c r="GX16" s="436"/>
      <c r="GY16" s="436"/>
      <c r="GZ16" s="436"/>
      <c r="HA16" s="436"/>
      <c r="HB16" s="436"/>
      <c r="HC16" s="436"/>
      <c r="HD16" s="436">
        <v>118.22</v>
      </c>
      <c r="HE16" s="436"/>
      <c r="HF16" s="436"/>
      <c r="HG16" s="436"/>
      <c r="HH16" s="436"/>
      <c r="HI16" s="436"/>
      <c r="HJ16" s="436"/>
      <c r="HK16" s="436">
        <v>118.22</v>
      </c>
      <c r="HL16" s="436"/>
      <c r="HM16" s="436"/>
      <c r="HN16" s="436"/>
      <c r="HO16" s="436"/>
      <c r="HP16" s="436"/>
      <c r="HQ16" s="436"/>
      <c r="HR16" s="436">
        <v>118.22</v>
      </c>
      <c r="HS16" s="436"/>
      <c r="HT16" s="436"/>
      <c r="HU16" s="436"/>
      <c r="HV16" s="436"/>
      <c r="HW16" s="436"/>
      <c r="HX16" s="436"/>
      <c r="HY16" s="436">
        <v>118.22</v>
      </c>
      <c r="HZ16" s="436"/>
      <c r="IA16" s="436"/>
      <c r="IB16" s="436"/>
      <c r="IC16" s="436"/>
      <c r="ID16" s="436"/>
      <c r="IE16" s="436"/>
    </row>
    <row r="17" spans="1:239" s="138" customFormat="1" ht="36" customHeight="1">
      <c r="A17" s="438" t="s">
        <v>523</v>
      </c>
      <c r="B17" s="439"/>
      <c r="C17" s="439"/>
      <c r="D17" s="439"/>
      <c r="E17" s="440"/>
      <c r="F17" s="464" t="s">
        <v>524</v>
      </c>
      <c r="G17" s="465"/>
      <c r="H17" s="465"/>
      <c r="I17" s="465"/>
      <c r="J17" s="465"/>
      <c r="K17" s="465"/>
      <c r="L17" s="465"/>
      <c r="M17" s="465"/>
      <c r="N17" s="465"/>
      <c r="O17" s="465"/>
      <c r="P17" s="465"/>
      <c r="Q17" s="465"/>
      <c r="R17" s="465"/>
      <c r="S17" s="465"/>
      <c r="T17" s="465"/>
      <c r="U17" s="465"/>
      <c r="V17" s="465"/>
      <c r="W17" s="465"/>
      <c r="X17" s="465"/>
      <c r="Y17" s="465"/>
      <c r="Z17" s="465"/>
      <c r="AA17" s="465"/>
      <c r="AB17" s="454">
        <v>0</v>
      </c>
      <c r="AC17" s="445"/>
      <c r="AD17" s="445"/>
      <c r="AE17" s="445"/>
      <c r="AF17" s="445"/>
      <c r="AG17" s="445"/>
      <c r="AH17" s="445"/>
      <c r="AI17" s="445">
        <v>0</v>
      </c>
      <c r="AJ17" s="445"/>
      <c r="AK17" s="445"/>
      <c r="AL17" s="445"/>
      <c r="AM17" s="445"/>
      <c r="AN17" s="445"/>
      <c r="AO17" s="445"/>
      <c r="AP17" s="445">
        <v>0</v>
      </c>
      <c r="AQ17" s="445"/>
      <c r="AR17" s="445"/>
      <c r="AS17" s="445"/>
      <c r="AT17" s="445"/>
      <c r="AU17" s="445"/>
      <c r="AV17" s="445"/>
      <c r="AW17" s="445">
        <v>0</v>
      </c>
      <c r="AX17" s="445"/>
      <c r="AY17" s="445"/>
      <c r="AZ17" s="445"/>
      <c r="BA17" s="445"/>
      <c r="BB17" s="445"/>
      <c r="BC17" s="445"/>
      <c r="BD17" s="452">
        <v>0</v>
      </c>
      <c r="BE17" s="452"/>
      <c r="BF17" s="452"/>
      <c r="BG17" s="452"/>
      <c r="BH17" s="452"/>
      <c r="BI17" s="452"/>
      <c r="BJ17" s="452"/>
      <c r="BK17" s="452">
        <v>0</v>
      </c>
      <c r="BL17" s="452"/>
      <c r="BM17" s="452"/>
      <c r="BN17" s="452"/>
      <c r="BO17" s="452"/>
      <c r="BP17" s="452"/>
      <c r="BQ17" s="453"/>
      <c r="BR17" s="447">
        <v>0</v>
      </c>
      <c r="BS17" s="436"/>
      <c r="BT17" s="436"/>
      <c r="BU17" s="436"/>
      <c r="BV17" s="436"/>
      <c r="BW17" s="436"/>
      <c r="BX17" s="436"/>
      <c r="BY17" s="436">
        <v>0</v>
      </c>
      <c r="BZ17" s="436"/>
      <c r="CA17" s="436"/>
      <c r="CB17" s="436"/>
      <c r="CC17" s="436"/>
      <c r="CD17" s="436"/>
      <c r="CE17" s="436"/>
      <c r="CF17" s="436">
        <v>0</v>
      </c>
      <c r="CG17" s="445"/>
      <c r="CH17" s="445"/>
      <c r="CI17" s="445"/>
      <c r="CJ17" s="445"/>
      <c r="CK17" s="445"/>
      <c r="CL17" s="445"/>
      <c r="CM17" s="436">
        <v>0</v>
      </c>
      <c r="CN17" s="436"/>
      <c r="CO17" s="436"/>
      <c r="CP17" s="436"/>
      <c r="CQ17" s="436"/>
      <c r="CR17" s="436"/>
      <c r="CS17" s="436"/>
      <c r="CT17" s="436">
        <v>0</v>
      </c>
      <c r="CU17" s="436"/>
      <c r="CV17" s="436"/>
      <c r="CW17" s="436"/>
      <c r="CX17" s="436"/>
      <c r="CY17" s="436"/>
      <c r="CZ17" s="436"/>
      <c r="DA17" s="436">
        <v>0</v>
      </c>
      <c r="DB17" s="445"/>
      <c r="DC17" s="445"/>
      <c r="DD17" s="445"/>
      <c r="DE17" s="445"/>
      <c r="DF17" s="445"/>
      <c r="DG17" s="446"/>
      <c r="DH17" s="448">
        <v>181.87235355909075</v>
      </c>
      <c r="DI17" s="449"/>
      <c r="DJ17" s="449"/>
      <c r="DK17" s="449"/>
      <c r="DL17" s="449"/>
      <c r="DM17" s="449"/>
      <c r="DN17" s="449"/>
      <c r="DO17" s="444">
        <v>181.87235355909075</v>
      </c>
      <c r="DP17" s="444"/>
      <c r="DQ17" s="444"/>
      <c r="DR17" s="444"/>
      <c r="DS17" s="444"/>
      <c r="DT17" s="444"/>
      <c r="DU17" s="444"/>
      <c r="DV17" s="444">
        <v>181.87235355909075</v>
      </c>
      <c r="DW17" s="445"/>
      <c r="DX17" s="445"/>
      <c r="DY17" s="445"/>
      <c r="DZ17" s="445"/>
      <c r="EA17" s="445"/>
      <c r="EB17" s="445"/>
      <c r="EC17" s="444">
        <v>0</v>
      </c>
      <c r="ED17" s="444"/>
      <c r="EE17" s="444"/>
      <c r="EF17" s="444"/>
      <c r="EG17" s="444"/>
      <c r="EH17" s="444"/>
      <c r="EI17" s="444"/>
      <c r="EJ17" s="444">
        <v>0</v>
      </c>
      <c r="EK17" s="444"/>
      <c r="EL17" s="444"/>
      <c r="EM17" s="444"/>
      <c r="EN17" s="444"/>
      <c r="EO17" s="444"/>
      <c r="EP17" s="444"/>
      <c r="EQ17" s="444"/>
      <c r="ER17" s="444">
        <v>0</v>
      </c>
      <c r="ES17" s="450"/>
      <c r="ET17" s="450"/>
      <c r="EU17" s="450"/>
      <c r="EV17" s="450"/>
      <c r="EW17" s="450"/>
      <c r="EX17" s="450"/>
      <c r="EY17" s="451"/>
      <c r="EZ17" s="448">
        <v>1.7525613382375738</v>
      </c>
      <c r="FA17" s="444"/>
      <c r="FB17" s="444"/>
      <c r="FC17" s="444"/>
      <c r="FD17" s="444"/>
      <c r="FE17" s="444"/>
      <c r="FF17" s="444"/>
      <c r="FG17" s="444">
        <v>1.7525613382375738</v>
      </c>
      <c r="FH17" s="444"/>
      <c r="FI17" s="444"/>
      <c r="FJ17" s="444"/>
      <c r="FK17" s="444"/>
      <c r="FL17" s="444"/>
      <c r="FM17" s="444"/>
      <c r="FN17" s="444">
        <v>1.7525613382375738</v>
      </c>
      <c r="FO17" s="444"/>
      <c r="FP17" s="444"/>
      <c r="FQ17" s="444"/>
      <c r="FR17" s="444"/>
      <c r="FS17" s="444"/>
      <c r="FT17" s="444"/>
      <c r="FU17" s="444">
        <v>0</v>
      </c>
      <c r="FV17" s="444"/>
      <c r="FW17" s="444"/>
      <c r="FX17" s="444"/>
      <c r="FY17" s="444"/>
      <c r="FZ17" s="444"/>
      <c r="GA17" s="444"/>
      <c r="GB17" s="444">
        <f t="shared" si="0"/>
        <v>0</v>
      </c>
      <c r="GC17" s="444"/>
      <c r="GD17" s="444"/>
      <c r="GE17" s="444"/>
      <c r="GF17" s="444"/>
      <c r="GG17" s="444"/>
      <c r="GH17" s="444"/>
      <c r="GI17" s="444">
        <f t="shared" si="1"/>
        <v>0</v>
      </c>
      <c r="GJ17" s="445"/>
      <c r="GK17" s="445"/>
      <c r="GL17" s="445"/>
      <c r="GM17" s="445"/>
      <c r="GN17" s="445"/>
      <c r="GO17" s="446"/>
      <c r="GP17" s="447">
        <v>124.36</v>
      </c>
      <c r="GQ17" s="436"/>
      <c r="GR17" s="436"/>
      <c r="GS17" s="436"/>
      <c r="GT17" s="436"/>
      <c r="GU17" s="436"/>
      <c r="GV17" s="436"/>
      <c r="GW17" s="436">
        <v>124.36</v>
      </c>
      <c r="GX17" s="436"/>
      <c r="GY17" s="436"/>
      <c r="GZ17" s="436"/>
      <c r="HA17" s="436"/>
      <c r="HB17" s="436"/>
      <c r="HC17" s="436"/>
      <c r="HD17" s="436">
        <v>124.36</v>
      </c>
      <c r="HE17" s="436"/>
      <c r="HF17" s="436"/>
      <c r="HG17" s="436"/>
      <c r="HH17" s="436"/>
      <c r="HI17" s="436"/>
      <c r="HJ17" s="436"/>
      <c r="HK17" s="436">
        <v>0</v>
      </c>
      <c r="HL17" s="436"/>
      <c r="HM17" s="436"/>
      <c r="HN17" s="436"/>
      <c r="HO17" s="436"/>
      <c r="HP17" s="436"/>
      <c r="HQ17" s="436"/>
      <c r="HR17" s="436">
        <f t="shared" si="2"/>
        <v>0</v>
      </c>
      <c r="HS17" s="436"/>
      <c r="HT17" s="436"/>
      <c r="HU17" s="436"/>
      <c r="HV17" s="436"/>
      <c r="HW17" s="436"/>
      <c r="HX17" s="436"/>
      <c r="HY17" s="436">
        <f t="shared" si="3"/>
        <v>0</v>
      </c>
      <c r="HZ17" s="436"/>
      <c r="IA17" s="436"/>
      <c r="IB17" s="436"/>
      <c r="IC17" s="436"/>
      <c r="ID17" s="436"/>
      <c r="IE17" s="437"/>
    </row>
    <row r="18" spans="1:246" s="2" customFormat="1" ht="19.5" customHeight="1">
      <c r="A18" s="438" t="s">
        <v>525</v>
      </c>
      <c r="B18" s="439"/>
      <c r="C18" s="439"/>
      <c r="D18" s="439"/>
      <c r="E18" s="440"/>
      <c r="F18" s="460" t="s">
        <v>526</v>
      </c>
      <c r="G18" s="461"/>
      <c r="H18" s="461"/>
      <c r="I18" s="461"/>
      <c r="J18" s="461"/>
      <c r="K18" s="461"/>
      <c r="L18" s="461"/>
      <c r="M18" s="461"/>
      <c r="N18" s="461"/>
      <c r="O18" s="461"/>
      <c r="P18" s="461"/>
      <c r="Q18" s="461"/>
      <c r="R18" s="461"/>
      <c r="S18" s="461"/>
      <c r="T18" s="461"/>
      <c r="U18" s="461"/>
      <c r="V18" s="461"/>
      <c r="W18" s="461"/>
      <c r="X18" s="461"/>
      <c r="Y18" s="461"/>
      <c r="Z18" s="461"/>
      <c r="AA18" s="461"/>
      <c r="AB18" s="454">
        <v>0.53</v>
      </c>
      <c r="AC18" s="445"/>
      <c r="AD18" s="445"/>
      <c r="AE18" s="445"/>
      <c r="AF18" s="445"/>
      <c r="AG18" s="445"/>
      <c r="AH18" s="445"/>
      <c r="AI18" s="445">
        <v>0.53</v>
      </c>
      <c r="AJ18" s="445"/>
      <c r="AK18" s="445"/>
      <c r="AL18" s="445"/>
      <c r="AM18" s="445"/>
      <c r="AN18" s="445"/>
      <c r="AO18" s="445"/>
      <c r="AP18" s="445">
        <v>0.53</v>
      </c>
      <c r="AQ18" s="445"/>
      <c r="AR18" s="445"/>
      <c r="AS18" s="445"/>
      <c r="AT18" s="445"/>
      <c r="AU18" s="445"/>
      <c r="AV18" s="445"/>
      <c r="AW18" s="452">
        <v>0.424</v>
      </c>
      <c r="AX18" s="452"/>
      <c r="AY18" s="452"/>
      <c r="AZ18" s="452"/>
      <c r="BA18" s="452"/>
      <c r="BB18" s="452"/>
      <c r="BC18" s="452"/>
      <c r="BD18" s="452">
        <v>0.424</v>
      </c>
      <c r="BE18" s="452"/>
      <c r="BF18" s="452"/>
      <c r="BG18" s="452"/>
      <c r="BH18" s="452"/>
      <c r="BI18" s="452"/>
      <c r="BJ18" s="452"/>
      <c r="BK18" s="452">
        <v>0.424</v>
      </c>
      <c r="BL18" s="452"/>
      <c r="BM18" s="452"/>
      <c r="BN18" s="452"/>
      <c r="BO18" s="452"/>
      <c r="BP18" s="452"/>
      <c r="BQ18" s="453"/>
      <c r="BR18" s="447">
        <v>0</v>
      </c>
      <c r="BS18" s="436"/>
      <c r="BT18" s="436"/>
      <c r="BU18" s="436"/>
      <c r="BV18" s="436"/>
      <c r="BW18" s="436"/>
      <c r="BX18" s="436"/>
      <c r="BY18" s="436">
        <v>0</v>
      </c>
      <c r="BZ18" s="436"/>
      <c r="CA18" s="436"/>
      <c r="CB18" s="436"/>
      <c r="CC18" s="436"/>
      <c r="CD18" s="436"/>
      <c r="CE18" s="436"/>
      <c r="CF18" s="436">
        <v>0</v>
      </c>
      <c r="CG18" s="445"/>
      <c r="CH18" s="445"/>
      <c r="CI18" s="445"/>
      <c r="CJ18" s="445"/>
      <c r="CK18" s="445"/>
      <c r="CL18" s="445"/>
      <c r="CM18" s="436">
        <v>0</v>
      </c>
      <c r="CN18" s="436"/>
      <c r="CO18" s="436"/>
      <c r="CP18" s="436"/>
      <c r="CQ18" s="436"/>
      <c r="CR18" s="436"/>
      <c r="CS18" s="436"/>
      <c r="CT18" s="436">
        <v>0</v>
      </c>
      <c r="CU18" s="436"/>
      <c r="CV18" s="436"/>
      <c r="CW18" s="436"/>
      <c r="CX18" s="436"/>
      <c r="CY18" s="436"/>
      <c r="CZ18" s="436"/>
      <c r="DA18" s="436">
        <v>0</v>
      </c>
      <c r="DB18" s="445"/>
      <c r="DC18" s="445"/>
      <c r="DD18" s="445"/>
      <c r="DE18" s="445"/>
      <c r="DF18" s="445"/>
      <c r="DG18" s="446"/>
      <c r="DH18" s="448">
        <v>178.86131188992158</v>
      </c>
      <c r="DI18" s="449"/>
      <c r="DJ18" s="449"/>
      <c r="DK18" s="449"/>
      <c r="DL18" s="449"/>
      <c r="DM18" s="449"/>
      <c r="DN18" s="449"/>
      <c r="DO18" s="444">
        <v>178.86131188992158</v>
      </c>
      <c r="DP18" s="444"/>
      <c r="DQ18" s="444"/>
      <c r="DR18" s="444"/>
      <c r="DS18" s="444"/>
      <c r="DT18" s="444"/>
      <c r="DU18" s="444"/>
      <c r="DV18" s="444">
        <v>178.86131188992158</v>
      </c>
      <c r="DW18" s="445"/>
      <c r="DX18" s="445"/>
      <c r="DY18" s="445"/>
      <c r="DZ18" s="445"/>
      <c r="EA18" s="445"/>
      <c r="EB18" s="445"/>
      <c r="EC18" s="444">
        <v>162.22498458983583</v>
      </c>
      <c r="ED18" s="444"/>
      <c r="EE18" s="444"/>
      <c r="EF18" s="444"/>
      <c r="EG18" s="444"/>
      <c r="EH18" s="444"/>
      <c r="EI18" s="444"/>
      <c r="EJ18" s="444">
        <v>162.22498458983583</v>
      </c>
      <c r="EK18" s="444"/>
      <c r="EL18" s="444"/>
      <c r="EM18" s="444"/>
      <c r="EN18" s="444"/>
      <c r="EO18" s="444"/>
      <c r="EP18" s="444"/>
      <c r="EQ18" s="444"/>
      <c r="ER18" s="444">
        <v>162.22498458983583</v>
      </c>
      <c r="ES18" s="450"/>
      <c r="ET18" s="450"/>
      <c r="EU18" s="450"/>
      <c r="EV18" s="450"/>
      <c r="EW18" s="450"/>
      <c r="EX18" s="450"/>
      <c r="EY18" s="451"/>
      <c r="EZ18" s="448">
        <v>5.236237877968725</v>
      </c>
      <c r="FA18" s="444"/>
      <c r="FB18" s="444"/>
      <c r="FC18" s="444"/>
      <c r="FD18" s="444"/>
      <c r="FE18" s="444"/>
      <c r="FF18" s="444"/>
      <c r="FG18" s="444">
        <v>5.236237877968725</v>
      </c>
      <c r="FH18" s="444"/>
      <c r="FI18" s="444"/>
      <c r="FJ18" s="444"/>
      <c r="FK18" s="444"/>
      <c r="FL18" s="444"/>
      <c r="FM18" s="444"/>
      <c r="FN18" s="444">
        <v>5.236237877968725</v>
      </c>
      <c r="FO18" s="444"/>
      <c r="FP18" s="444"/>
      <c r="FQ18" s="444"/>
      <c r="FR18" s="444"/>
      <c r="FS18" s="444"/>
      <c r="FT18" s="444"/>
      <c r="FU18" s="444">
        <v>4.644554159059959</v>
      </c>
      <c r="FV18" s="444"/>
      <c r="FW18" s="444"/>
      <c r="FX18" s="444"/>
      <c r="FY18" s="444"/>
      <c r="FZ18" s="444"/>
      <c r="GA18" s="444"/>
      <c r="GB18" s="444">
        <f t="shared" si="0"/>
        <v>4.644554159059959</v>
      </c>
      <c r="GC18" s="444"/>
      <c r="GD18" s="444"/>
      <c r="GE18" s="444"/>
      <c r="GF18" s="444"/>
      <c r="GG18" s="444"/>
      <c r="GH18" s="444"/>
      <c r="GI18" s="444">
        <f t="shared" si="1"/>
        <v>4.644554159059959</v>
      </c>
      <c r="GJ18" s="445"/>
      <c r="GK18" s="445"/>
      <c r="GL18" s="445"/>
      <c r="GM18" s="445"/>
      <c r="GN18" s="445"/>
      <c r="GO18" s="446"/>
      <c r="GP18" s="447">
        <v>1862.90420420175</v>
      </c>
      <c r="GQ18" s="436"/>
      <c r="GR18" s="436"/>
      <c r="GS18" s="436"/>
      <c r="GT18" s="436"/>
      <c r="GU18" s="436"/>
      <c r="GV18" s="436"/>
      <c r="GW18" s="436">
        <v>1862.90420420175</v>
      </c>
      <c r="GX18" s="436"/>
      <c r="GY18" s="436"/>
      <c r="GZ18" s="436"/>
      <c r="HA18" s="436"/>
      <c r="HB18" s="436"/>
      <c r="HC18" s="436"/>
      <c r="HD18" s="436">
        <v>1862.90420420175</v>
      </c>
      <c r="HE18" s="436"/>
      <c r="HF18" s="436"/>
      <c r="HG18" s="436"/>
      <c r="HH18" s="436"/>
      <c r="HI18" s="436"/>
      <c r="HJ18" s="436"/>
      <c r="HK18" s="436">
        <v>1652.4</v>
      </c>
      <c r="HL18" s="436"/>
      <c r="HM18" s="436"/>
      <c r="HN18" s="436"/>
      <c r="HO18" s="436"/>
      <c r="HP18" s="436"/>
      <c r="HQ18" s="436"/>
      <c r="HR18" s="436">
        <f t="shared" si="2"/>
        <v>1652.4</v>
      </c>
      <c r="HS18" s="436"/>
      <c r="HT18" s="436"/>
      <c r="HU18" s="436"/>
      <c r="HV18" s="436"/>
      <c r="HW18" s="436"/>
      <c r="HX18" s="436"/>
      <c r="HY18" s="436">
        <f t="shared" si="3"/>
        <v>1652.4</v>
      </c>
      <c r="HZ18" s="436"/>
      <c r="IA18" s="436"/>
      <c r="IB18" s="436"/>
      <c r="IC18" s="436"/>
      <c r="ID18" s="436"/>
      <c r="IE18" s="437"/>
      <c r="IF18" s="522">
        <v>1.6</v>
      </c>
      <c r="IG18" s="523"/>
      <c r="IH18" s="523"/>
      <c r="II18" s="523"/>
      <c r="IJ18" s="523"/>
      <c r="IK18" s="523"/>
      <c r="IL18" s="523"/>
    </row>
    <row r="19" spans="1:239" s="138" customFormat="1" ht="30" customHeight="1">
      <c r="A19" s="438" t="s">
        <v>527</v>
      </c>
      <c r="B19" s="439"/>
      <c r="C19" s="439"/>
      <c r="D19" s="439"/>
      <c r="E19" s="440"/>
      <c r="F19" s="460" t="s">
        <v>528</v>
      </c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61"/>
      <c r="R19" s="461"/>
      <c r="S19" s="461"/>
      <c r="T19" s="461"/>
      <c r="U19" s="461"/>
      <c r="V19" s="461"/>
      <c r="W19" s="461"/>
      <c r="X19" s="461"/>
      <c r="Y19" s="461"/>
      <c r="Z19" s="461"/>
      <c r="AA19" s="461"/>
      <c r="AB19" s="454">
        <v>0</v>
      </c>
      <c r="AC19" s="445"/>
      <c r="AD19" s="445"/>
      <c r="AE19" s="445"/>
      <c r="AF19" s="445"/>
      <c r="AG19" s="445"/>
      <c r="AH19" s="445"/>
      <c r="AI19" s="445">
        <v>0</v>
      </c>
      <c r="AJ19" s="445"/>
      <c r="AK19" s="445"/>
      <c r="AL19" s="445"/>
      <c r="AM19" s="445"/>
      <c r="AN19" s="445"/>
      <c r="AO19" s="445"/>
      <c r="AP19" s="445">
        <v>0</v>
      </c>
      <c r="AQ19" s="445"/>
      <c r="AR19" s="445"/>
      <c r="AS19" s="445"/>
      <c r="AT19" s="445"/>
      <c r="AU19" s="445"/>
      <c r="AV19" s="445"/>
      <c r="AW19" s="445">
        <v>0</v>
      </c>
      <c r="AX19" s="445"/>
      <c r="AY19" s="445"/>
      <c r="AZ19" s="445"/>
      <c r="BA19" s="445"/>
      <c r="BB19" s="445"/>
      <c r="BC19" s="445"/>
      <c r="BD19" s="452">
        <v>0</v>
      </c>
      <c r="BE19" s="452"/>
      <c r="BF19" s="452"/>
      <c r="BG19" s="452"/>
      <c r="BH19" s="452"/>
      <c r="BI19" s="452"/>
      <c r="BJ19" s="452"/>
      <c r="BK19" s="452">
        <v>0</v>
      </c>
      <c r="BL19" s="452"/>
      <c r="BM19" s="452"/>
      <c r="BN19" s="452"/>
      <c r="BO19" s="452"/>
      <c r="BP19" s="452"/>
      <c r="BQ19" s="453"/>
      <c r="BR19" s="447">
        <v>0.5434579439252337</v>
      </c>
      <c r="BS19" s="436"/>
      <c r="BT19" s="436"/>
      <c r="BU19" s="436"/>
      <c r="BV19" s="436"/>
      <c r="BW19" s="436"/>
      <c r="BX19" s="436"/>
      <c r="BY19" s="436">
        <v>0.5434579439252337</v>
      </c>
      <c r="BZ19" s="436"/>
      <c r="CA19" s="436"/>
      <c r="CB19" s="436"/>
      <c r="CC19" s="436"/>
      <c r="CD19" s="436"/>
      <c r="CE19" s="436"/>
      <c r="CF19" s="436">
        <v>0.5434579439252337</v>
      </c>
      <c r="CG19" s="445"/>
      <c r="CH19" s="445"/>
      <c r="CI19" s="445"/>
      <c r="CJ19" s="445"/>
      <c r="CK19" s="445"/>
      <c r="CL19" s="445"/>
      <c r="CM19" s="436">
        <v>0</v>
      </c>
      <c r="CN19" s="436"/>
      <c r="CO19" s="436"/>
      <c r="CP19" s="436"/>
      <c r="CQ19" s="436"/>
      <c r="CR19" s="436"/>
      <c r="CS19" s="436"/>
      <c r="CT19" s="436">
        <v>0</v>
      </c>
      <c r="CU19" s="436"/>
      <c r="CV19" s="436"/>
      <c r="CW19" s="436"/>
      <c r="CX19" s="436"/>
      <c r="CY19" s="436"/>
      <c r="CZ19" s="436"/>
      <c r="DA19" s="436">
        <v>0</v>
      </c>
      <c r="DB19" s="445"/>
      <c r="DC19" s="445"/>
      <c r="DD19" s="445"/>
      <c r="DE19" s="445"/>
      <c r="DF19" s="445"/>
      <c r="DG19" s="446"/>
      <c r="DH19" s="448">
        <v>176.69414212083004</v>
      </c>
      <c r="DI19" s="449"/>
      <c r="DJ19" s="449"/>
      <c r="DK19" s="449"/>
      <c r="DL19" s="449"/>
      <c r="DM19" s="449"/>
      <c r="DN19" s="449"/>
      <c r="DO19" s="444">
        <v>176.69414212083004</v>
      </c>
      <c r="DP19" s="444"/>
      <c r="DQ19" s="444"/>
      <c r="DR19" s="444"/>
      <c r="DS19" s="444"/>
      <c r="DT19" s="444"/>
      <c r="DU19" s="444"/>
      <c r="DV19" s="444">
        <v>176.69414212083004</v>
      </c>
      <c r="DW19" s="445"/>
      <c r="DX19" s="445"/>
      <c r="DY19" s="445"/>
      <c r="DZ19" s="445"/>
      <c r="EA19" s="445"/>
      <c r="EB19" s="445"/>
      <c r="EC19" s="444">
        <v>0</v>
      </c>
      <c r="ED19" s="444"/>
      <c r="EE19" s="444"/>
      <c r="EF19" s="444"/>
      <c r="EG19" s="444"/>
      <c r="EH19" s="444"/>
      <c r="EI19" s="444"/>
      <c r="EJ19" s="444">
        <v>0</v>
      </c>
      <c r="EK19" s="444"/>
      <c r="EL19" s="444"/>
      <c r="EM19" s="444"/>
      <c r="EN19" s="444"/>
      <c r="EO19" s="444"/>
      <c r="EP19" s="444"/>
      <c r="EQ19" s="444"/>
      <c r="ER19" s="444">
        <v>0</v>
      </c>
      <c r="ES19" s="450"/>
      <c r="ET19" s="450"/>
      <c r="EU19" s="450"/>
      <c r="EV19" s="450"/>
      <c r="EW19" s="450"/>
      <c r="EX19" s="450"/>
      <c r="EY19" s="451"/>
      <c r="EZ19" s="448">
        <v>2.311849704487741</v>
      </c>
      <c r="FA19" s="444"/>
      <c r="FB19" s="444"/>
      <c r="FC19" s="444"/>
      <c r="FD19" s="444"/>
      <c r="FE19" s="444"/>
      <c r="FF19" s="444"/>
      <c r="FG19" s="444">
        <v>2.311849704487741</v>
      </c>
      <c r="FH19" s="444"/>
      <c r="FI19" s="444"/>
      <c r="FJ19" s="444"/>
      <c r="FK19" s="444"/>
      <c r="FL19" s="444"/>
      <c r="FM19" s="444"/>
      <c r="FN19" s="444">
        <v>2.311849704487741</v>
      </c>
      <c r="FO19" s="444"/>
      <c r="FP19" s="444"/>
      <c r="FQ19" s="444"/>
      <c r="FR19" s="444"/>
      <c r="FS19" s="444"/>
      <c r="FT19" s="444"/>
      <c r="FU19" s="444">
        <v>0</v>
      </c>
      <c r="FV19" s="444"/>
      <c r="FW19" s="444"/>
      <c r="FX19" s="444"/>
      <c r="FY19" s="444"/>
      <c r="FZ19" s="444"/>
      <c r="GA19" s="444"/>
      <c r="GB19" s="444">
        <f t="shared" si="0"/>
        <v>0</v>
      </c>
      <c r="GC19" s="444"/>
      <c r="GD19" s="444"/>
      <c r="GE19" s="444"/>
      <c r="GF19" s="444"/>
      <c r="GG19" s="444"/>
      <c r="GH19" s="444"/>
      <c r="GI19" s="444">
        <f t="shared" si="1"/>
        <v>0</v>
      </c>
      <c r="GJ19" s="445"/>
      <c r="GK19" s="445"/>
      <c r="GL19" s="445"/>
      <c r="GM19" s="445"/>
      <c r="GN19" s="445"/>
      <c r="GO19" s="446"/>
      <c r="GP19" s="447">
        <v>823</v>
      </c>
      <c r="GQ19" s="436"/>
      <c r="GR19" s="436"/>
      <c r="GS19" s="436"/>
      <c r="GT19" s="436"/>
      <c r="GU19" s="436"/>
      <c r="GV19" s="436"/>
      <c r="GW19" s="436">
        <v>823</v>
      </c>
      <c r="GX19" s="436"/>
      <c r="GY19" s="436"/>
      <c r="GZ19" s="436"/>
      <c r="HA19" s="436"/>
      <c r="HB19" s="436"/>
      <c r="HC19" s="436"/>
      <c r="HD19" s="436">
        <v>823</v>
      </c>
      <c r="HE19" s="436"/>
      <c r="HF19" s="436"/>
      <c r="HG19" s="436"/>
      <c r="HH19" s="436"/>
      <c r="HI19" s="436"/>
      <c r="HJ19" s="436"/>
      <c r="HK19" s="436">
        <v>0</v>
      </c>
      <c r="HL19" s="436"/>
      <c r="HM19" s="436"/>
      <c r="HN19" s="436"/>
      <c r="HO19" s="436"/>
      <c r="HP19" s="436"/>
      <c r="HQ19" s="436"/>
      <c r="HR19" s="436">
        <f t="shared" si="2"/>
        <v>0</v>
      </c>
      <c r="HS19" s="436"/>
      <c r="HT19" s="436"/>
      <c r="HU19" s="436"/>
      <c r="HV19" s="436"/>
      <c r="HW19" s="436"/>
      <c r="HX19" s="436"/>
      <c r="HY19" s="436">
        <f t="shared" si="3"/>
        <v>0</v>
      </c>
      <c r="HZ19" s="436"/>
      <c r="IA19" s="436"/>
      <c r="IB19" s="436"/>
      <c r="IC19" s="436"/>
      <c r="ID19" s="436"/>
      <c r="IE19" s="437"/>
    </row>
    <row r="20" spans="1:246" s="2" customFormat="1" ht="19.5" customHeight="1">
      <c r="A20" s="438" t="s">
        <v>529</v>
      </c>
      <c r="B20" s="439"/>
      <c r="C20" s="439"/>
      <c r="D20" s="439"/>
      <c r="E20" s="462"/>
      <c r="F20" s="463" t="s">
        <v>530</v>
      </c>
      <c r="G20" s="461"/>
      <c r="H20" s="461"/>
      <c r="I20" s="461"/>
      <c r="J20" s="461"/>
      <c r="K20" s="461"/>
      <c r="L20" s="461"/>
      <c r="M20" s="461"/>
      <c r="N20" s="461"/>
      <c r="O20" s="461"/>
      <c r="P20" s="461"/>
      <c r="Q20" s="461"/>
      <c r="R20" s="461"/>
      <c r="S20" s="461"/>
      <c r="T20" s="461"/>
      <c r="U20" s="461"/>
      <c r="V20" s="461"/>
      <c r="W20" s="461"/>
      <c r="X20" s="461"/>
      <c r="Y20" s="461"/>
      <c r="Z20" s="461"/>
      <c r="AA20" s="461"/>
      <c r="AB20" s="454">
        <v>0.41</v>
      </c>
      <c r="AC20" s="445"/>
      <c r="AD20" s="445"/>
      <c r="AE20" s="445"/>
      <c r="AF20" s="445"/>
      <c r="AG20" s="445"/>
      <c r="AH20" s="445"/>
      <c r="AI20" s="445">
        <v>0.41</v>
      </c>
      <c r="AJ20" s="445"/>
      <c r="AK20" s="445"/>
      <c r="AL20" s="445"/>
      <c r="AM20" s="445"/>
      <c r="AN20" s="445"/>
      <c r="AO20" s="445"/>
      <c r="AP20" s="445">
        <v>0.41</v>
      </c>
      <c r="AQ20" s="445"/>
      <c r="AR20" s="445"/>
      <c r="AS20" s="445"/>
      <c r="AT20" s="445"/>
      <c r="AU20" s="445"/>
      <c r="AV20" s="445"/>
      <c r="AW20" s="452">
        <v>0.32799999999999996</v>
      </c>
      <c r="AX20" s="452"/>
      <c r="AY20" s="452"/>
      <c r="AZ20" s="452"/>
      <c r="BA20" s="452"/>
      <c r="BB20" s="452"/>
      <c r="BC20" s="452"/>
      <c r="BD20" s="452">
        <v>0.32799999999999996</v>
      </c>
      <c r="BE20" s="452"/>
      <c r="BF20" s="452"/>
      <c r="BG20" s="452"/>
      <c r="BH20" s="452"/>
      <c r="BI20" s="452"/>
      <c r="BJ20" s="452"/>
      <c r="BK20" s="452">
        <v>0.32799999999999996</v>
      </c>
      <c r="BL20" s="452"/>
      <c r="BM20" s="452"/>
      <c r="BN20" s="452"/>
      <c r="BO20" s="452"/>
      <c r="BP20" s="452"/>
      <c r="BQ20" s="453"/>
      <c r="BR20" s="447">
        <v>0</v>
      </c>
      <c r="BS20" s="436"/>
      <c r="BT20" s="436"/>
      <c r="BU20" s="436"/>
      <c r="BV20" s="436"/>
      <c r="BW20" s="436"/>
      <c r="BX20" s="436"/>
      <c r="BY20" s="436">
        <v>0</v>
      </c>
      <c r="BZ20" s="436"/>
      <c r="CA20" s="436"/>
      <c r="CB20" s="436"/>
      <c r="CC20" s="436"/>
      <c r="CD20" s="436"/>
      <c r="CE20" s="436"/>
      <c r="CF20" s="436">
        <v>0</v>
      </c>
      <c r="CG20" s="445"/>
      <c r="CH20" s="445"/>
      <c r="CI20" s="445"/>
      <c r="CJ20" s="445"/>
      <c r="CK20" s="445"/>
      <c r="CL20" s="445"/>
      <c r="CM20" s="436">
        <v>0</v>
      </c>
      <c r="CN20" s="436"/>
      <c r="CO20" s="436"/>
      <c r="CP20" s="436"/>
      <c r="CQ20" s="436"/>
      <c r="CR20" s="436"/>
      <c r="CS20" s="436"/>
      <c r="CT20" s="436">
        <v>0</v>
      </c>
      <c r="CU20" s="436"/>
      <c r="CV20" s="436"/>
      <c r="CW20" s="436"/>
      <c r="CX20" s="436"/>
      <c r="CY20" s="436"/>
      <c r="CZ20" s="436"/>
      <c r="DA20" s="436">
        <v>0</v>
      </c>
      <c r="DB20" s="445"/>
      <c r="DC20" s="445"/>
      <c r="DD20" s="445"/>
      <c r="DE20" s="445"/>
      <c r="DF20" s="445"/>
      <c r="DG20" s="446"/>
      <c r="DH20" s="448">
        <v>172.93938590583184</v>
      </c>
      <c r="DI20" s="449"/>
      <c r="DJ20" s="449"/>
      <c r="DK20" s="449"/>
      <c r="DL20" s="449"/>
      <c r="DM20" s="449"/>
      <c r="DN20" s="449"/>
      <c r="DO20" s="444">
        <v>172.93938590583184</v>
      </c>
      <c r="DP20" s="444"/>
      <c r="DQ20" s="444"/>
      <c r="DR20" s="444"/>
      <c r="DS20" s="444"/>
      <c r="DT20" s="444"/>
      <c r="DU20" s="444"/>
      <c r="DV20" s="444">
        <v>172.93938590583184</v>
      </c>
      <c r="DW20" s="445"/>
      <c r="DX20" s="445"/>
      <c r="DY20" s="445"/>
      <c r="DZ20" s="445"/>
      <c r="EA20" s="445"/>
      <c r="EB20" s="445"/>
      <c r="EC20" s="444">
        <v>161.10818690843433</v>
      </c>
      <c r="ED20" s="444"/>
      <c r="EE20" s="444"/>
      <c r="EF20" s="444"/>
      <c r="EG20" s="444"/>
      <c r="EH20" s="444"/>
      <c r="EI20" s="444"/>
      <c r="EJ20" s="444">
        <v>161.10818690843433</v>
      </c>
      <c r="EK20" s="444"/>
      <c r="EL20" s="444"/>
      <c r="EM20" s="444"/>
      <c r="EN20" s="444"/>
      <c r="EO20" s="444"/>
      <c r="EP20" s="444"/>
      <c r="EQ20" s="444"/>
      <c r="ER20" s="444">
        <v>161.10818690843433</v>
      </c>
      <c r="ES20" s="450"/>
      <c r="ET20" s="450"/>
      <c r="EU20" s="450"/>
      <c r="EV20" s="450"/>
      <c r="EW20" s="450"/>
      <c r="EX20" s="450"/>
      <c r="EY20" s="451"/>
      <c r="EZ20" s="448">
        <v>1.2700600883189221</v>
      </c>
      <c r="FA20" s="444"/>
      <c r="FB20" s="444"/>
      <c r="FC20" s="444"/>
      <c r="FD20" s="444"/>
      <c r="FE20" s="444"/>
      <c r="FF20" s="444"/>
      <c r="FG20" s="444">
        <v>1.2700600883189221</v>
      </c>
      <c r="FH20" s="444"/>
      <c r="FI20" s="444"/>
      <c r="FJ20" s="444"/>
      <c r="FK20" s="444"/>
      <c r="FL20" s="444"/>
      <c r="FM20" s="444"/>
      <c r="FN20" s="444">
        <v>1.2700600883189221</v>
      </c>
      <c r="FO20" s="444"/>
      <c r="FP20" s="444"/>
      <c r="FQ20" s="444"/>
      <c r="FR20" s="444"/>
      <c r="FS20" s="444"/>
      <c r="FT20" s="444"/>
      <c r="FU20" s="444">
        <v>0.799</v>
      </c>
      <c r="FV20" s="444"/>
      <c r="FW20" s="444"/>
      <c r="FX20" s="444"/>
      <c r="FY20" s="444"/>
      <c r="FZ20" s="444"/>
      <c r="GA20" s="444"/>
      <c r="GB20" s="444">
        <f t="shared" si="0"/>
        <v>0.799</v>
      </c>
      <c r="GC20" s="444"/>
      <c r="GD20" s="444"/>
      <c r="GE20" s="444"/>
      <c r="GF20" s="444"/>
      <c r="GG20" s="444"/>
      <c r="GH20" s="444"/>
      <c r="GI20" s="444">
        <f t="shared" si="1"/>
        <v>0.799</v>
      </c>
      <c r="GJ20" s="445"/>
      <c r="GK20" s="445"/>
      <c r="GL20" s="445"/>
      <c r="GM20" s="445"/>
      <c r="GN20" s="445"/>
      <c r="GO20" s="446"/>
      <c r="GP20" s="447">
        <v>1001.45</v>
      </c>
      <c r="GQ20" s="436"/>
      <c r="GR20" s="436"/>
      <c r="GS20" s="436"/>
      <c r="GT20" s="436"/>
      <c r="GU20" s="436"/>
      <c r="GV20" s="436"/>
      <c r="GW20" s="436">
        <v>1001.45</v>
      </c>
      <c r="GX20" s="436"/>
      <c r="GY20" s="436"/>
      <c r="GZ20" s="436"/>
      <c r="HA20" s="436"/>
      <c r="HB20" s="436"/>
      <c r="HC20" s="436"/>
      <c r="HD20" s="436">
        <v>1001.45</v>
      </c>
      <c r="HE20" s="436"/>
      <c r="HF20" s="436"/>
      <c r="HG20" s="436"/>
      <c r="HH20" s="436"/>
      <c r="HI20" s="436"/>
      <c r="HJ20" s="436"/>
      <c r="HK20" s="436">
        <v>2131.596</v>
      </c>
      <c r="HL20" s="436"/>
      <c r="HM20" s="436"/>
      <c r="HN20" s="436"/>
      <c r="HO20" s="436"/>
      <c r="HP20" s="436"/>
      <c r="HQ20" s="436"/>
      <c r="HR20" s="436">
        <f t="shared" si="2"/>
        <v>2131.596</v>
      </c>
      <c r="HS20" s="436"/>
      <c r="HT20" s="436"/>
      <c r="HU20" s="436"/>
      <c r="HV20" s="436"/>
      <c r="HW20" s="436"/>
      <c r="HX20" s="436"/>
      <c r="HY20" s="436">
        <f t="shared" si="3"/>
        <v>2131.596</v>
      </c>
      <c r="HZ20" s="436"/>
      <c r="IA20" s="436"/>
      <c r="IB20" s="436"/>
      <c r="IC20" s="436"/>
      <c r="ID20" s="436"/>
      <c r="IE20" s="437"/>
      <c r="IF20" s="522">
        <v>7.9</v>
      </c>
      <c r="IG20" s="523"/>
      <c r="IH20" s="523"/>
      <c r="II20" s="523"/>
      <c r="IJ20" s="523"/>
      <c r="IK20" s="523"/>
      <c r="IL20" s="523"/>
    </row>
    <row r="21" spans="1:239" s="138" customFormat="1" ht="32.25" customHeight="1">
      <c r="A21" s="438" t="s">
        <v>531</v>
      </c>
      <c r="B21" s="439"/>
      <c r="C21" s="439"/>
      <c r="D21" s="439"/>
      <c r="E21" s="440"/>
      <c r="F21" s="460" t="s">
        <v>532</v>
      </c>
      <c r="G21" s="461"/>
      <c r="H21" s="461"/>
      <c r="I21" s="461"/>
      <c r="J21" s="461"/>
      <c r="K21" s="461"/>
      <c r="L21" s="461"/>
      <c r="M21" s="461"/>
      <c r="N21" s="461"/>
      <c r="O21" s="461"/>
      <c r="P21" s="461"/>
      <c r="Q21" s="461"/>
      <c r="R21" s="461"/>
      <c r="S21" s="461"/>
      <c r="T21" s="461"/>
      <c r="U21" s="461"/>
      <c r="V21" s="461"/>
      <c r="W21" s="461"/>
      <c r="X21" s="461"/>
      <c r="Y21" s="461"/>
      <c r="Z21" s="461"/>
      <c r="AA21" s="461"/>
      <c r="AB21" s="454">
        <v>0.07</v>
      </c>
      <c r="AC21" s="445"/>
      <c r="AD21" s="445"/>
      <c r="AE21" s="445"/>
      <c r="AF21" s="445"/>
      <c r="AG21" s="445"/>
      <c r="AH21" s="445"/>
      <c r="AI21" s="445">
        <v>0.07</v>
      </c>
      <c r="AJ21" s="445"/>
      <c r="AK21" s="445"/>
      <c r="AL21" s="445"/>
      <c r="AM21" s="445"/>
      <c r="AN21" s="445"/>
      <c r="AO21" s="445"/>
      <c r="AP21" s="445">
        <v>0.07</v>
      </c>
      <c r="AQ21" s="445"/>
      <c r="AR21" s="445"/>
      <c r="AS21" s="445"/>
      <c r="AT21" s="445"/>
      <c r="AU21" s="445"/>
      <c r="AV21" s="445"/>
      <c r="AW21" s="452">
        <v>0</v>
      </c>
      <c r="AX21" s="452"/>
      <c r="AY21" s="452"/>
      <c r="AZ21" s="452"/>
      <c r="BA21" s="452"/>
      <c r="BB21" s="452"/>
      <c r="BC21" s="452"/>
      <c r="BD21" s="452">
        <v>0</v>
      </c>
      <c r="BE21" s="452"/>
      <c r="BF21" s="452"/>
      <c r="BG21" s="452"/>
      <c r="BH21" s="452"/>
      <c r="BI21" s="452"/>
      <c r="BJ21" s="452"/>
      <c r="BK21" s="452">
        <v>0</v>
      </c>
      <c r="BL21" s="452"/>
      <c r="BM21" s="452"/>
      <c r="BN21" s="452"/>
      <c r="BO21" s="452"/>
      <c r="BP21" s="452"/>
      <c r="BQ21" s="453"/>
      <c r="BR21" s="447">
        <v>0.1</v>
      </c>
      <c r="BS21" s="436"/>
      <c r="BT21" s="436"/>
      <c r="BU21" s="436"/>
      <c r="BV21" s="436"/>
      <c r="BW21" s="436"/>
      <c r="BX21" s="436"/>
      <c r="BY21" s="436">
        <v>0.1</v>
      </c>
      <c r="BZ21" s="436"/>
      <c r="CA21" s="436"/>
      <c r="CB21" s="436"/>
      <c r="CC21" s="436"/>
      <c r="CD21" s="436"/>
      <c r="CE21" s="436"/>
      <c r="CF21" s="436">
        <v>0.1</v>
      </c>
      <c r="CG21" s="445"/>
      <c r="CH21" s="445"/>
      <c r="CI21" s="445"/>
      <c r="CJ21" s="445"/>
      <c r="CK21" s="445"/>
      <c r="CL21" s="445"/>
      <c r="CM21" s="436">
        <v>0</v>
      </c>
      <c r="CN21" s="436"/>
      <c r="CO21" s="436"/>
      <c r="CP21" s="436"/>
      <c r="CQ21" s="436"/>
      <c r="CR21" s="436"/>
      <c r="CS21" s="436"/>
      <c r="CT21" s="436">
        <v>0</v>
      </c>
      <c r="CU21" s="436"/>
      <c r="CV21" s="436"/>
      <c r="CW21" s="436"/>
      <c r="CX21" s="436"/>
      <c r="CY21" s="436"/>
      <c r="CZ21" s="436"/>
      <c r="DA21" s="436">
        <v>0</v>
      </c>
      <c r="DB21" s="445"/>
      <c r="DC21" s="445"/>
      <c r="DD21" s="445"/>
      <c r="DE21" s="445"/>
      <c r="DF21" s="445"/>
      <c r="DG21" s="446"/>
      <c r="DH21" s="448">
        <v>176.55882036406655</v>
      </c>
      <c r="DI21" s="449"/>
      <c r="DJ21" s="449"/>
      <c r="DK21" s="449"/>
      <c r="DL21" s="449"/>
      <c r="DM21" s="449"/>
      <c r="DN21" s="449"/>
      <c r="DO21" s="444">
        <v>176.55882036406655</v>
      </c>
      <c r="DP21" s="444"/>
      <c r="DQ21" s="444"/>
      <c r="DR21" s="444"/>
      <c r="DS21" s="444"/>
      <c r="DT21" s="444"/>
      <c r="DU21" s="444"/>
      <c r="DV21" s="444">
        <v>176.55882036406655</v>
      </c>
      <c r="DW21" s="445"/>
      <c r="DX21" s="445"/>
      <c r="DY21" s="445"/>
      <c r="DZ21" s="445"/>
      <c r="EA21" s="445"/>
      <c r="EB21" s="445"/>
      <c r="EC21" s="444"/>
      <c r="ED21" s="444"/>
      <c r="EE21" s="444"/>
      <c r="EF21" s="444"/>
      <c r="EG21" s="444"/>
      <c r="EH21" s="444"/>
      <c r="EI21" s="444"/>
      <c r="EJ21" s="444">
        <v>0</v>
      </c>
      <c r="EK21" s="444"/>
      <c r="EL21" s="444"/>
      <c r="EM21" s="444"/>
      <c r="EN21" s="444"/>
      <c r="EO21" s="444"/>
      <c r="EP21" s="444"/>
      <c r="EQ21" s="444"/>
      <c r="ER21" s="444">
        <v>0</v>
      </c>
      <c r="ES21" s="450"/>
      <c r="ET21" s="450"/>
      <c r="EU21" s="450"/>
      <c r="EV21" s="450"/>
      <c r="EW21" s="450"/>
      <c r="EX21" s="450"/>
      <c r="EY21" s="451"/>
      <c r="EZ21" s="448">
        <v>2.4877507297437598</v>
      </c>
      <c r="FA21" s="444"/>
      <c r="FB21" s="444"/>
      <c r="FC21" s="444"/>
      <c r="FD21" s="444"/>
      <c r="FE21" s="444"/>
      <c r="FF21" s="444"/>
      <c r="FG21" s="444">
        <v>2.4877507297437598</v>
      </c>
      <c r="FH21" s="444"/>
      <c r="FI21" s="444"/>
      <c r="FJ21" s="444"/>
      <c r="FK21" s="444"/>
      <c r="FL21" s="444"/>
      <c r="FM21" s="444"/>
      <c r="FN21" s="444">
        <v>2.4877507297437598</v>
      </c>
      <c r="FO21" s="444"/>
      <c r="FP21" s="444"/>
      <c r="FQ21" s="444"/>
      <c r="FR21" s="444"/>
      <c r="FS21" s="444"/>
      <c r="FT21" s="444"/>
      <c r="FU21" s="444">
        <v>0</v>
      </c>
      <c r="FV21" s="444"/>
      <c r="FW21" s="444"/>
      <c r="FX21" s="444"/>
      <c r="FY21" s="444"/>
      <c r="FZ21" s="444"/>
      <c r="GA21" s="444"/>
      <c r="GB21" s="444">
        <f t="shared" si="0"/>
        <v>0</v>
      </c>
      <c r="GC21" s="444"/>
      <c r="GD21" s="444"/>
      <c r="GE21" s="444"/>
      <c r="GF21" s="444"/>
      <c r="GG21" s="444"/>
      <c r="GH21" s="444"/>
      <c r="GI21" s="444">
        <f t="shared" si="1"/>
        <v>0</v>
      </c>
      <c r="GJ21" s="445"/>
      <c r="GK21" s="445"/>
      <c r="GL21" s="445"/>
      <c r="GM21" s="445"/>
      <c r="GN21" s="445"/>
      <c r="GO21" s="446"/>
      <c r="GP21" s="447">
        <v>4677.25</v>
      </c>
      <c r="GQ21" s="436"/>
      <c r="GR21" s="436"/>
      <c r="GS21" s="436"/>
      <c r="GT21" s="436"/>
      <c r="GU21" s="436"/>
      <c r="GV21" s="436"/>
      <c r="GW21" s="436">
        <v>4677.25</v>
      </c>
      <c r="GX21" s="436"/>
      <c r="GY21" s="436"/>
      <c r="GZ21" s="436"/>
      <c r="HA21" s="436"/>
      <c r="HB21" s="436"/>
      <c r="HC21" s="436"/>
      <c r="HD21" s="436">
        <v>4677.25</v>
      </c>
      <c r="HE21" s="436"/>
      <c r="HF21" s="436"/>
      <c r="HG21" s="436"/>
      <c r="HH21" s="436"/>
      <c r="HI21" s="436"/>
      <c r="HJ21" s="436"/>
      <c r="HK21" s="436">
        <v>0</v>
      </c>
      <c r="HL21" s="436"/>
      <c r="HM21" s="436"/>
      <c r="HN21" s="436"/>
      <c r="HO21" s="436"/>
      <c r="HP21" s="436"/>
      <c r="HQ21" s="436"/>
      <c r="HR21" s="436">
        <f t="shared" si="2"/>
        <v>0</v>
      </c>
      <c r="HS21" s="436"/>
      <c r="HT21" s="436"/>
      <c r="HU21" s="436"/>
      <c r="HV21" s="436"/>
      <c r="HW21" s="436"/>
      <c r="HX21" s="436"/>
      <c r="HY21" s="436">
        <f t="shared" si="3"/>
        <v>0</v>
      </c>
      <c r="HZ21" s="436"/>
      <c r="IA21" s="436"/>
      <c r="IB21" s="436"/>
      <c r="IC21" s="436"/>
      <c r="ID21" s="436"/>
      <c r="IE21" s="437"/>
    </row>
    <row r="22" spans="1:246" s="2" customFormat="1" ht="15" customHeight="1">
      <c r="A22" s="438" t="s">
        <v>533</v>
      </c>
      <c r="B22" s="439"/>
      <c r="C22" s="439"/>
      <c r="D22" s="439"/>
      <c r="E22" s="440"/>
      <c r="F22" s="441" t="s">
        <v>534</v>
      </c>
      <c r="G22" s="442"/>
      <c r="H22" s="442"/>
      <c r="I22" s="442"/>
      <c r="J22" s="442"/>
      <c r="K22" s="442"/>
      <c r="L22" s="442"/>
      <c r="M22" s="442"/>
      <c r="N22" s="442"/>
      <c r="O22" s="442"/>
      <c r="P22" s="442"/>
      <c r="Q22" s="442"/>
      <c r="R22" s="442"/>
      <c r="S22" s="442"/>
      <c r="T22" s="442"/>
      <c r="U22" s="442"/>
      <c r="V22" s="442"/>
      <c r="W22" s="442"/>
      <c r="X22" s="442"/>
      <c r="Y22" s="442"/>
      <c r="Z22" s="442"/>
      <c r="AA22" s="442"/>
      <c r="AB22" s="454">
        <v>0.22</v>
      </c>
      <c r="AC22" s="445"/>
      <c r="AD22" s="445"/>
      <c r="AE22" s="445"/>
      <c r="AF22" s="445"/>
      <c r="AG22" s="445"/>
      <c r="AH22" s="445"/>
      <c r="AI22" s="445">
        <v>0.22</v>
      </c>
      <c r="AJ22" s="445"/>
      <c r="AK22" s="445"/>
      <c r="AL22" s="445"/>
      <c r="AM22" s="445"/>
      <c r="AN22" s="445"/>
      <c r="AO22" s="445"/>
      <c r="AP22" s="445">
        <v>0.22</v>
      </c>
      <c r="AQ22" s="445"/>
      <c r="AR22" s="445"/>
      <c r="AS22" s="445"/>
      <c r="AT22" s="445"/>
      <c r="AU22" s="445"/>
      <c r="AV22" s="445"/>
      <c r="AW22" s="452">
        <v>0.17600000000000002</v>
      </c>
      <c r="AX22" s="452"/>
      <c r="AY22" s="452"/>
      <c r="AZ22" s="452"/>
      <c r="BA22" s="452"/>
      <c r="BB22" s="452"/>
      <c r="BC22" s="452"/>
      <c r="BD22" s="452">
        <v>0.17600000000000002</v>
      </c>
      <c r="BE22" s="452"/>
      <c r="BF22" s="452"/>
      <c r="BG22" s="452"/>
      <c r="BH22" s="452"/>
      <c r="BI22" s="452"/>
      <c r="BJ22" s="452"/>
      <c r="BK22" s="452">
        <v>0.17600000000000002</v>
      </c>
      <c r="BL22" s="452"/>
      <c r="BM22" s="452"/>
      <c r="BN22" s="452"/>
      <c r="BO22" s="452"/>
      <c r="BP22" s="452"/>
      <c r="BQ22" s="453"/>
      <c r="BR22" s="447">
        <v>0</v>
      </c>
      <c r="BS22" s="436"/>
      <c r="BT22" s="436"/>
      <c r="BU22" s="436"/>
      <c r="BV22" s="436"/>
      <c r="BW22" s="436"/>
      <c r="BX22" s="436"/>
      <c r="BY22" s="436">
        <v>0</v>
      </c>
      <c r="BZ22" s="436"/>
      <c r="CA22" s="436"/>
      <c r="CB22" s="436"/>
      <c r="CC22" s="436"/>
      <c r="CD22" s="436"/>
      <c r="CE22" s="436"/>
      <c r="CF22" s="436">
        <v>0</v>
      </c>
      <c r="CG22" s="445"/>
      <c r="CH22" s="445"/>
      <c r="CI22" s="445"/>
      <c r="CJ22" s="445"/>
      <c r="CK22" s="445"/>
      <c r="CL22" s="445"/>
      <c r="CM22" s="436">
        <v>0</v>
      </c>
      <c r="CN22" s="436"/>
      <c r="CO22" s="436"/>
      <c r="CP22" s="436"/>
      <c r="CQ22" s="436"/>
      <c r="CR22" s="436"/>
      <c r="CS22" s="436"/>
      <c r="CT22" s="436">
        <v>0</v>
      </c>
      <c r="CU22" s="436"/>
      <c r="CV22" s="436"/>
      <c r="CW22" s="436"/>
      <c r="CX22" s="436"/>
      <c r="CY22" s="436"/>
      <c r="CZ22" s="436"/>
      <c r="DA22" s="436">
        <v>0</v>
      </c>
      <c r="DB22" s="445"/>
      <c r="DC22" s="445"/>
      <c r="DD22" s="445"/>
      <c r="DE22" s="445"/>
      <c r="DF22" s="445"/>
      <c r="DG22" s="446"/>
      <c r="DH22" s="448">
        <v>0</v>
      </c>
      <c r="DI22" s="449"/>
      <c r="DJ22" s="449"/>
      <c r="DK22" s="449"/>
      <c r="DL22" s="449"/>
      <c r="DM22" s="449"/>
      <c r="DN22" s="449"/>
      <c r="DO22" s="444">
        <v>0</v>
      </c>
      <c r="DP22" s="444"/>
      <c r="DQ22" s="444"/>
      <c r="DR22" s="444"/>
      <c r="DS22" s="444"/>
      <c r="DT22" s="444"/>
      <c r="DU22" s="444"/>
      <c r="DV22" s="444">
        <v>0</v>
      </c>
      <c r="DW22" s="445"/>
      <c r="DX22" s="445"/>
      <c r="DY22" s="445"/>
      <c r="DZ22" s="445"/>
      <c r="EA22" s="445"/>
      <c r="EB22" s="445"/>
      <c r="EC22" s="444">
        <v>160.4358275153211</v>
      </c>
      <c r="ED22" s="444"/>
      <c r="EE22" s="444"/>
      <c r="EF22" s="444"/>
      <c r="EG22" s="444"/>
      <c r="EH22" s="444"/>
      <c r="EI22" s="444"/>
      <c r="EJ22" s="444">
        <v>160.4358275153211</v>
      </c>
      <c r="EK22" s="444"/>
      <c r="EL22" s="444"/>
      <c r="EM22" s="444"/>
      <c r="EN22" s="444"/>
      <c r="EO22" s="444"/>
      <c r="EP22" s="444"/>
      <c r="EQ22" s="444"/>
      <c r="ER22" s="444">
        <v>160.4358275153211</v>
      </c>
      <c r="ES22" s="450"/>
      <c r="ET22" s="450"/>
      <c r="EU22" s="450"/>
      <c r="EV22" s="450"/>
      <c r="EW22" s="450"/>
      <c r="EX22" s="450"/>
      <c r="EY22" s="451"/>
      <c r="EZ22" s="448">
        <v>1.195</v>
      </c>
      <c r="FA22" s="444"/>
      <c r="FB22" s="444"/>
      <c r="FC22" s="444"/>
      <c r="FD22" s="444"/>
      <c r="FE22" s="444"/>
      <c r="FF22" s="444"/>
      <c r="FG22" s="444">
        <v>1.195</v>
      </c>
      <c r="FH22" s="444"/>
      <c r="FI22" s="444"/>
      <c r="FJ22" s="444"/>
      <c r="FK22" s="444"/>
      <c r="FL22" s="444"/>
      <c r="FM22" s="444"/>
      <c r="FN22" s="444">
        <v>1.195</v>
      </c>
      <c r="FO22" s="444"/>
      <c r="FP22" s="444"/>
      <c r="FQ22" s="444"/>
      <c r="FR22" s="444"/>
      <c r="FS22" s="444"/>
      <c r="FT22" s="444"/>
      <c r="FU22" s="444">
        <v>0.3124751933505669</v>
      </c>
      <c r="FV22" s="444"/>
      <c r="FW22" s="444"/>
      <c r="FX22" s="444"/>
      <c r="FY22" s="444"/>
      <c r="FZ22" s="444"/>
      <c r="GA22" s="444"/>
      <c r="GB22" s="444">
        <f t="shared" si="0"/>
        <v>0.3124751933505669</v>
      </c>
      <c r="GC22" s="444"/>
      <c r="GD22" s="444"/>
      <c r="GE22" s="444"/>
      <c r="GF22" s="444"/>
      <c r="GG22" s="444"/>
      <c r="GH22" s="444"/>
      <c r="GI22" s="444">
        <f t="shared" si="1"/>
        <v>0.3124751933505669</v>
      </c>
      <c r="GJ22" s="445"/>
      <c r="GK22" s="445"/>
      <c r="GL22" s="445"/>
      <c r="GM22" s="445"/>
      <c r="GN22" s="445"/>
      <c r="GO22" s="446"/>
      <c r="GP22" s="447">
        <v>1232.6</v>
      </c>
      <c r="GQ22" s="436"/>
      <c r="GR22" s="436"/>
      <c r="GS22" s="436"/>
      <c r="GT22" s="436"/>
      <c r="GU22" s="436"/>
      <c r="GV22" s="458"/>
      <c r="GW22" s="436">
        <v>1232.6</v>
      </c>
      <c r="GX22" s="436"/>
      <c r="GY22" s="436"/>
      <c r="GZ22" s="436"/>
      <c r="HA22" s="436"/>
      <c r="HB22" s="436"/>
      <c r="HC22" s="436"/>
      <c r="HD22" s="459">
        <v>1232.6</v>
      </c>
      <c r="HE22" s="436"/>
      <c r="HF22" s="436"/>
      <c r="HG22" s="436"/>
      <c r="HH22" s="436"/>
      <c r="HI22" s="436"/>
      <c r="HJ22" s="436"/>
      <c r="HK22" s="436">
        <v>442.8432</v>
      </c>
      <c r="HL22" s="436"/>
      <c r="HM22" s="436"/>
      <c r="HN22" s="436"/>
      <c r="HO22" s="436"/>
      <c r="HP22" s="436"/>
      <c r="HQ22" s="436"/>
      <c r="HR22" s="436">
        <f t="shared" si="2"/>
        <v>442.8432</v>
      </c>
      <c r="HS22" s="436"/>
      <c r="HT22" s="436"/>
      <c r="HU22" s="436"/>
      <c r="HV22" s="436"/>
      <c r="HW22" s="436"/>
      <c r="HX22" s="436"/>
      <c r="HY22" s="436">
        <f t="shared" si="3"/>
        <v>442.8432</v>
      </c>
      <c r="HZ22" s="436"/>
      <c r="IA22" s="436"/>
      <c r="IB22" s="436"/>
      <c r="IC22" s="436"/>
      <c r="ID22" s="436"/>
      <c r="IE22" s="437"/>
      <c r="IF22" s="522">
        <v>2</v>
      </c>
      <c r="IG22" s="523"/>
      <c r="IH22" s="523"/>
      <c r="II22" s="523"/>
      <c r="IJ22" s="523"/>
      <c r="IK22" s="523"/>
      <c r="IL22" s="523"/>
    </row>
    <row r="23" spans="1:239" s="2" customFormat="1" ht="31.5" customHeight="1">
      <c r="A23" s="455" t="s">
        <v>535</v>
      </c>
      <c r="B23" s="456"/>
      <c r="C23" s="456"/>
      <c r="D23" s="456"/>
      <c r="E23" s="457"/>
      <c r="F23" s="441" t="s">
        <v>536</v>
      </c>
      <c r="G23" s="442"/>
      <c r="H23" s="442"/>
      <c r="I23" s="442"/>
      <c r="J23" s="442"/>
      <c r="K23" s="442"/>
      <c r="L23" s="442"/>
      <c r="M23" s="442"/>
      <c r="N23" s="442"/>
      <c r="O23" s="442"/>
      <c r="P23" s="442"/>
      <c r="Q23" s="442"/>
      <c r="R23" s="442"/>
      <c r="S23" s="442"/>
      <c r="T23" s="442"/>
      <c r="U23" s="442"/>
      <c r="V23" s="442"/>
      <c r="W23" s="442"/>
      <c r="X23" s="442"/>
      <c r="Y23" s="442"/>
      <c r="Z23" s="442"/>
      <c r="AA23" s="442"/>
      <c r="AB23" s="454">
        <v>0.44</v>
      </c>
      <c r="AC23" s="445"/>
      <c r="AD23" s="445"/>
      <c r="AE23" s="445"/>
      <c r="AF23" s="445"/>
      <c r="AG23" s="445"/>
      <c r="AH23" s="445"/>
      <c r="AI23" s="445">
        <v>0.44</v>
      </c>
      <c r="AJ23" s="445"/>
      <c r="AK23" s="445"/>
      <c r="AL23" s="445"/>
      <c r="AM23" s="445"/>
      <c r="AN23" s="445"/>
      <c r="AO23" s="445"/>
      <c r="AP23" s="445">
        <v>0.44</v>
      </c>
      <c r="AQ23" s="445"/>
      <c r="AR23" s="445"/>
      <c r="AS23" s="445"/>
      <c r="AT23" s="445"/>
      <c r="AU23" s="445"/>
      <c r="AV23" s="445"/>
      <c r="AW23" s="445">
        <v>0.44</v>
      </c>
      <c r="AX23" s="445"/>
      <c r="AY23" s="445"/>
      <c r="AZ23" s="445"/>
      <c r="BA23" s="445"/>
      <c r="BB23" s="445"/>
      <c r="BC23" s="445"/>
      <c r="BD23" s="445">
        <v>0.44</v>
      </c>
      <c r="BE23" s="445"/>
      <c r="BF23" s="445"/>
      <c r="BG23" s="445"/>
      <c r="BH23" s="445"/>
      <c r="BI23" s="445"/>
      <c r="BJ23" s="445"/>
      <c r="BK23" s="445">
        <v>0.44</v>
      </c>
      <c r="BL23" s="445"/>
      <c r="BM23" s="445"/>
      <c r="BN23" s="445"/>
      <c r="BO23" s="445"/>
      <c r="BP23" s="445"/>
      <c r="BQ23" s="445"/>
      <c r="BR23" s="447">
        <v>0</v>
      </c>
      <c r="BS23" s="436"/>
      <c r="BT23" s="436"/>
      <c r="BU23" s="436"/>
      <c r="BV23" s="436"/>
      <c r="BW23" s="436"/>
      <c r="BX23" s="436"/>
      <c r="BY23" s="436">
        <v>0</v>
      </c>
      <c r="BZ23" s="436"/>
      <c r="CA23" s="436"/>
      <c r="CB23" s="436"/>
      <c r="CC23" s="436"/>
      <c r="CD23" s="436"/>
      <c r="CE23" s="436"/>
      <c r="CF23" s="436">
        <v>0</v>
      </c>
      <c r="CG23" s="445"/>
      <c r="CH23" s="445"/>
      <c r="CI23" s="445"/>
      <c r="CJ23" s="445"/>
      <c r="CK23" s="445"/>
      <c r="CL23" s="445"/>
      <c r="CM23" s="436">
        <v>0</v>
      </c>
      <c r="CN23" s="436"/>
      <c r="CO23" s="436"/>
      <c r="CP23" s="436"/>
      <c r="CQ23" s="436"/>
      <c r="CR23" s="436"/>
      <c r="CS23" s="436"/>
      <c r="CT23" s="436">
        <v>0</v>
      </c>
      <c r="CU23" s="436"/>
      <c r="CV23" s="436"/>
      <c r="CW23" s="436"/>
      <c r="CX23" s="436"/>
      <c r="CY23" s="436"/>
      <c r="CZ23" s="436"/>
      <c r="DA23" s="436">
        <v>0</v>
      </c>
      <c r="DB23" s="445"/>
      <c r="DC23" s="445"/>
      <c r="DD23" s="445"/>
      <c r="DE23" s="445"/>
      <c r="DF23" s="445"/>
      <c r="DG23" s="446"/>
      <c r="DH23" s="448">
        <v>180.03200146146548</v>
      </c>
      <c r="DI23" s="449"/>
      <c r="DJ23" s="449"/>
      <c r="DK23" s="449"/>
      <c r="DL23" s="449"/>
      <c r="DM23" s="449"/>
      <c r="DN23" s="449"/>
      <c r="DO23" s="444">
        <v>180.03200146146548</v>
      </c>
      <c r="DP23" s="444"/>
      <c r="DQ23" s="444"/>
      <c r="DR23" s="444"/>
      <c r="DS23" s="444"/>
      <c r="DT23" s="444"/>
      <c r="DU23" s="444"/>
      <c r="DV23" s="444">
        <v>180.03200146146548</v>
      </c>
      <c r="DW23" s="445"/>
      <c r="DX23" s="445"/>
      <c r="DY23" s="445"/>
      <c r="DZ23" s="445"/>
      <c r="EA23" s="445"/>
      <c r="EB23" s="445"/>
      <c r="EC23" s="444">
        <v>161.7026975775437</v>
      </c>
      <c r="ED23" s="444"/>
      <c r="EE23" s="444"/>
      <c r="EF23" s="444"/>
      <c r="EG23" s="444"/>
      <c r="EH23" s="444"/>
      <c r="EI23" s="444"/>
      <c r="EJ23" s="444">
        <v>161.7026975775437</v>
      </c>
      <c r="EK23" s="444"/>
      <c r="EL23" s="444"/>
      <c r="EM23" s="444"/>
      <c r="EN23" s="444"/>
      <c r="EO23" s="444"/>
      <c r="EP23" s="444"/>
      <c r="EQ23" s="444"/>
      <c r="ER23" s="444">
        <v>161.7026975775437</v>
      </c>
      <c r="ES23" s="450"/>
      <c r="ET23" s="450"/>
      <c r="EU23" s="450"/>
      <c r="EV23" s="450"/>
      <c r="EW23" s="450"/>
      <c r="EX23" s="450"/>
      <c r="EY23" s="451"/>
      <c r="EZ23" s="448">
        <v>2.512544170069602</v>
      </c>
      <c r="FA23" s="444"/>
      <c r="FB23" s="444"/>
      <c r="FC23" s="444"/>
      <c r="FD23" s="444"/>
      <c r="FE23" s="444"/>
      <c r="FF23" s="444"/>
      <c r="FG23" s="444">
        <v>2.512544170069602</v>
      </c>
      <c r="FH23" s="444"/>
      <c r="FI23" s="444"/>
      <c r="FJ23" s="444"/>
      <c r="FK23" s="444"/>
      <c r="FL23" s="444"/>
      <c r="FM23" s="444"/>
      <c r="FN23" s="444">
        <v>2.512544170069602</v>
      </c>
      <c r="FO23" s="444"/>
      <c r="FP23" s="444"/>
      <c r="FQ23" s="444"/>
      <c r="FR23" s="444"/>
      <c r="FS23" s="444"/>
      <c r="FT23" s="444"/>
      <c r="FU23" s="444">
        <v>2.512544170069602</v>
      </c>
      <c r="FV23" s="444"/>
      <c r="FW23" s="444"/>
      <c r="FX23" s="444"/>
      <c r="FY23" s="444"/>
      <c r="FZ23" s="444"/>
      <c r="GA23" s="444"/>
      <c r="GB23" s="444">
        <f t="shared" si="0"/>
        <v>2.512544170069602</v>
      </c>
      <c r="GC23" s="444"/>
      <c r="GD23" s="444"/>
      <c r="GE23" s="444"/>
      <c r="GF23" s="444"/>
      <c r="GG23" s="444"/>
      <c r="GH23" s="444"/>
      <c r="GI23" s="444">
        <f t="shared" si="1"/>
        <v>2.512544170069602</v>
      </c>
      <c r="GJ23" s="445"/>
      <c r="GK23" s="445"/>
      <c r="GL23" s="445"/>
      <c r="GM23" s="445"/>
      <c r="GN23" s="445"/>
      <c r="GO23" s="446"/>
      <c r="GP23" s="447">
        <v>3099.577</v>
      </c>
      <c r="GQ23" s="436"/>
      <c r="GR23" s="436"/>
      <c r="GS23" s="436"/>
      <c r="GT23" s="436"/>
      <c r="GU23" s="436"/>
      <c r="GV23" s="436"/>
      <c r="GW23" s="436">
        <v>3099.577</v>
      </c>
      <c r="GX23" s="436"/>
      <c r="GY23" s="436"/>
      <c r="GZ23" s="436"/>
      <c r="HA23" s="436"/>
      <c r="HB23" s="436"/>
      <c r="HC23" s="436"/>
      <c r="HD23" s="436">
        <v>3099.577</v>
      </c>
      <c r="HE23" s="436"/>
      <c r="HF23" s="436"/>
      <c r="HG23" s="436"/>
      <c r="HH23" s="436"/>
      <c r="HI23" s="436"/>
      <c r="HJ23" s="436"/>
      <c r="HK23" s="436">
        <v>3099.577</v>
      </c>
      <c r="HL23" s="436"/>
      <c r="HM23" s="436"/>
      <c r="HN23" s="436"/>
      <c r="HO23" s="436"/>
      <c r="HP23" s="436"/>
      <c r="HQ23" s="436"/>
      <c r="HR23" s="436">
        <v>3099.577</v>
      </c>
      <c r="HS23" s="436"/>
      <c r="HT23" s="436"/>
      <c r="HU23" s="436"/>
      <c r="HV23" s="436"/>
      <c r="HW23" s="436"/>
      <c r="HX23" s="436"/>
      <c r="HY23" s="436">
        <v>3099.577</v>
      </c>
      <c r="HZ23" s="436"/>
      <c r="IA23" s="436"/>
      <c r="IB23" s="436"/>
      <c r="IC23" s="436"/>
      <c r="ID23" s="436"/>
      <c r="IE23" s="436"/>
    </row>
    <row r="24" spans="1:239" s="2" customFormat="1" ht="20.25" customHeight="1">
      <c r="A24" s="438" t="s">
        <v>537</v>
      </c>
      <c r="B24" s="439"/>
      <c r="C24" s="439"/>
      <c r="D24" s="439"/>
      <c r="E24" s="440"/>
      <c r="F24" s="441" t="s">
        <v>538</v>
      </c>
      <c r="G24" s="442"/>
      <c r="H24" s="442"/>
      <c r="I24" s="442"/>
      <c r="J24" s="442"/>
      <c r="K24" s="442"/>
      <c r="L24" s="442"/>
      <c r="M24" s="442"/>
      <c r="N24" s="442"/>
      <c r="O24" s="442"/>
      <c r="P24" s="442"/>
      <c r="Q24" s="442"/>
      <c r="R24" s="442"/>
      <c r="S24" s="442"/>
      <c r="T24" s="442"/>
      <c r="U24" s="442"/>
      <c r="V24" s="442"/>
      <c r="W24" s="442"/>
      <c r="X24" s="442"/>
      <c r="Y24" s="442"/>
      <c r="Z24" s="442"/>
      <c r="AA24" s="442"/>
      <c r="AB24" s="454">
        <v>0.81</v>
      </c>
      <c r="AC24" s="445"/>
      <c r="AD24" s="445"/>
      <c r="AE24" s="445"/>
      <c r="AF24" s="445"/>
      <c r="AG24" s="445"/>
      <c r="AH24" s="445"/>
      <c r="AI24" s="445">
        <v>0.81</v>
      </c>
      <c r="AJ24" s="445"/>
      <c r="AK24" s="445"/>
      <c r="AL24" s="445"/>
      <c r="AM24" s="445"/>
      <c r="AN24" s="445"/>
      <c r="AO24" s="445"/>
      <c r="AP24" s="445">
        <v>0.81</v>
      </c>
      <c r="AQ24" s="445"/>
      <c r="AR24" s="445"/>
      <c r="AS24" s="445"/>
      <c r="AT24" s="445"/>
      <c r="AU24" s="445"/>
      <c r="AV24" s="445"/>
      <c r="AW24" s="445">
        <v>0.81</v>
      </c>
      <c r="AX24" s="445"/>
      <c r="AY24" s="445"/>
      <c r="AZ24" s="445"/>
      <c r="BA24" s="445"/>
      <c r="BB24" s="445"/>
      <c r="BC24" s="445"/>
      <c r="BD24" s="445">
        <v>0.81</v>
      </c>
      <c r="BE24" s="445"/>
      <c r="BF24" s="445"/>
      <c r="BG24" s="445"/>
      <c r="BH24" s="445"/>
      <c r="BI24" s="445"/>
      <c r="BJ24" s="445"/>
      <c r="BK24" s="445">
        <v>0.81</v>
      </c>
      <c r="BL24" s="445"/>
      <c r="BM24" s="445"/>
      <c r="BN24" s="445"/>
      <c r="BO24" s="445"/>
      <c r="BP24" s="445"/>
      <c r="BQ24" s="445"/>
      <c r="BR24" s="447">
        <v>0.24</v>
      </c>
      <c r="BS24" s="436"/>
      <c r="BT24" s="436"/>
      <c r="BU24" s="436"/>
      <c r="BV24" s="436"/>
      <c r="BW24" s="436"/>
      <c r="BX24" s="436"/>
      <c r="BY24" s="436">
        <v>0.24</v>
      </c>
      <c r="BZ24" s="436"/>
      <c r="CA24" s="436"/>
      <c r="CB24" s="436"/>
      <c r="CC24" s="436"/>
      <c r="CD24" s="436"/>
      <c r="CE24" s="436"/>
      <c r="CF24" s="436">
        <v>0.24</v>
      </c>
      <c r="CG24" s="445"/>
      <c r="CH24" s="445"/>
      <c r="CI24" s="445"/>
      <c r="CJ24" s="445"/>
      <c r="CK24" s="445"/>
      <c r="CL24" s="445"/>
      <c r="CM24" s="436">
        <v>0.19199999999999998</v>
      </c>
      <c r="CN24" s="436"/>
      <c r="CO24" s="436"/>
      <c r="CP24" s="436"/>
      <c r="CQ24" s="436"/>
      <c r="CR24" s="436"/>
      <c r="CS24" s="436"/>
      <c r="CT24" s="436">
        <v>0.19199999999999998</v>
      </c>
      <c r="CU24" s="436"/>
      <c r="CV24" s="436"/>
      <c r="CW24" s="436"/>
      <c r="CX24" s="436"/>
      <c r="CY24" s="436"/>
      <c r="CZ24" s="436"/>
      <c r="DA24" s="436">
        <v>0.19199999999999998</v>
      </c>
      <c r="DB24" s="445"/>
      <c r="DC24" s="445"/>
      <c r="DD24" s="445"/>
      <c r="DE24" s="445"/>
      <c r="DF24" s="445"/>
      <c r="DG24" s="446"/>
      <c r="DH24" s="448">
        <v>164.64798446817773</v>
      </c>
      <c r="DI24" s="449"/>
      <c r="DJ24" s="449"/>
      <c r="DK24" s="449"/>
      <c r="DL24" s="449"/>
      <c r="DM24" s="449"/>
      <c r="DN24" s="449"/>
      <c r="DO24" s="444">
        <v>164.64798446817773</v>
      </c>
      <c r="DP24" s="444"/>
      <c r="DQ24" s="444"/>
      <c r="DR24" s="444"/>
      <c r="DS24" s="444"/>
      <c r="DT24" s="444"/>
      <c r="DU24" s="444"/>
      <c r="DV24" s="444">
        <v>164.64798446817773</v>
      </c>
      <c r="DW24" s="445"/>
      <c r="DX24" s="445"/>
      <c r="DY24" s="445"/>
      <c r="DZ24" s="445"/>
      <c r="EA24" s="445"/>
      <c r="EB24" s="445"/>
      <c r="EC24" s="444">
        <v>161.20373973814395</v>
      </c>
      <c r="ED24" s="444"/>
      <c r="EE24" s="444"/>
      <c r="EF24" s="444"/>
      <c r="EG24" s="444"/>
      <c r="EH24" s="444"/>
      <c r="EI24" s="444"/>
      <c r="EJ24" s="444">
        <v>161.20373973814395</v>
      </c>
      <c r="EK24" s="444"/>
      <c r="EL24" s="444"/>
      <c r="EM24" s="444"/>
      <c r="EN24" s="444"/>
      <c r="EO24" s="444"/>
      <c r="EP24" s="444"/>
      <c r="EQ24" s="444"/>
      <c r="ER24" s="444">
        <v>161.20373973814395</v>
      </c>
      <c r="ES24" s="450"/>
      <c r="ET24" s="450"/>
      <c r="EU24" s="450"/>
      <c r="EV24" s="450"/>
      <c r="EW24" s="450"/>
      <c r="EX24" s="450"/>
      <c r="EY24" s="451"/>
      <c r="EZ24" s="447">
        <v>3.498347940545728</v>
      </c>
      <c r="FA24" s="436"/>
      <c r="FB24" s="436"/>
      <c r="FC24" s="436"/>
      <c r="FD24" s="436"/>
      <c r="FE24" s="436"/>
      <c r="FF24" s="436"/>
      <c r="FG24" s="436">
        <v>3.498347940545728</v>
      </c>
      <c r="FH24" s="436"/>
      <c r="FI24" s="436"/>
      <c r="FJ24" s="436"/>
      <c r="FK24" s="436"/>
      <c r="FL24" s="436"/>
      <c r="FM24" s="436"/>
      <c r="FN24" s="436">
        <v>3.498347940545728</v>
      </c>
      <c r="FO24" s="436"/>
      <c r="FP24" s="436"/>
      <c r="FQ24" s="436"/>
      <c r="FR24" s="436"/>
      <c r="FS24" s="436"/>
      <c r="FT24" s="436"/>
      <c r="FU24" s="436">
        <v>3.498347940545728</v>
      </c>
      <c r="FV24" s="436"/>
      <c r="FW24" s="436"/>
      <c r="FX24" s="436"/>
      <c r="FY24" s="436"/>
      <c r="FZ24" s="436"/>
      <c r="GA24" s="436"/>
      <c r="GB24" s="444">
        <f t="shared" si="0"/>
        <v>3.498347940545728</v>
      </c>
      <c r="GC24" s="444"/>
      <c r="GD24" s="444"/>
      <c r="GE24" s="444"/>
      <c r="GF24" s="444"/>
      <c r="GG24" s="444"/>
      <c r="GH24" s="444"/>
      <c r="GI24" s="444">
        <f t="shared" si="1"/>
        <v>3.498347940545728</v>
      </c>
      <c r="GJ24" s="445"/>
      <c r="GK24" s="445"/>
      <c r="GL24" s="445"/>
      <c r="GM24" s="445"/>
      <c r="GN24" s="445"/>
      <c r="GO24" s="446"/>
      <c r="GP24" s="447">
        <v>5837.19224496357</v>
      </c>
      <c r="GQ24" s="436"/>
      <c r="GR24" s="436"/>
      <c r="GS24" s="436"/>
      <c r="GT24" s="436"/>
      <c r="GU24" s="436"/>
      <c r="GV24" s="436"/>
      <c r="GW24" s="436">
        <v>5837.19224496357</v>
      </c>
      <c r="GX24" s="436"/>
      <c r="GY24" s="436"/>
      <c r="GZ24" s="436"/>
      <c r="HA24" s="436"/>
      <c r="HB24" s="436"/>
      <c r="HC24" s="436"/>
      <c r="HD24" s="436">
        <v>5837.19224496357</v>
      </c>
      <c r="HE24" s="436"/>
      <c r="HF24" s="436"/>
      <c r="HG24" s="436"/>
      <c r="HH24" s="436"/>
      <c r="HI24" s="436"/>
      <c r="HJ24" s="436"/>
      <c r="HK24" s="436">
        <v>5837.19224496357</v>
      </c>
      <c r="HL24" s="436"/>
      <c r="HM24" s="436"/>
      <c r="HN24" s="436"/>
      <c r="HO24" s="436"/>
      <c r="HP24" s="436"/>
      <c r="HQ24" s="436"/>
      <c r="HR24" s="436">
        <v>5837.19224496357</v>
      </c>
      <c r="HS24" s="436"/>
      <c r="HT24" s="436"/>
      <c r="HU24" s="436"/>
      <c r="HV24" s="436"/>
      <c r="HW24" s="436"/>
      <c r="HX24" s="436"/>
      <c r="HY24" s="436">
        <v>5837.19224496357</v>
      </c>
      <c r="HZ24" s="436"/>
      <c r="IA24" s="436"/>
      <c r="IB24" s="436"/>
      <c r="IC24" s="436"/>
      <c r="ID24" s="436"/>
      <c r="IE24" s="436"/>
    </row>
    <row r="25" spans="1:239" s="2" customFormat="1" ht="17.25" customHeight="1">
      <c r="A25" s="438" t="s">
        <v>539</v>
      </c>
      <c r="B25" s="439"/>
      <c r="C25" s="439"/>
      <c r="D25" s="439"/>
      <c r="E25" s="440"/>
      <c r="F25" s="441" t="s">
        <v>142</v>
      </c>
      <c r="G25" s="442"/>
      <c r="H25" s="442"/>
      <c r="I25" s="442"/>
      <c r="J25" s="442"/>
      <c r="K25" s="442"/>
      <c r="L25" s="442"/>
      <c r="M25" s="442"/>
      <c r="N25" s="442"/>
      <c r="O25" s="442"/>
      <c r="P25" s="442"/>
      <c r="Q25" s="442"/>
      <c r="R25" s="442"/>
      <c r="S25" s="442"/>
      <c r="T25" s="442"/>
      <c r="U25" s="442"/>
      <c r="V25" s="442"/>
      <c r="W25" s="442"/>
      <c r="X25" s="442"/>
      <c r="Y25" s="442"/>
      <c r="Z25" s="442"/>
      <c r="AA25" s="442"/>
      <c r="AB25" s="454">
        <v>0.12</v>
      </c>
      <c r="AC25" s="445"/>
      <c r="AD25" s="445"/>
      <c r="AE25" s="445"/>
      <c r="AF25" s="445"/>
      <c r="AG25" s="445"/>
      <c r="AH25" s="445"/>
      <c r="AI25" s="445">
        <v>0.12</v>
      </c>
      <c r="AJ25" s="445"/>
      <c r="AK25" s="445"/>
      <c r="AL25" s="445"/>
      <c r="AM25" s="445"/>
      <c r="AN25" s="445"/>
      <c r="AO25" s="445"/>
      <c r="AP25" s="445">
        <v>0.12</v>
      </c>
      <c r="AQ25" s="445"/>
      <c r="AR25" s="445"/>
      <c r="AS25" s="445"/>
      <c r="AT25" s="445"/>
      <c r="AU25" s="445"/>
      <c r="AV25" s="445"/>
      <c r="AW25" s="445">
        <v>0.12</v>
      </c>
      <c r="AX25" s="445"/>
      <c r="AY25" s="445"/>
      <c r="AZ25" s="445"/>
      <c r="BA25" s="445"/>
      <c r="BB25" s="445"/>
      <c r="BC25" s="445"/>
      <c r="BD25" s="445">
        <v>0.12</v>
      </c>
      <c r="BE25" s="445"/>
      <c r="BF25" s="445"/>
      <c r="BG25" s="445"/>
      <c r="BH25" s="445"/>
      <c r="BI25" s="445"/>
      <c r="BJ25" s="445"/>
      <c r="BK25" s="445">
        <v>0.12</v>
      </c>
      <c r="BL25" s="445"/>
      <c r="BM25" s="445"/>
      <c r="BN25" s="445"/>
      <c r="BO25" s="445"/>
      <c r="BP25" s="445"/>
      <c r="BQ25" s="445"/>
      <c r="BR25" s="447">
        <v>0.03</v>
      </c>
      <c r="BS25" s="436"/>
      <c r="BT25" s="436"/>
      <c r="BU25" s="436"/>
      <c r="BV25" s="436"/>
      <c r="BW25" s="436"/>
      <c r="BX25" s="436"/>
      <c r="BY25" s="436">
        <v>0.03</v>
      </c>
      <c r="BZ25" s="436"/>
      <c r="CA25" s="436"/>
      <c r="CB25" s="436"/>
      <c r="CC25" s="436"/>
      <c r="CD25" s="436"/>
      <c r="CE25" s="436"/>
      <c r="CF25" s="436">
        <v>0.03</v>
      </c>
      <c r="CG25" s="445"/>
      <c r="CH25" s="445"/>
      <c r="CI25" s="445"/>
      <c r="CJ25" s="445"/>
      <c r="CK25" s="445"/>
      <c r="CL25" s="445"/>
      <c r="CM25" s="436">
        <v>0.023999999999999997</v>
      </c>
      <c r="CN25" s="436"/>
      <c r="CO25" s="436"/>
      <c r="CP25" s="436"/>
      <c r="CQ25" s="436"/>
      <c r="CR25" s="436"/>
      <c r="CS25" s="436"/>
      <c r="CT25" s="436">
        <v>0.023999999999999997</v>
      </c>
      <c r="CU25" s="436"/>
      <c r="CV25" s="436"/>
      <c r="CW25" s="436"/>
      <c r="CX25" s="436"/>
      <c r="CY25" s="436"/>
      <c r="CZ25" s="436"/>
      <c r="DA25" s="436">
        <v>0.023999999999999997</v>
      </c>
      <c r="DB25" s="445"/>
      <c r="DC25" s="445"/>
      <c r="DD25" s="445"/>
      <c r="DE25" s="445"/>
      <c r="DF25" s="445"/>
      <c r="DG25" s="446"/>
      <c r="DH25" s="448">
        <v>164.77871215204487</v>
      </c>
      <c r="DI25" s="449"/>
      <c r="DJ25" s="449"/>
      <c r="DK25" s="449"/>
      <c r="DL25" s="449"/>
      <c r="DM25" s="449"/>
      <c r="DN25" s="449"/>
      <c r="DO25" s="444">
        <v>164.77871215204487</v>
      </c>
      <c r="DP25" s="444"/>
      <c r="DQ25" s="444"/>
      <c r="DR25" s="444"/>
      <c r="DS25" s="444"/>
      <c r="DT25" s="444"/>
      <c r="DU25" s="444"/>
      <c r="DV25" s="444">
        <v>164.77871215204487</v>
      </c>
      <c r="DW25" s="445"/>
      <c r="DX25" s="445"/>
      <c r="DY25" s="445"/>
      <c r="DZ25" s="445"/>
      <c r="EA25" s="445"/>
      <c r="EB25" s="445"/>
      <c r="EC25" s="444">
        <v>161.07000352581758</v>
      </c>
      <c r="ED25" s="444"/>
      <c r="EE25" s="444"/>
      <c r="EF25" s="444"/>
      <c r="EG25" s="444"/>
      <c r="EH25" s="444"/>
      <c r="EI25" s="444"/>
      <c r="EJ25" s="444">
        <v>161.07000352581758</v>
      </c>
      <c r="EK25" s="444"/>
      <c r="EL25" s="444"/>
      <c r="EM25" s="444"/>
      <c r="EN25" s="444"/>
      <c r="EO25" s="444"/>
      <c r="EP25" s="444"/>
      <c r="EQ25" s="444"/>
      <c r="ER25" s="444">
        <v>161.07000352581758</v>
      </c>
      <c r="ES25" s="450"/>
      <c r="ET25" s="450"/>
      <c r="EU25" s="450"/>
      <c r="EV25" s="450"/>
      <c r="EW25" s="450"/>
      <c r="EX25" s="450"/>
      <c r="EY25" s="451"/>
      <c r="EZ25" s="447">
        <v>2.1686868315083845</v>
      </c>
      <c r="FA25" s="436"/>
      <c r="FB25" s="436"/>
      <c r="FC25" s="436"/>
      <c r="FD25" s="436"/>
      <c r="FE25" s="436"/>
      <c r="FF25" s="436"/>
      <c r="FG25" s="436">
        <v>2.1686868315083845</v>
      </c>
      <c r="FH25" s="436"/>
      <c r="FI25" s="436"/>
      <c r="FJ25" s="436"/>
      <c r="FK25" s="436"/>
      <c r="FL25" s="436"/>
      <c r="FM25" s="436"/>
      <c r="FN25" s="436">
        <v>2.1686868315083845</v>
      </c>
      <c r="FO25" s="436"/>
      <c r="FP25" s="436"/>
      <c r="FQ25" s="436"/>
      <c r="FR25" s="436"/>
      <c r="FS25" s="436"/>
      <c r="FT25" s="436"/>
      <c r="FU25" s="436">
        <v>2.1686868315083845</v>
      </c>
      <c r="FV25" s="436"/>
      <c r="FW25" s="436"/>
      <c r="FX25" s="436"/>
      <c r="FY25" s="436"/>
      <c r="FZ25" s="436"/>
      <c r="GA25" s="436"/>
      <c r="GB25" s="444">
        <f t="shared" si="0"/>
        <v>2.1686868315083845</v>
      </c>
      <c r="GC25" s="444"/>
      <c r="GD25" s="444"/>
      <c r="GE25" s="444"/>
      <c r="GF25" s="444"/>
      <c r="GG25" s="444"/>
      <c r="GH25" s="444"/>
      <c r="GI25" s="444">
        <f t="shared" si="1"/>
        <v>2.1686868315083845</v>
      </c>
      <c r="GJ25" s="445"/>
      <c r="GK25" s="445"/>
      <c r="GL25" s="445"/>
      <c r="GM25" s="445"/>
      <c r="GN25" s="445"/>
      <c r="GO25" s="446"/>
      <c r="GP25" s="447">
        <v>5064.7269370121685</v>
      </c>
      <c r="GQ25" s="436"/>
      <c r="GR25" s="436"/>
      <c r="GS25" s="436"/>
      <c r="GT25" s="436"/>
      <c r="GU25" s="436"/>
      <c r="GV25" s="436"/>
      <c r="GW25" s="436">
        <v>5064.7269370121685</v>
      </c>
      <c r="GX25" s="436"/>
      <c r="GY25" s="436"/>
      <c r="GZ25" s="436"/>
      <c r="HA25" s="436"/>
      <c r="HB25" s="436"/>
      <c r="HC25" s="436"/>
      <c r="HD25" s="436">
        <v>5064.7269370121685</v>
      </c>
      <c r="HE25" s="436"/>
      <c r="HF25" s="436"/>
      <c r="HG25" s="436"/>
      <c r="HH25" s="436"/>
      <c r="HI25" s="436"/>
      <c r="HJ25" s="436"/>
      <c r="HK25" s="436">
        <v>5064.7269370121685</v>
      </c>
      <c r="HL25" s="436"/>
      <c r="HM25" s="436"/>
      <c r="HN25" s="436"/>
      <c r="HO25" s="436"/>
      <c r="HP25" s="436"/>
      <c r="HQ25" s="436"/>
      <c r="HR25" s="436">
        <v>5064.7269370121685</v>
      </c>
      <c r="HS25" s="436"/>
      <c r="HT25" s="436"/>
      <c r="HU25" s="436"/>
      <c r="HV25" s="436"/>
      <c r="HW25" s="436"/>
      <c r="HX25" s="436"/>
      <c r="HY25" s="436">
        <v>5064.7269370121685</v>
      </c>
      <c r="HZ25" s="436"/>
      <c r="IA25" s="436"/>
      <c r="IB25" s="436"/>
      <c r="IC25" s="436"/>
      <c r="ID25" s="436"/>
      <c r="IE25" s="436"/>
    </row>
    <row r="26" spans="1:239" s="2" customFormat="1" ht="21.75" customHeight="1">
      <c r="A26" s="438" t="s">
        <v>540</v>
      </c>
      <c r="B26" s="439"/>
      <c r="C26" s="439"/>
      <c r="D26" s="439"/>
      <c r="E26" s="440"/>
      <c r="F26" s="441" t="s">
        <v>541</v>
      </c>
      <c r="G26" s="442"/>
      <c r="H26" s="442"/>
      <c r="I26" s="442"/>
      <c r="J26" s="442"/>
      <c r="K26" s="442"/>
      <c r="L26" s="442"/>
      <c r="M26" s="442"/>
      <c r="N26" s="442"/>
      <c r="O26" s="442"/>
      <c r="P26" s="442"/>
      <c r="Q26" s="442"/>
      <c r="R26" s="442"/>
      <c r="S26" s="442"/>
      <c r="T26" s="442"/>
      <c r="U26" s="442"/>
      <c r="V26" s="442"/>
      <c r="W26" s="442"/>
      <c r="X26" s="442"/>
      <c r="Y26" s="442"/>
      <c r="Z26" s="442"/>
      <c r="AA26" s="442"/>
      <c r="AB26" s="454">
        <v>0.13</v>
      </c>
      <c r="AC26" s="445"/>
      <c r="AD26" s="445"/>
      <c r="AE26" s="445"/>
      <c r="AF26" s="445"/>
      <c r="AG26" s="445"/>
      <c r="AH26" s="445"/>
      <c r="AI26" s="445">
        <v>0.13</v>
      </c>
      <c r="AJ26" s="445"/>
      <c r="AK26" s="445"/>
      <c r="AL26" s="445"/>
      <c r="AM26" s="445"/>
      <c r="AN26" s="445"/>
      <c r="AO26" s="445"/>
      <c r="AP26" s="445">
        <v>0.13</v>
      </c>
      <c r="AQ26" s="445"/>
      <c r="AR26" s="445"/>
      <c r="AS26" s="445"/>
      <c r="AT26" s="445"/>
      <c r="AU26" s="445"/>
      <c r="AV26" s="445"/>
      <c r="AW26" s="445">
        <v>0.13</v>
      </c>
      <c r="AX26" s="445"/>
      <c r="AY26" s="445"/>
      <c r="AZ26" s="445"/>
      <c r="BA26" s="445"/>
      <c r="BB26" s="445"/>
      <c r="BC26" s="445"/>
      <c r="BD26" s="445">
        <v>0.13</v>
      </c>
      <c r="BE26" s="445"/>
      <c r="BF26" s="445"/>
      <c r="BG26" s="445"/>
      <c r="BH26" s="445"/>
      <c r="BI26" s="445"/>
      <c r="BJ26" s="445"/>
      <c r="BK26" s="445">
        <v>0.13</v>
      </c>
      <c r="BL26" s="445"/>
      <c r="BM26" s="445"/>
      <c r="BN26" s="445"/>
      <c r="BO26" s="445"/>
      <c r="BP26" s="445"/>
      <c r="BQ26" s="445"/>
      <c r="BR26" s="447">
        <v>0.05</v>
      </c>
      <c r="BS26" s="436"/>
      <c r="BT26" s="436"/>
      <c r="BU26" s="436"/>
      <c r="BV26" s="436"/>
      <c r="BW26" s="436"/>
      <c r="BX26" s="436"/>
      <c r="BY26" s="436">
        <v>0.05</v>
      </c>
      <c r="BZ26" s="436"/>
      <c r="CA26" s="436"/>
      <c r="CB26" s="436"/>
      <c r="CC26" s="436"/>
      <c r="CD26" s="436"/>
      <c r="CE26" s="436"/>
      <c r="CF26" s="436">
        <v>0.05</v>
      </c>
      <c r="CG26" s="445"/>
      <c r="CH26" s="445"/>
      <c r="CI26" s="445"/>
      <c r="CJ26" s="445"/>
      <c r="CK26" s="445"/>
      <c r="CL26" s="445"/>
      <c r="CM26" s="436">
        <v>0.04</v>
      </c>
      <c r="CN26" s="436"/>
      <c r="CO26" s="436"/>
      <c r="CP26" s="436"/>
      <c r="CQ26" s="436"/>
      <c r="CR26" s="436"/>
      <c r="CS26" s="436"/>
      <c r="CT26" s="436">
        <v>0.04</v>
      </c>
      <c r="CU26" s="436"/>
      <c r="CV26" s="436"/>
      <c r="CW26" s="436"/>
      <c r="CX26" s="436"/>
      <c r="CY26" s="436"/>
      <c r="CZ26" s="436"/>
      <c r="DA26" s="436">
        <v>0.04</v>
      </c>
      <c r="DB26" s="445"/>
      <c r="DC26" s="445"/>
      <c r="DD26" s="445"/>
      <c r="DE26" s="445"/>
      <c r="DF26" s="445"/>
      <c r="DG26" s="446"/>
      <c r="DH26" s="448">
        <v>172.14298086038158</v>
      </c>
      <c r="DI26" s="449"/>
      <c r="DJ26" s="449"/>
      <c r="DK26" s="449"/>
      <c r="DL26" s="449"/>
      <c r="DM26" s="449"/>
      <c r="DN26" s="449"/>
      <c r="DO26" s="444">
        <v>172.14298086038158</v>
      </c>
      <c r="DP26" s="444"/>
      <c r="DQ26" s="444"/>
      <c r="DR26" s="444"/>
      <c r="DS26" s="444"/>
      <c r="DT26" s="444"/>
      <c r="DU26" s="444"/>
      <c r="DV26" s="444">
        <v>172.14298086038158</v>
      </c>
      <c r="DW26" s="445"/>
      <c r="DX26" s="445"/>
      <c r="DY26" s="445"/>
      <c r="DZ26" s="445"/>
      <c r="EA26" s="445"/>
      <c r="EB26" s="445"/>
      <c r="EC26" s="444">
        <v>163.98531361080677</v>
      </c>
      <c r="ED26" s="444"/>
      <c r="EE26" s="444"/>
      <c r="EF26" s="444"/>
      <c r="EG26" s="444"/>
      <c r="EH26" s="444"/>
      <c r="EI26" s="444"/>
      <c r="EJ26" s="444">
        <v>163.98531361080677</v>
      </c>
      <c r="EK26" s="444"/>
      <c r="EL26" s="444"/>
      <c r="EM26" s="444"/>
      <c r="EN26" s="444"/>
      <c r="EO26" s="444"/>
      <c r="EP26" s="444"/>
      <c r="EQ26" s="444"/>
      <c r="ER26" s="444">
        <v>163.98531361080677</v>
      </c>
      <c r="ES26" s="450"/>
      <c r="ET26" s="450"/>
      <c r="EU26" s="450"/>
      <c r="EV26" s="450"/>
      <c r="EW26" s="450"/>
      <c r="EX26" s="450"/>
      <c r="EY26" s="451"/>
      <c r="EZ26" s="447">
        <v>3.0609562734662132</v>
      </c>
      <c r="FA26" s="436"/>
      <c r="FB26" s="436"/>
      <c r="FC26" s="436"/>
      <c r="FD26" s="436"/>
      <c r="FE26" s="436"/>
      <c r="FF26" s="436"/>
      <c r="FG26" s="436">
        <v>3.0609562734662132</v>
      </c>
      <c r="FH26" s="436"/>
      <c r="FI26" s="436"/>
      <c r="FJ26" s="436"/>
      <c r="FK26" s="436"/>
      <c r="FL26" s="436"/>
      <c r="FM26" s="436"/>
      <c r="FN26" s="436">
        <v>3.0609562734662132</v>
      </c>
      <c r="FO26" s="436"/>
      <c r="FP26" s="436"/>
      <c r="FQ26" s="436"/>
      <c r="FR26" s="436"/>
      <c r="FS26" s="436"/>
      <c r="FT26" s="436"/>
      <c r="FU26" s="436">
        <v>3.0609562734662132</v>
      </c>
      <c r="FV26" s="436"/>
      <c r="FW26" s="436"/>
      <c r="FX26" s="436"/>
      <c r="FY26" s="436"/>
      <c r="FZ26" s="436"/>
      <c r="GA26" s="436"/>
      <c r="GB26" s="444">
        <f t="shared" si="0"/>
        <v>3.0609562734662132</v>
      </c>
      <c r="GC26" s="444"/>
      <c r="GD26" s="444"/>
      <c r="GE26" s="444"/>
      <c r="GF26" s="444"/>
      <c r="GG26" s="444"/>
      <c r="GH26" s="444"/>
      <c r="GI26" s="444">
        <f t="shared" si="1"/>
        <v>3.0609562734662132</v>
      </c>
      <c r="GJ26" s="445"/>
      <c r="GK26" s="445"/>
      <c r="GL26" s="445"/>
      <c r="GM26" s="445"/>
      <c r="GN26" s="445"/>
      <c r="GO26" s="446"/>
      <c r="GP26" s="447">
        <v>4817.926808698178</v>
      </c>
      <c r="GQ26" s="436"/>
      <c r="GR26" s="436"/>
      <c r="GS26" s="436"/>
      <c r="GT26" s="436"/>
      <c r="GU26" s="436"/>
      <c r="GV26" s="436"/>
      <c r="GW26" s="436">
        <v>4817.926808698178</v>
      </c>
      <c r="GX26" s="436"/>
      <c r="GY26" s="436"/>
      <c r="GZ26" s="436"/>
      <c r="HA26" s="436"/>
      <c r="HB26" s="436"/>
      <c r="HC26" s="436"/>
      <c r="HD26" s="436">
        <v>4817.926808698178</v>
      </c>
      <c r="HE26" s="436"/>
      <c r="HF26" s="436"/>
      <c r="HG26" s="436"/>
      <c r="HH26" s="436"/>
      <c r="HI26" s="436"/>
      <c r="HJ26" s="436"/>
      <c r="HK26" s="436">
        <v>4817.926808698178</v>
      </c>
      <c r="HL26" s="436"/>
      <c r="HM26" s="436"/>
      <c r="HN26" s="436"/>
      <c r="HO26" s="436"/>
      <c r="HP26" s="436"/>
      <c r="HQ26" s="436"/>
      <c r="HR26" s="436">
        <v>4817.926808698178</v>
      </c>
      <c r="HS26" s="436"/>
      <c r="HT26" s="436"/>
      <c r="HU26" s="436"/>
      <c r="HV26" s="436"/>
      <c r="HW26" s="436"/>
      <c r="HX26" s="436"/>
      <c r="HY26" s="436">
        <v>4817.926808698178</v>
      </c>
      <c r="HZ26" s="436"/>
      <c r="IA26" s="436"/>
      <c r="IB26" s="436"/>
      <c r="IC26" s="436"/>
      <c r="ID26" s="436"/>
      <c r="IE26" s="436"/>
    </row>
    <row r="27" spans="1:239" s="2" customFormat="1" ht="15.75" customHeight="1">
      <c r="A27" s="438" t="s">
        <v>542</v>
      </c>
      <c r="B27" s="439"/>
      <c r="C27" s="439"/>
      <c r="D27" s="439"/>
      <c r="E27" s="440"/>
      <c r="F27" s="441" t="s">
        <v>150</v>
      </c>
      <c r="G27" s="442"/>
      <c r="H27" s="442"/>
      <c r="I27" s="442"/>
      <c r="J27" s="442"/>
      <c r="K27" s="442"/>
      <c r="L27" s="442"/>
      <c r="M27" s="442"/>
      <c r="N27" s="442"/>
      <c r="O27" s="442"/>
      <c r="P27" s="442"/>
      <c r="Q27" s="442"/>
      <c r="R27" s="442"/>
      <c r="S27" s="442"/>
      <c r="T27" s="442"/>
      <c r="U27" s="442"/>
      <c r="V27" s="442"/>
      <c r="W27" s="442"/>
      <c r="X27" s="442"/>
      <c r="Y27" s="442"/>
      <c r="Z27" s="442"/>
      <c r="AA27" s="442"/>
      <c r="AB27" s="454">
        <v>0.51</v>
      </c>
      <c r="AC27" s="445"/>
      <c r="AD27" s="445"/>
      <c r="AE27" s="445"/>
      <c r="AF27" s="445"/>
      <c r="AG27" s="445"/>
      <c r="AH27" s="445"/>
      <c r="AI27" s="445">
        <v>0.51</v>
      </c>
      <c r="AJ27" s="445"/>
      <c r="AK27" s="445"/>
      <c r="AL27" s="445"/>
      <c r="AM27" s="445"/>
      <c r="AN27" s="445"/>
      <c r="AO27" s="445"/>
      <c r="AP27" s="445">
        <v>0.51</v>
      </c>
      <c r="AQ27" s="445"/>
      <c r="AR27" s="445"/>
      <c r="AS27" s="445"/>
      <c r="AT27" s="445"/>
      <c r="AU27" s="445"/>
      <c r="AV27" s="445"/>
      <c r="AW27" s="445">
        <v>0.51</v>
      </c>
      <c r="AX27" s="445"/>
      <c r="AY27" s="445"/>
      <c r="AZ27" s="445"/>
      <c r="BA27" s="445"/>
      <c r="BB27" s="445"/>
      <c r="BC27" s="445"/>
      <c r="BD27" s="445">
        <v>0.51</v>
      </c>
      <c r="BE27" s="445"/>
      <c r="BF27" s="445"/>
      <c r="BG27" s="445"/>
      <c r="BH27" s="445"/>
      <c r="BI27" s="445"/>
      <c r="BJ27" s="445"/>
      <c r="BK27" s="445">
        <v>0.51</v>
      </c>
      <c r="BL27" s="445"/>
      <c r="BM27" s="445"/>
      <c r="BN27" s="445"/>
      <c r="BO27" s="445"/>
      <c r="BP27" s="445"/>
      <c r="BQ27" s="445"/>
      <c r="BR27" s="447">
        <v>0.32</v>
      </c>
      <c r="BS27" s="436"/>
      <c r="BT27" s="436"/>
      <c r="BU27" s="436"/>
      <c r="BV27" s="436"/>
      <c r="BW27" s="436"/>
      <c r="BX27" s="436"/>
      <c r="BY27" s="436">
        <v>0.32</v>
      </c>
      <c r="BZ27" s="436"/>
      <c r="CA27" s="436"/>
      <c r="CB27" s="436"/>
      <c r="CC27" s="436"/>
      <c r="CD27" s="436"/>
      <c r="CE27" s="436"/>
      <c r="CF27" s="436">
        <v>0.32</v>
      </c>
      <c r="CG27" s="445"/>
      <c r="CH27" s="445"/>
      <c r="CI27" s="445"/>
      <c r="CJ27" s="445"/>
      <c r="CK27" s="445"/>
      <c r="CL27" s="445"/>
      <c r="CM27" s="436">
        <v>0.256</v>
      </c>
      <c r="CN27" s="436"/>
      <c r="CO27" s="436"/>
      <c r="CP27" s="436"/>
      <c r="CQ27" s="436"/>
      <c r="CR27" s="436"/>
      <c r="CS27" s="436"/>
      <c r="CT27" s="436">
        <v>0.256</v>
      </c>
      <c r="CU27" s="436"/>
      <c r="CV27" s="436"/>
      <c r="CW27" s="436"/>
      <c r="CX27" s="436"/>
      <c r="CY27" s="436"/>
      <c r="CZ27" s="436"/>
      <c r="DA27" s="436">
        <v>0.256</v>
      </c>
      <c r="DB27" s="445"/>
      <c r="DC27" s="445"/>
      <c r="DD27" s="445"/>
      <c r="DE27" s="445"/>
      <c r="DF27" s="445"/>
      <c r="DG27" s="446"/>
      <c r="DH27" s="448">
        <v>171.65470381617027</v>
      </c>
      <c r="DI27" s="449"/>
      <c r="DJ27" s="449"/>
      <c r="DK27" s="449"/>
      <c r="DL27" s="449"/>
      <c r="DM27" s="449"/>
      <c r="DN27" s="449"/>
      <c r="DO27" s="444">
        <v>171.65470381617027</v>
      </c>
      <c r="DP27" s="444"/>
      <c r="DQ27" s="444"/>
      <c r="DR27" s="444"/>
      <c r="DS27" s="444"/>
      <c r="DT27" s="444"/>
      <c r="DU27" s="444"/>
      <c r="DV27" s="444">
        <v>171.65470381617027</v>
      </c>
      <c r="DW27" s="445"/>
      <c r="DX27" s="445"/>
      <c r="DY27" s="445"/>
      <c r="DZ27" s="445"/>
      <c r="EA27" s="445"/>
      <c r="EB27" s="445"/>
      <c r="EC27" s="444">
        <v>162.2537677915627</v>
      </c>
      <c r="ED27" s="444"/>
      <c r="EE27" s="444"/>
      <c r="EF27" s="444"/>
      <c r="EG27" s="444"/>
      <c r="EH27" s="444"/>
      <c r="EI27" s="444"/>
      <c r="EJ27" s="444">
        <v>162.2537677915627</v>
      </c>
      <c r="EK27" s="444"/>
      <c r="EL27" s="444"/>
      <c r="EM27" s="444"/>
      <c r="EN27" s="444"/>
      <c r="EO27" s="444"/>
      <c r="EP27" s="444"/>
      <c r="EQ27" s="444"/>
      <c r="ER27" s="444">
        <v>162.2537677915627</v>
      </c>
      <c r="ES27" s="450"/>
      <c r="ET27" s="450"/>
      <c r="EU27" s="450"/>
      <c r="EV27" s="450"/>
      <c r="EW27" s="450"/>
      <c r="EX27" s="450"/>
      <c r="EY27" s="451"/>
      <c r="EZ27" s="447">
        <v>1.5048341243729488</v>
      </c>
      <c r="FA27" s="436"/>
      <c r="FB27" s="436"/>
      <c r="FC27" s="436"/>
      <c r="FD27" s="436"/>
      <c r="FE27" s="436"/>
      <c r="FF27" s="436"/>
      <c r="FG27" s="436">
        <v>1.5048341243729488</v>
      </c>
      <c r="FH27" s="436"/>
      <c r="FI27" s="436"/>
      <c r="FJ27" s="436"/>
      <c r="FK27" s="436"/>
      <c r="FL27" s="436"/>
      <c r="FM27" s="436"/>
      <c r="FN27" s="436">
        <v>1.5048341243729488</v>
      </c>
      <c r="FO27" s="436"/>
      <c r="FP27" s="436"/>
      <c r="FQ27" s="436"/>
      <c r="FR27" s="436"/>
      <c r="FS27" s="436"/>
      <c r="FT27" s="436"/>
      <c r="FU27" s="436">
        <v>1.5048341243729488</v>
      </c>
      <c r="FV27" s="436"/>
      <c r="FW27" s="436"/>
      <c r="FX27" s="436"/>
      <c r="FY27" s="436"/>
      <c r="FZ27" s="436"/>
      <c r="GA27" s="436"/>
      <c r="GB27" s="444">
        <f t="shared" si="0"/>
        <v>1.5048341243729488</v>
      </c>
      <c r="GC27" s="444"/>
      <c r="GD27" s="444"/>
      <c r="GE27" s="444"/>
      <c r="GF27" s="444"/>
      <c r="GG27" s="444"/>
      <c r="GH27" s="444"/>
      <c r="GI27" s="444">
        <f t="shared" si="1"/>
        <v>1.5048341243729488</v>
      </c>
      <c r="GJ27" s="445"/>
      <c r="GK27" s="445"/>
      <c r="GL27" s="445"/>
      <c r="GM27" s="445"/>
      <c r="GN27" s="445"/>
      <c r="GO27" s="446"/>
      <c r="GP27" s="447">
        <v>1686.56</v>
      </c>
      <c r="GQ27" s="436"/>
      <c r="GR27" s="436"/>
      <c r="GS27" s="436"/>
      <c r="GT27" s="436"/>
      <c r="GU27" s="436"/>
      <c r="GV27" s="436"/>
      <c r="GW27" s="436">
        <v>1686.56</v>
      </c>
      <c r="GX27" s="436"/>
      <c r="GY27" s="436"/>
      <c r="GZ27" s="436"/>
      <c r="HA27" s="436"/>
      <c r="HB27" s="436"/>
      <c r="HC27" s="436"/>
      <c r="HD27" s="436">
        <v>1686.56</v>
      </c>
      <c r="HE27" s="436"/>
      <c r="HF27" s="436"/>
      <c r="HG27" s="436"/>
      <c r="HH27" s="436"/>
      <c r="HI27" s="436"/>
      <c r="HJ27" s="436"/>
      <c r="HK27" s="436">
        <v>1686.56</v>
      </c>
      <c r="HL27" s="436"/>
      <c r="HM27" s="436"/>
      <c r="HN27" s="436"/>
      <c r="HO27" s="436"/>
      <c r="HP27" s="436"/>
      <c r="HQ27" s="436"/>
      <c r="HR27" s="436">
        <v>1686.56</v>
      </c>
      <c r="HS27" s="436"/>
      <c r="HT27" s="436"/>
      <c r="HU27" s="436"/>
      <c r="HV27" s="436"/>
      <c r="HW27" s="436"/>
      <c r="HX27" s="436"/>
      <c r="HY27" s="436">
        <v>1686.56</v>
      </c>
      <c r="HZ27" s="436"/>
      <c r="IA27" s="436"/>
      <c r="IB27" s="436"/>
      <c r="IC27" s="436"/>
      <c r="ID27" s="436"/>
      <c r="IE27" s="436"/>
    </row>
    <row r="28" spans="1:239" s="2" customFormat="1" ht="19.5" customHeight="1">
      <c r="A28" s="438" t="s">
        <v>543</v>
      </c>
      <c r="B28" s="439"/>
      <c r="C28" s="439"/>
      <c r="D28" s="439"/>
      <c r="E28" s="440"/>
      <c r="F28" s="441" t="s">
        <v>544</v>
      </c>
      <c r="G28" s="442"/>
      <c r="H28" s="442"/>
      <c r="I28" s="442"/>
      <c r="J28" s="442"/>
      <c r="K28" s="442"/>
      <c r="L28" s="442"/>
      <c r="M28" s="442"/>
      <c r="N28" s="442"/>
      <c r="O28" s="442"/>
      <c r="P28" s="442"/>
      <c r="Q28" s="442"/>
      <c r="R28" s="442"/>
      <c r="S28" s="442"/>
      <c r="T28" s="442"/>
      <c r="U28" s="442"/>
      <c r="V28" s="442"/>
      <c r="W28" s="442"/>
      <c r="X28" s="442"/>
      <c r="Y28" s="442"/>
      <c r="Z28" s="442"/>
      <c r="AA28" s="442"/>
      <c r="AB28" s="454">
        <v>0.76</v>
      </c>
      <c r="AC28" s="445"/>
      <c r="AD28" s="445"/>
      <c r="AE28" s="445"/>
      <c r="AF28" s="445"/>
      <c r="AG28" s="445"/>
      <c r="AH28" s="445"/>
      <c r="AI28" s="445">
        <v>0.76</v>
      </c>
      <c r="AJ28" s="445"/>
      <c r="AK28" s="445"/>
      <c r="AL28" s="445"/>
      <c r="AM28" s="445"/>
      <c r="AN28" s="445"/>
      <c r="AO28" s="445"/>
      <c r="AP28" s="445">
        <v>0.76</v>
      </c>
      <c r="AQ28" s="445"/>
      <c r="AR28" s="445"/>
      <c r="AS28" s="445"/>
      <c r="AT28" s="445"/>
      <c r="AU28" s="445"/>
      <c r="AV28" s="445"/>
      <c r="AW28" s="445">
        <v>0.76</v>
      </c>
      <c r="AX28" s="445"/>
      <c r="AY28" s="445"/>
      <c r="AZ28" s="445"/>
      <c r="BA28" s="445"/>
      <c r="BB28" s="445"/>
      <c r="BC28" s="445"/>
      <c r="BD28" s="445">
        <v>0.76</v>
      </c>
      <c r="BE28" s="445"/>
      <c r="BF28" s="445"/>
      <c r="BG28" s="445"/>
      <c r="BH28" s="445"/>
      <c r="BI28" s="445"/>
      <c r="BJ28" s="445"/>
      <c r="BK28" s="445">
        <v>0.76</v>
      </c>
      <c r="BL28" s="445"/>
      <c r="BM28" s="445"/>
      <c r="BN28" s="445"/>
      <c r="BO28" s="445"/>
      <c r="BP28" s="445"/>
      <c r="BQ28" s="445"/>
      <c r="BR28" s="447">
        <v>0.24</v>
      </c>
      <c r="BS28" s="436"/>
      <c r="BT28" s="436"/>
      <c r="BU28" s="436"/>
      <c r="BV28" s="436"/>
      <c r="BW28" s="436"/>
      <c r="BX28" s="436"/>
      <c r="BY28" s="436">
        <v>0.24</v>
      </c>
      <c r="BZ28" s="436"/>
      <c r="CA28" s="436"/>
      <c r="CB28" s="436"/>
      <c r="CC28" s="436"/>
      <c r="CD28" s="436"/>
      <c r="CE28" s="436"/>
      <c r="CF28" s="436">
        <v>0.24</v>
      </c>
      <c r="CG28" s="445"/>
      <c r="CH28" s="445"/>
      <c r="CI28" s="445"/>
      <c r="CJ28" s="445"/>
      <c r="CK28" s="445"/>
      <c r="CL28" s="445"/>
      <c r="CM28" s="436">
        <v>0.19199999999999998</v>
      </c>
      <c r="CN28" s="436"/>
      <c r="CO28" s="436"/>
      <c r="CP28" s="436"/>
      <c r="CQ28" s="436"/>
      <c r="CR28" s="436"/>
      <c r="CS28" s="436"/>
      <c r="CT28" s="436">
        <v>0.19199999999999998</v>
      </c>
      <c r="CU28" s="436"/>
      <c r="CV28" s="436"/>
      <c r="CW28" s="436"/>
      <c r="CX28" s="436"/>
      <c r="CY28" s="436"/>
      <c r="CZ28" s="436"/>
      <c r="DA28" s="436">
        <v>0.19199999999999998</v>
      </c>
      <c r="DB28" s="445"/>
      <c r="DC28" s="445"/>
      <c r="DD28" s="445"/>
      <c r="DE28" s="445"/>
      <c r="DF28" s="445"/>
      <c r="DG28" s="446"/>
      <c r="DH28" s="448">
        <v>182.47604325589197</v>
      </c>
      <c r="DI28" s="449"/>
      <c r="DJ28" s="449"/>
      <c r="DK28" s="449"/>
      <c r="DL28" s="449"/>
      <c r="DM28" s="449"/>
      <c r="DN28" s="449"/>
      <c r="DO28" s="444">
        <v>182.47604325589197</v>
      </c>
      <c r="DP28" s="444"/>
      <c r="DQ28" s="444"/>
      <c r="DR28" s="444"/>
      <c r="DS28" s="444"/>
      <c r="DT28" s="444"/>
      <c r="DU28" s="444"/>
      <c r="DV28" s="444">
        <v>182.47604325589197</v>
      </c>
      <c r="DW28" s="445"/>
      <c r="DX28" s="445"/>
      <c r="DY28" s="445"/>
      <c r="DZ28" s="445"/>
      <c r="EA28" s="445"/>
      <c r="EB28" s="445"/>
      <c r="EC28" s="444">
        <v>162.59294887185612</v>
      </c>
      <c r="ED28" s="444"/>
      <c r="EE28" s="444"/>
      <c r="EF28" s="444"/>
      <c r="EG28" s="444"/>
      <c r="EH28" s="444"/>
      <c r="EI28" s="444"/>
      <c r="EJ28" s="444">
        <v>162.59294887185612</v>
      </c>
      <c r="EK28" s="444"/>
      <c r="EL28" s="444"/>
      <c r="EM28" s="444"/>
      <c r="EN28" s="444"/>
      <c r="EO28" s="444"/>
      <c r="EP28" s="444"/>
      <c r="EQ28" s="444"/>
      <c r="ER28" s="444">
        <v>162.59294887185612</v>
      </c>
      <c r="ES28" s="450"/>
      <c r="ET28" s="450"/>
      <c r="EU28" s="450"/>
      <c r="EV28" s="450"/>
      <c r="EW28" s="450"/>
      <c r="EX28" s="450"/>
      <c r="EY28" s="451"/>
      <c r="EZ28" s="447">
        <v>2.6745757519350986</v>
      </c>
      <c r="FA28" s="436"/>
      <c r="FB28" s="436"/>
      <c r="FC28" s="436"/>
      <c r="FD28" s="436"/>
      <c r="FE28" s="436"/>
      <c r="FF28" s="436"/>
      <c r="FG28" s="436">
        <v>2.6745757519350986</v>
      </c>
      <c r="FH28" s="436"/>
      <c r="FI28" s="436"/>
      <c r="FJ28" s="436"/>
      <c r="FK28" s="436"/>
      <c r="FL28" s="436"/>
      <c r="FM28" s="436"/>
      <c r="FN28" s="436">
        <v>2.6745757519350986</v>
      </c>
      <c r="FO28" s="436"/>
      <c r="FP28" s="436"/>
      <c r="FQ28" s="436"/>
      <c r="FR28" s="436"/>
      <c r="FS28" s="436"/>
      <c r="FT28" s="436"/>
      <c r="FU28" s="436">
        <v>2.6745757519350986</v>
      </c>
      <c r="FV28" s="436"/>
      <c r="FW28" s="436"/>
      <c r="FX28" s="436"/>
      <c r="FY28" s="436"/>
      <c r="FZ28" s="436"/>
      <c r="GA28" s="436"/>
      <c r="GB28" s="444">
        <f t="shared" si="0"/>
        <v>2.6745757519350986</v>
      </c>
      <c r="GC28" s="444"/>
      <c r="GD28" s="444"/>
      <c r="GE28" s="444"/>
      <c r="GF28" s="444"/>
      <c r="GG28" s="444"/>
      <c r="GH28" s="444"/>
      <c r="GI28" s="444">
        <f t="shared" si="1"/>
        <v>2.6745757519350986</v>
      </c>
      <c r="GJ28" s="445"/>
      <c r="GK28" s="445"/>
      <c r="GL28" s="445"/>
      <c r="GM28" s="445"/>
      <c r="GN28" s="445"/>
      <c r="GO28" s="446"/>
      <c r="GP28" s="447">
        <v>2758.75</v>
      </c>
      <c r="GQ28" s="436"/>
      <c r="GR28" s="436"/>
      <c r="GS28" s="436"/>
      <c r="GT28" s="436"/>
      <c r="GU28" s="436"/>
      <c r="GV28" s="436"/>
      <c r="GW28" s="436">
        <v>2758.75</v>
      </c>
      <c r="GX28" s="436"/>
      <c r="GY28" s="436"/>
      <c r="GZ28" s="436"/>
      <c r="HA28" s="436"/>
      <c r="HB28" s="436"/>
      <c r="HC28" s="436"/>
      <c r="HD28" s="436">
        <v>2758.75</v>
      </c>
      <c r="HE28" s="436"/>
      <c r="HF28" s="436"/>
      <c r="HG28" s="436"/>
      <c r="HH28" s="436"/>
      <c r="HI28" s="436"/>
      <c r="HJ28" s="436"/>
      <c r="HK28" s="436">
        <v>2758.75</v>
      </c>
      <c r="HL28" s="436"/>
      <c r="HM28" s="436"/>
      <c r="HN28" s="436"/>
      <c r="HO28" s="436"/>
      <c r="HP28" s="436"/>
      <c r="HQ28" s="436"/>
      <c r="HR28" s="436">
        <v>2758.75</v>
      </c>
      <c r="HS28" s="436"/>
      <c r="HT28" s="436"/>
      <c r="HU28" s="436"/>
      <c r="HV28" s="436"/>
      <c r="HW28" s="436"/>
      <c r="HX28" s="436"/>
      <c r="HY28" s="436">
        <v>2758.75</v>
      </c>
      <c r="HZ28" s="436"/>
      <c r="IA28" s="436"/>
      <c r="IB28" s="436"/>
      <c r="IC28" s="436"/>
      <c r="ID28" s="436"/>
      <c r="IE28" s="436"/>
    </row>
    <row r="29" spans="1:239" s="138" customFormat="1" ht="19.5" customHeight="1">
      <c r="A29" s="438" t="s">
        <v>545</v>
      </c>
      <c r="B29" s="439"/>
      <c r="C29" s="439"/>
      <c r="D29" s="439"/>
      <c r="E29" s="440"/>
      <c r="F29" s="441" t="s">
        <v>546</v>
      </c>
      <c r="G29" s="442"/>
      <c r="H29" s="442"/>
      <c r="I29" s="442"/>
      <c r="J29" s="442"/>
      <c r="K29" s="442"/>
      <c r="L29" s="442"/>
      <c r="M29" s="442"/>
      <c r="N29" s="442"/>
      <c r="O29" s="442"/>
      <c r="P29" s="442"/>
      <c r="Q29" s="442"/>
      <c r="R29" s="442"/>
      <c r="S29" s="442"/>
      <c r="T29" s="442"/>
      <c r="U29" s="442"/>
      <c r="V29" s="442"/>
      <c r="W29" s="442"/>
      <c r="X29" s="442"/>
      <c r="Y29" s="442"/>
      <c r="Z29" s="442"/>
      <c r="AA29" s="442"/>
      <c r="AB29" s="454">
        <v>0</v>
      </c>
      <c r="AC29" s="445"/>
      <c r="AD29" s="445"/>
      <c r="AE29" s="445"/>
      <c r="AF29" s="445"/>
      <c r="AG29" s="445"/>
      <c r="AH29" s="445"/>
      <c r="AI29" s="445">
        <v>0</v>
      </c>
      <c r="AJ29" s="445"/>
      <c r="AK29" s="445"/>
      <c r="AL29" s="445"/>
      <c r="AM29" s="445"/>
      <c r="AN29" s="445"/>
      <c r="AO29" s="445"/>
      <c r="AP29" s="445">
        <v>0</v>
      </c>
      <c r="AQ29" s="445"/>
      <c r="AR29" s="445"/>
      <c r="AS29" s="445"/>
      <c r="AT29" s="445"/>
      <c r="AU29" s="445"/>
      <c r="AV29" s="445"/>
      <c r="AW29" s="452">
        <v>0</v>
      </c>
      <c r="AX29" s="452"/>
      <c r="AY29" s="452"/>
      <c r="AZ29" s="452"/>
      <c r="BA29" s="452"/>
      <c r="BB29" s="452"/>
      <c r="BC29" s="452"/>
      <c r="BD29" s="452">
        <v>0</v>
      </c>
      <c r="BE29" s="452"/>
      <c r="BF29" s="452"/>
      <c r="BG29" s="452"/>
      <c r="BH29" s="452"/>
      <c r="BI29" s="452"/>
      <c r="BJ29" s="452"/>
      <c r="BK29" s="452">
        <v>0</v>
      </c>
      <c r="BL29" s="452"/>
      <c r="BM29" s="452"/>
      <c r="BN29" s="452"/>
      <c r="BO29" s="452"/>
      <c r="BP29" s="452"/>
      <c r="BQ29" s="453"/>
      <c r="BR29" s="447">
        <v>0</v>
      </c>
      <c r="BS29" s="436"/>
      <c r="BT29" s="436"/>
      <c r="BU29" s="436"/>
      <c r="BV29" s="436"/>
      <c r="BW29" s="436"/>
      <c r="BX29" s="436"/>
      <c r="BY29" s="436">
        <v>0</v>
      </c>
      <c r="BZ29" s="436"/>
      <c r="CA29" s="436"/>
      <c r="CB29" s="436"/>
      <c r="CC29" s="436"/>
      <c r="CD29" s="436"/>
      <c r="CE29" s="436"/>
      <c r="CF29" s="436">
        <v>0</v>
      </c>
      <c r="CG29" s="445"/>
      <c r="CH29" s="445"/>
      <c r="CI29" s="445"/>
      <c r="CJ29" s="445"/>
      <c r="CK29" s="445"/>
      <c r="CL29" s="445"/>
      <c r="CM29" s="436">
        <v>0</v>
      </c>
      <c r="CN29" s="436"/>
      <c r="CO29" s="436"/>
      <c r="CP29" s="436"/>
      <c r="CQ29" s="436"/>
      <c r="CR29" s="436"/>
      <c r="CS29" s="436"/>
      <c r="CT29" s="436">
        <v>0</v>
      </c>
      <c r="CU29" s="436"/>
      <c r="CV29" s="436"/>
      <c r="CW29" s="436"/>
      <c r="CX29" s="436"/>
      <c r="CY29" s="436"/>
      <c r="CZ29" s="436"/>
      <c r="DA29" s="436">
        <v>0</v>
      </c>
      <c r="DB29" s="445"/>
      <c r="DC29" s="445"/>
      <c r="DD29" s="445"/>
      <c r="DE29" s="445"/>
      <c r="DF29" s="445"/>
      <c r="DG29" s="446"/>
      <c r="DH29" s="448">
        <v>203.1026970791303</v>
      </c>
      <c r="DI29" s="449"/>
      <c r="DJ29" s="449"/>
      <c r="DK29" s="449"/>
      <c r="DL29" s="449"/>
      <c r="DM29" s="449"/>
      <c r="DN29" s="449"/>
      <c r="DO29" s="444">
        <v>203.1026970791303</v>
      </c>
      <c r="DP29" s="444"/>
      <c r="DQ29" s="444"/>
      <c r="DR29" s="444"/>
      <c r="DS29" s="444"/>
      <c r="DT29" s="444"/>
      <c r="DU29" s="444"/>
      <c r="DV29" s="444">
        <v>203.1026970791303</v>
      </c>
      <c r="DW29" s="445"/>
      <c r="DX29" s="445"/>
      <c r="DY29" s="445"/>
      <c r="DZ29" s="445"/>
      <c r="EA29" s="445"/>
      <c r="EB29" s="445"/>
      <c r="EC29" s="444">
        <v>0</v>
      </c>
      <c r="ED29" s="444"/>
      <c r="EE29" s="444"/>
      <c r="EF29" s="444"/>
      <c r="EG29" s="444"/>
      <c r="EH29" s="444"/>
      <c r="EI29" s="444"/>
      <c r="EJ29" s="444">
        <v>0</v>
      </c>
      <c r="EK29" s="444"/>
      <c r="EL29" s="444"/>
      <c r="EM29" s="444"/>
      <c r="EN29" s="444"/>
      <c r="EO29" s="444"/>
      <c r="EP29" s="444"/>
      <c r="EQ29" s="444"/>
      <c r="ER29" s="444">
        <v>0</v>
      </c>
      <c r="ES29" s="450"/>
      <c r="ET29" s="450"/>
      <c r="EU29" s="450"/>
      <c r="EV29" s="450"/>
      <c r="EW29" s="450"/>
      <c r="EX29" s="450"/>
      <c r="EY29" s="451"/>
      <c r="EZ29" s="447">
        <v>0.9219170470042248</v>
      </c>
      <c r="FA29" s="436"/>
      <c r="FB29" s="436"/>
      <c r="FC29" s="436"/>
      <c r="FD29" s="436"/>
      <c r="FE29" s="436"/>
      <c r="FF29" s="436"/>
      <c r="FG29" s="436">
        <v>0.9219170470042248</v>
      </c>
      <c r="FH29" s="436"/>
      <c r="FI29" s="436"/>
      <c r="FJ29" s="436"/>
      <c r="FK29" s="436"/>
      <c r="FL29" s="436"/>
      <c r="FM29" s="436"/>
      <c r="FN29" s="436">
        <v>0.9219170470042248</v>
      </c>
      <c r="FO29" s="436"/>
      <c r="FP29" s="436"/>
      <c r="FQ29" s="436"/>
      <c r="FR29" s="436"/>
      <c r="FS29" s="436"/>
      <c r="FT29" s="436"/>
      <c r="FU29" s="436">
        <v>0</v>
      </c>
      <c r="FV29" s="436"/>
      <c r="FW29" s="436"/>
      <c r="FX29" s="436"/>
      <c r="FY29" s="436"/>
      <c r="FZ29" s="436"/>
      <c r="GA29" s="436"/>
      <c r="GB29" s="444">
        <f t="shared" si="0"/>
        <v>0</v>
      </c>
      <c r="GC29" s="444"/>
      <c r="GD29" s="444"/>
      <c r="GE29" s="444"/>
      <c r="GF29" s="444"/>
      <c r="GG29" s="444"/>
      <c r="GH29" s="444"/>
      <c r="GI29" s="444">
        <f t="shared" si="1"/>
        <v>0</v>
      </c>
      <c r="GJ29" s="445"/>
      <c r="GK29" s="445"/>
      <c r="GL29" s="445"/>
      <c r="GM29" s="445"/>
      <c r="GN29" s="445"/>
      <c r="GO29" s="446"/>
      <c r="GP29" s="447">
        <v>278.39</v>
      </c>
      <c r="GQ29" s="436"/>
      <c r="GR29" s="436"/>
      <c r="GS29" s="436"/>
      <c r="GT29" s="436"/>
      <c r="GU29" s="436"/>
      <c r="GV29" s="436"/>
      <c r="GW29" s="436">
        <v>278.39</v>
      </c>
      <c r="GX29" s="436"/>
      <c r="GY29" s="436"/>
      <c r="GZ29" s="436"/>
      <c r="HA29" s="436"/>
      <c r="HB29" s="436"/>
      <c r="HC29" s="436"/>
      <c r="HD29" s="436">
        <v>278.39</v>
      </c>
      <c r="HE29" s="436"/>
      <c r="HF29" s="436"/>
      <c r="HG29" s="436"/>
      <c r="HH29" s="436"/>
      <c r="HI29" s="436"/>
      <c r="HJ29" s="436"/>
      <c r="HK29" s="436">
        <v>0</v>
      </c>
      <c r="HL29" s="436"/>
      <c r="HM29" s="436"/>
      <c r="HN29" s="436"/>
      <c r="HO29" s="436"/>
      <c r="HP29" s="436"/>
      <c r="HQ29" s="436"/>
      <c r="HR29" s="436">
        <f t="shared" si="2"/>
        <v>0</v>
      </c>
      <c r="HS29" s="436"/>
      <c r="HT29" s="436"/>
      <c r="HU29" s="436"/>
      <c r="HV29" s="436"/>
      <c r="HW29" s="436"/>
      <c r="HX29" s="436"/>
      <c r="HY29" s="436">
        <f t="shared" si="3"/>
        <v>0</v>
      </c>
      <c r="HZ29" s="436"/>
      <c r="IA29" s="436"/>
      <c r="IB29" s="436"/>
      <c r="IC29" s="436"/>
      <c r="ID29" s="436"/>
      <c r="IE29" s="437"/>
    </row>
    <row r="30" spans="1:246" s="2" customFormat="1" ht="19.5" customHeight="1">
      <c r="A30" s="438" t="s">
        <v>547</v>
      </c>
      <c r="B30" s="439"/>
      <c r="C30" s="439"/>
      <c r="D30" s="439"/>
      <c r="E30" s="440"/>
      <c r="F30" s="441" t="s">
        <v>548</v>
      </c>
      <c r="G30" s="442"/>
      <c r="H30" s="442"/>
      <c r="I30" s="442"/>
      <c r="J30" s="442"/>
      <c r="K30" s="442"/>
      <c r="L30" s="442"/>
      <c r="M30" s="442"/>
      <c r="N30" s="442"/>
      <c r="O30" s="442"/>
      <c r="P30" s="442"/>
      <c r="Q30" s="442"/>
      <c r="R30" s="442"/>
      <c r="S30" s="442"/>
      <c r="T30" s="442"/>
      <c r="U30" s="442"/>
      <c r="V30" s="442"/>
      <c r="W30" s="442"/>
      <c r="X30" s="442"/>
      <c r="Y30" s="442"/>
      <c r="Z30" s="442"/>
      <c r="AA30" s="442"/>
      <c r="AB30" s="454">
        <v>0.38</v>
      </c>
      <c r="AC30" s="445"/>
      <c r="AD30" s="445"/>
      <c r="AE30" s="445"/>
      <c r="AF30" s="445"/>
      <c r="AG30" s="445"/>
      <c r="AH30" s="445"/>
      <c r="AI30" s="445">
        <v>0.38</v>
      </c>
      <c r="AJ30" s="445"/>
      <c r="AK30" s="445"/>
      <c r="AL30" s="445"/>
      <c r="AM30" s="445"/>
      <c r="AN30" s="445"/>
      <c r="AO30" s="445"/>
      <c r="AP30" s="445">
        <v>0.38</v>
      </c>
      <c r="AQ30" s="445"/>
      <c r="AR30" s="445"/>
      <c r="AS30" s="445"/>
      <c r="AT30" s="445"/>
      <c r="AU30" s="445"/>
      <c r="AV30" s="445"/>
      <c r="AW30" s="452">
        <v>0.304</v>
      </c>
      <c r="AX30" s="452"/>
      <c r="AY30" s="452"/>
      <c r="AZ30" s="452"/>
      <c r="BA30" s="452"/>
      <c r="BB30" s="452"/>
      <c r="BC30" s="452"/>
      <c r="BD30" s="452">
        <v>0.304</v>
      </c>
      <c r="BE30" s="452"/>
      <c r="BF30" s="452"/>
      <c r="BG30" s="452"/>
      <c r="BH30" s="452"/>
      <c r="BI30" s="452"/>
      <c r="BJ30" s="452"/>
      <c r="BK30" s="452">
        <v>0.304</v>
      </c>
      <c r="BL30" s="452"/>
      <c r="BM30" s="452"/>
      <c r="BN30" s="452"/>
      <c r="BO30" s="452"/>
      <c r="BP30" s="452"/>
      <c r="BQ30" s="453"/>
      <c r="BR30" s="447">
        <v>0.1</v>
      </c>
      <c r="BS30" s="436"/>
      <c r="BT30" s="436"/>
      <c r="BU30" s="436"/>
      <c r="BV30" s="436"/>
      <c r="BW30" s="436"/>
      <c r="BX30" s="436"/>
      <c r="BY30" s="436">
        <v>0.1</v>
      </c>
      <c r="BZ30" s="436"/>
      <c r="CA30" s="436"/>
      <c r="CB30" s="436"/>
      <c r="CC30" s="436"/>
      <c r="CD30" s="436"/>
      <c r="CE30" s="436"/>
      <c r="CF30" s="436">
        <v>0.1</v>
      </c>
      <c r="CG30" s="445"/>
      <c r="CH30" s="445"/>
      <c r="CI30" s="445"/>
      <c r="CJ30" s="445"/>
      <c r="CK30" s="445"/>
      <c r="CL30" s="445"/>
      <c r="CM30" s="436">
        <v>0.08</v>
      </c>
      <c r="CN30" s="436"/>
      <c r="CO30" s="436"/>
      <c r="CP30" s="436"/>
      <c r="CQ30" s="436"/>
      <c r="CR30" s="436"/>
      <c r="CS30" s="436"/>
      <c r="CT30" s="436">
        <v>0.08</v>
      </c>
      <c r="CU30" s="436"/>
      <c r="CV30" s="436"/>
      <c r="CW30" s="436"/>
      <c r="CX30" s="436"/>
      <c r="CY30" s="436"/>
      <c r="CZ30" s="436"/>
      <c r="DA30" s="436">
        <v>0.08</v>
      </c>
      <c r="DB30" s="445"/>
      <c r="DC30" s="445"/>
      <c r="DD30" s="445"/>
      <c r="DE30" s="445"/>
      <c r="DF30" s="445"/>
      <c r="DG30" s="446"/>
      <c r="DH30" s="448">
        <v>167.42246205981579</v>
      </c>
      <c r="DI30" s="449"/>
      <c r="DJ30" s="449"/>
      <c r="DK30" s="449"/>
      <c r="DL30" s="449"/>
      <c r="DM30" s="449"/>
      <c r="DN30" s="449"/>
      <c r="DO30" s="444">
        <v>167.42246205981579</v>
      </c>
      <c r="DP30" s="444"/>
      <c r="DQ30" s="444"/>
      <c r="DR30" s="444"/>
      <c r="DS30" s="444"/>
      <c r="DT30" s="444"/>
      <c r="DU30" s="444"/>
      <c r="DV30" s="444">
        <v>167.42246205981579</v>
      </c>
      <c r="DW30" s="445"/>
      <c r="DX30" s="445"/>
      <c r="DY30" s="445"/>
      <c r="DZ30" s="445"/>
      <c r="EA30" s="445"/>
      <c r="EB30" s="445"/>
      <c r="EC30" s="444">
        <v>164.38862011359026</v>
      </c>
      <c r="ED30" s="444"/>
      <c r="EE30" s="444"/>
      <c r="EF30" s="444"/>
      <c r="EG30" s="444"/>
      <c r="EH30" s="444"/>
      <c r="EI30" s="444"/>
      <c r="EJ30" s="444">
        <v>164.38862011359026</v>
      </c>
      <c r="EK30" s="444"/>
      <c r="EL30" s="444"/>
      <c r="EM30" s="444"/>
      <c r="EN30" s="444"/>
      <c r="EO30" s="444"/>
      <c r="EP30" s="444"/>
      <c r="EQ30" s="444"/>
      <c r="ER30" s="444">
        <v>164.38862011359026</v>
      </c>
      <c r="ES30" s="450"/>
      <c r="ET30" s="450"/>
      <c r="EU30" s="450"/>
      <c r="EV30" s="450"/>
      <c r="EW30" s="450"/>
      <c r="EX30" s="450"/>
      <c r="EY30" s="451"/>
      <c r="EZ30" s="447">
        <v>2.4502089543834304</v>
      </c>
      <c r="FA30" s="436"/>
      <c r="FB30" s="436"/>
      <c r="FC30" s="436"/>
      <c r="FD30" s="436"/>
      <c r="FE30" s="436"/>
      <c r="FF30" s="436"/>
      <c r="FG30" s="436">
        <v>2.4502089543834304</v>
      </c>
      <c r="FH30" s="436"/>
      <c r="FI30" s="436"/>
      <c r="FJ30" s="436"/>
      <c r="FK30" s="436"/>
      <c r="FL30" s="436"/>
      <c r="FM30" s="436"/>
      <c r="FN30" s="436">
        <v>2.4502089543834304</v>
      </c>
      <c r="FO30" s="436"/>
      <c r="FP30" s="436"/>
      <c r="FQ30" s="436"/>
      <c r="FR30" s="436"/>
      <c r="FS30" s="436"/>
      <c r="FT30" s="436"/>
      <c r="FU30" s="436">
        <v>1.3636184908974143</v>
      </c>
      <c r="FV30" s="436"/>
      <c r="FW30" s="436"/>
      <c r="FX30" s="436"/>
      <c r="FY30" s="436"/>
      <c r="FZ30" s="436"/>
      <c r="GA30" s="436"/>
      <c r="GB30" s="444">
        <f t="shared" si="0"/>
        <v>1.3636184908974143</v>
      </c>
      <c r="GC30" s="444"/>
      <c r="GD30" s="444"/>
      <c r="GE30" s="444"/>
      <c r="GF30" s="444"/>
      <c r="GG30" s="444"/>
      <c r="GH30" s="444"/>
      <c r="GI30" s="444">
        <f t="shared" si="1"/>
        <v>1.3636184908974143</v>
      </c>
      <c r="GJ30" s="445"/>
      <c r="GK30" s="445"/>
      <c r="GL30" s="445"/>
      <c r="GM30" s="445"/>
      <c r="GN30" s="445"/>
      <c r="GO30" s="446"/>
      <c r="GP30" s="447">
        <v>5047.477</v>
      </c>
      <c r="GQ30" s="436"/>
      <c r="GR30" s="436"/>
      <c r="GS30" s="436"/>
      <c r="GT30" s="436"/>
      <c r="GU30" s="436"/>
      <c r="GV30" s="436"/>
      <c r="GW30" s="436">
        <v>5047.477</v>
      </c>
      <c r="GX30" s="436"/>
      <c r="GY30" s="436"/>
      <c r="GZ30" s="436"/>
      <c r="HA30" s="436"/>
      <c r="HB30" s="436"/>
      <c r="HC30" s="436"/>
      <c r="HD30" s="436">
        <v>5047.477</v>
      </c>
      <c r="HE30" s="436"/>
      <c r="HF30" s="436"/>
      <c r="HG30" s="436"/>
      <c r="HH30" s="436"/>
      <c r="HI30" s="436"/>
      <c r="HJ30" s="436"/>
      <c r="HK30" s="436">
        <v>2809.08</v>
      </c>
      <c r="HL30" s="436"/>
      <c r="HM30" s="436"/>
      <c r="HN30" s="436"/>
      <c r="HO30" s="436"/>
      <c r="HP30" s="436"/>
      <c r="HQ30" s="436"/>
      <c r="HR30" s="436">
        <f t="shared" si="2"/>
        <v>2809.08</v>
      </c>
      <c r="HS30" s="436"/>
      <c r="HT30" s="436"/>
      <c r="HU30" s="436"/>
      <c r="HV30" s="436"/>
      <c r="HW30" s="436"/>
      <c r="HX30" s="436"/>
      <c r="HY30" s="436">
        <f t="shared" si="3"/>
        <v>2809.08</v>
      </c>
      <c r="HZ30" s="436"/>
      <c r="IA30" s="436"/>
      <c r="IB30" s="436"/>
      <c r="IC30" s="436"/>
      <c r="ID30" s="436"/>
      <c r="IE30" s="437"/>
      <c r="IF30" s="522">
        <v>2.5</v>
      </c>
      <c r="IG30" s="523"/>
      <c r="IH30" s="523"/>
      <c r="II30" s="523"/>
      <c r="IJ30" s="523"/>
      <c r="IK30" s="523"/>
      <c r="IL30" s="523"/>
    </row>
    <row r="31" spans="1:246" s="2" customFormat="1" ht="19.5" customHeight="1">
      <c r="A31" s="438" t="s">
        <v>549</v>
      </c>
      <c r="B31" s="439"/>
      <c r="C31" s="439"/>
      <c r="D31" s="439"/>
      <c r="E31" s="440"/>
      <c r="F31" s="441" t="s">
        <v>550</v>
      </c>
      <c r="G31" s="442"/>
      <c r="H31" s="442"/>
      <c r="I31" s="442"/>
      <c r="J31" s="442"/>
      <c r="K31" s="442"/>
      <c r="L31" s="442"/>
      <c r="M31" s="442"/>
      <c r="N31" s="442"/>
      <c r="O31" s="442"/>
      <c r="P31" s="442"/>
      <c r="Q31" s="442"/>
      <c r="R31" s="442"/>
      <c r="S31" s="442"/>
      <c r="T31" s="442"/>
      <c r="U31" s="442"/>
      <c r="V31" s="442"/>
      <c r="W31" s="442"/>
      <c r="X31" s="442"/>
      <c r="Y31" s="442"/>
      <c r="Z31" s="442"/>
      <c r="AA31" s="442"/>
      <c r="AB31" s="454">
        <v>0</v>
      </c>
      <c r="AC31" s="445"/>
      <c r="AD31" s="445"/>
      <c r="AE31" s="445"/>
      <c r="AF31" s="445"/>
      <c r="AG31" s="445"/>
      <c r="AH31" s="445"/>
      <c r="AI31" s="445">
        <v>0</v>
      </c>
      <c r="AJ31" s="445"/>
      <c r="AK31" s="445"/>
      <c r="AL31" s="445"/>
      <c r="AM31" s="445"/>
      <c r="AN31" s="445"/>
      <c r="AO31" s="445"/>
      <c r="AP31" s="445">
        <v>0</v>
      </c>
      <c r="AQ31" s="445"/>
      <c r="AR31" s="445"/>
      <c r="AS31" s="445"/>
      <c r="AT31" s="445"/>
      <c r="AU31" s="445"/>
      <c r="AV31" s="445"/>
      <c r="AW31" s="452">
        <v>0</v>
      </c>
      <c r="AX31" s="452"/>
      <c r="AY31" s="452"/>
      <c r="AZ31" s="452"/>
      <c r="BA31" s="452"/>
      <c r="BB31" s="452"/>
      <c r="BC31" s="452"/>
      <c r="BD31" s="452">
        <v>0</v>
      </c>
      <c r="BE31" s="452"/>
      <c r="BF31" s="452"/>
      <c r="BG31" s="452"/>
      <c r="BH31" s="452"/>
      <c r="BI31" s="452"/>
      <c r="BJ31" s="452"/>
      <c r="BK31" s="452">
        <v>0</v>
      </c>
      <c r="BL31" s="452"/>
      <c r="BM31" s="452"/>
      <c r="BN31" s="452"/>
      <c r="BO31" s="452"/>
      <c r="BP31" s="452"/>
      <c r="BQ31" s="453"/>
      <c r="BR31" s="447">
        <v>0</v>
      </c>
      <c r="BS31" s="436"/>
      <c r="BT31" s="436"/>
      <c r="BU31" s="436"/>
      <c r="BV31" s="436"/>
      <c r="BW31" s="436"/>
      <c r="BX31" s="436"/>
      <c r="BY31" s="436">
        <v>0</v>
      </c>
      <c r="BZ31" s="436"/>
      <c r="CA31" s="436"/>
      <c r="CB31" s="436"/>
      <c r="CC31" s="436"/>
      <c r="CD31" s="436"/>
      <c r="CE31" s="436"/>
      <c r="CF31" s="436">
        <v>0</v>
      </c>
      <c r="CG31" s="445"/>
      <c r="CH31" s="445"/>
      <c r="CI31" s="445"/>
      <c r="CJ31" s="445"/>
      <c r="CK31" s="445"/>
      <c r="CL31" s="445"/>
      <c r="CM31" s="436">
        <v>0</v>
      </c>
      <c r="CN31" s="436"/>
      <c r="CO31" s="436"/>
      <c r="CP31" s="436"/>
      <c r="CQ31" s="436"/>
      <c r="CR31" s="436"/>
      <c r="CS31" s="436"/>
      <c r="CT31" s="436">
        <v>0</v>
      </c>
      <c r="CU31" s="436"/>
      <c r="CV31" s="436"/>
      <c r="CW31" s="436"/>
      <c r="CX31" s="436"/>
      <c r="CY31" s="436"/>
      <c r="CZ31" s="436"/>
      <c r="DA31" s="436">
        <v>0</v>
      </c>
      <c r="DB31" s="445"/>
      <c r="DC31" s="445"/>
      <c r="DD31" s="445"/>
      <c r="DE31" s="445"/>
      <c r="DF31" s="445"/>
      <c r="DG31" s="446"/>
      <c r="DH31" s="448">
        <v>179.081734583047</v>
      </c>
      <c r="DI31" s="449"/>
      <c r="DJ31" s="449"/>
      <c r="DK31" s="449"/>
      <c r="DL31" s="449"/>
      <c r="DM31" s="449"/>
      <c r="DN31" s="449"/>
      <c r="DO31" s="444">
        <v>179.081734583047</v>
      </c>
      <c r="DP31" s="444"/>
      <c r="DQ31" s="444"/>
      <c r="DR31" s="444"/>
      <c r="DS31" s="444"/>
      <c r="DT31" s="444"/>
      <c r="DU31" s="444"/>
      <c r="DV31" s="444">
        <v>179.081734583047</v>
      </c>
      <c r="DW31" s="445"/>
      <c r="DX31" s="445"/>
      <c r="DY31" s="445"/>
      <c r="DZ31" s="445"/>
      <c r="EA31" s="445"/>
      <c r="EB31" s="445"/>
      <c r="EC31" s="444">
        <v>162.28215559595384</v>
      </c>
      <c r="ED31" s="444"/>
      <c r="EE31" s="444"/>
      <c r="EF31" s="444"/>
      <c r="EG31" s="444"/>
      <c r="EH31" s="444"/>
      <c r="EI31" s="444"/>
      <c r="EJ31" s="444">
        <v>162.28215559595384</v>
      </c>
      <c r="EK31" s="444"/>
      <c r="EL31" s="444"/>
      <c r="EM31" s="444"/>
      <c r="EN31" s="444"/>
      <c r="EO31" s="444"/>
      <c r="EP31" s="444"/>
      <c r="EQ31" s="444"/>
      <c r="ER31" s="444">
        <v>162.28215559595384</v>
      </c>
      <c r="ES31" s="450"/>
      <c r="ET31" s="450"/>
      <c r="EU31" s="450"/>
      <c r="EV31" s="450"/>
      <c r="EW31" s="450"/>
      <c r="EX31" s="450"/>
      <c r="EY31" s="451"/>
      <c r="EZ31" s="447">
        <v>2.5561866596049008</v>
      </c>
      <c r="FA31" s="436"/>
      <c r="FB31" s="436"/>
      <c r="FC31" s="436"/>
      <c r="FD31" s="436"/>
      <c r="FE31" s="436"/>
      <c r="FF31" s="436"/>
      <c r="FG31" s="436">
        <v>2.5561866596049008</v>
      </c>
      <c r="FH31" s="436"/>
      <c r="FI31" s="436"/>
      <c r="FJ31" s="436"/>
      <c r="FK31" s="436"/>
      <c r="FL31" s="436"/>
      <c r="FM31" s="436"/>
      <c r="FN31" s="436">
        <v>2.5561866596049008</v>
      </c>
      <c r="FO31" s="436"/>
      <c r="FP31" s="436"/>
      <c r="FQ31" s="436"/>
      <c r="FR31" s="436"/>
      <c r="FS31" s="436"/>
      <c r="FT31" s="436"/>
      <c r="FU31" s="436">
        <v>1.59</v>
      </c>
      <c r="FV31" s="436"/>
      <c r="FW31" s="436"/>
      <c r="FX31" s="436"/>
      <c r="FY31" s="436"/>
      <c r="FZ31" s="436"/>
      <c r="GA31" s="436"/>
      <c r="GB31" s="444">
        <f t="shared" si="0"/>
        <v>1.59</v>
      </c>
      <c r="GC31" s="444"/>
      <c r="GD31" s="444"/>
      <c r="GE31" s="444"/>
      <c r="GF31" s="444"/>
      <c r="GG31" s="444"/>
      <c r="GH31" s="444"/>
      <c r="GI31" s="444">
        <f t="shared" si="1"/>
        <v>1.59</v>
      </c>
      <c r="GJ31" s="445"/>
      <c r="GK31" s="445"/>
      <c r="GL31" s="445"/>
      <c r="GM31" s="445"/>
      <c r="GN31" s="445"/>
      <c r="GO31" s="446"/>
      <c r="GP31" s="447">
        <v>1327.6915307960962</v>
      </c>
      <c r="GQ31" s="436"/>
      <c r="GR31" s="436"/>
      <c r="GS31" s="436"/>
      <c r="GT31" s="436"/>
      <c r="GU31" s="436"/>
      <c r="GV31" s="436"/>
      <c r="GW31" s="436">
        <v>1327.6915307960962</v>
      </c>
      <c r="GX31" s="436"/>
      <c r="GY31" s="436"/>
      <c r="GZ31" s="436"/>
      <c r="HA31" s="436"/>
      <c r="HB31" s="436"/>
      <c r="HC31" s="436"/>
      <c r="HD31" s="436">
        <v>1327.6915307960962</v>
      </c>
      <c r="HE31" s="436"/>
      <c r="HF31" s="436"/>
      <c r="HG31" s="436"/>
      <c r="HH31" s="436"/>
      <c r="HI31" s="436"/>
      <c r="HJ31" s="436"/>
      <c r="HK31" s="436">
        <v>991.44</v>
      </c>
      <c r="HL31" s="436"/>
      <c r="HM31" s="436"/>
      <c r="HN31" s="436"/>
      <c r="HO31" s="436"/>
      <c r="HP31" s="436"/>
      <c r="HQ31" s="436"/>
      <c r="HR31" s="436">
        <f t="shared" si="2"/>
        <v>991.44</v>
      </c>
      <c r="HS31" s="436"/>
      <c r="HT31" s="436"/>
      <c r="HU31" s="436"/>
      <c r="HV31" s="436"/>
      <c r="HW31" s="436"/>
      <c r="HX31" s="436"/>
      <c r="HY31" s="436">
        <f t="shared" si="3"/>
        <v>991.44</v>
      </c>
      <c r="HZ31" s="436"/>
      <c r="IA31" s="436"/>
      <c r="IB31" s="436"/>
      <c r="IC31" s="436"/>
      <c r="ID31" s="436"/>
      <c r="IE31" s="437"/>
      <c r="IF31" s="522">
        <v>2.9</v>
      </c>
      <c r="IG31" s="523"/>
      <c r="IH31" s="523"/>
      <c r="II31" s="523"/>
      <c r="IJ31" s="523"/>
      <c r="IK31" s="523"/>
      <c r="IL31" s="523"/>
    </row>
    <row r="32" spans="1:239" s="138" customFormat="1" ht="19.5" customHeight="1">
      <c r="A32" s="438" t="s">
        <v>551</v>
      </c>
      <c r="B32" s="439"/>
      <c r="C32" s="439"/>
      <c r="D32" s="439"/>
      <c r="E32" s="440"/>
      <c r="F32" s="441" t="s">
        <v>552</v>
      </c>
      <c r="G32" s="442"/>
      <c r="H32" s="442"/>
      <c r="I32" s="442"/>
      <c r="J32" s="442"/>
      <c r="K32" s="442"/>
      <c r="L32" s="442"/>
      <c r="M32" s="442"/>
      <c r="N32" s="442"/>
      <c r="O32" s="442"/>
      <c r="P32" s="442"/>
      <c r="Q32" s="442"/>
      <c r="R32" s="442"/>
      <c r="S32" s="442"/>
      <c r="T32" s="442"/>
      <c r="U32" s="442"/>
      <c r="V32" s="442"/>
      <c r="W32" s="442"/>
      <c r="X32" s="442"/>
      <c r="Y32" s="442"/>
      <c r="Z32" s="442"/>
      <c r="AA32" s="134"/>
      <c r="AB32" s="454">
        <v>0</v>
      </c>
      <c r="AC32" s="445"/>
      <c r="AD32" s="445"/>
      <c r="AE32" s="445"/>
      <c r="AF32" s="445"/>
      <c r="AG32" s="445"/>
      <c r="AH32" s="445"/>
      <c r="AI32" s="445">
        <v>0</v>
      </c>
      <c r="AJ32" s="445"/>
      <c r="AK32" s="445"/>
      <c r="AL32" s="445"/>
      <c r="AM32" s="445"/>
      <c r="AN32" s="445"/>
      <c r="AO32" s="445"/>
      <c r="AP32" s="445">
        <v>0</v>
      </c>
      <c r="AQ32" s="445"/>
      <c r="AR32" s="445"/>
      <c r="AS32" s="445"/>
      <c r="AT32" s="445"/>
      <c r="AU32" s="445"/>
      <c r="AV32" s="445"/>
      <c r="AW32" s="452">
        <v>0</v>
      </c>
      <c r="AX32" s="452"/>
      <c r="AY32" s="452"/>
      <c r="AZ32" s="452"/>
      <c r="BA32" s="452"/>
      <c r="BB32" s="452"/>
      <c r="BC32" s="452"/>
      <c r="BD32" s="452">
        <v>0</v>
      </c>
      <c r="BE32" s="452"/>
      <c r="BF32" s="452"/>
      <c r="BG32" s="452"/>
      <c r="BH32" s="452"/>
      <c r="BI32" s="452"/>
      <c r="BJ32" s="452"/>
      <c r="BK32" s="452">
        <v>0</v>
      </c>
      <c r="BL32" s="452"/>
      <c r="BM32" s="452"/>
      <c r="BN32" s="452"/>
      <c r="BO32" s="452"/>
      <c r="BP32" s="452"/>
      <c r="BQ32" s="453"/>
      <c r="BR32" s="447">
        <v>0</v>
      </c>
      <c r="BS32" s="436"/>
      <c r="BT32" s="436"/>
      <c r="BU32" s="436"/>
      <c r="BV32" s="436"/>
      <c r="BW32" s="436"/>
      <c r="BX32" s="436"/>
      <c r="BY32" s="436">
        <v>0</v>
      </c>
      <c r="BZ32" s="436"/>
      <c r="CA32" s="436"/>
      <c r="CB32" s="436"/>
      <c r="CC32" s="436"/>
      <c r="CD32" s="436"/>
      <c r="CE32" s="436"/>
      <c r="CF32" s="436">
        <v>0</v>
      </c>
      <c r="CG32" s="445"/>
      <c r="CH32" s="445"/>
      <c r="CI32" s="445"/>
      <c r="CJ32" s="445"/>
      <c r="CK32" s="445"/>
      <c r="CL32" s="445"/>
      <c r="CM32" s="436">
        <v>0</v>
      </c>
      <c r="CN32" s="436"/>
      <c r="CO32" s="436"/>
      <c r="CP32" s="436"/>
      <c r="CQ32" s="436"/>
      <c r="CR32" s="436"/>
      <c r="CS32" s="436"/>
      <c r="CT32" s="436">
        <v>0</v>
      </c>
      <c r="CU32" s="436"/>
      <c r="CV32" s="436"/>
      <c r="CW32" s="436"/>
      <c r="CX32" s="436"/>
      <c r="CY32" s="436"/>
      <c r="CZ32" s="436"/>
      <c r="DA32" s="436">
        <v>0</v>
      </c>
      <c r="DB32" s="445"/>
      <c r="DC32" s="445"/>
      <c r="DD32" s="445"/>
      <c r="DE32" s="445"/>
      <c r="DF32" s="445"/>
      <c r="DG32" s="446"/>
      <c r="DH32" s="448">
        <v>177.19071428231135</v>
      </c>
      <c r="DI32" s="449"/>
      <c r="DJ32" s="449"/>
      <c r="DK32" s="449"/>
      <c r="DL32" s="449"/>
      <c r="DM32" s="449"/>
      <c r="DN32" s="449"/>
      <c r="DO32" s="444">
        <v>177.19071428231135</v>
      </c>
      <c r="DP32" s="444"/>
      <c r="DQ32" s="444"/>
      <c r="DR32" s="444"/>
      <c r="DS32" s="444"/>
      <c r="DT32" s="444"/>
      <c r="DU32" s="444"/>
      <c r="DV32" s="444">
        <v>177.19071428231135</v>
      </c>
      <c r="DW32" s="445"/>
      <c r="DX32" s="445"/>
      <c r="DY32" s="445"/>
      <c r="DZ32" s="445"/>
      <c r="EA32" s="445"/>
      <c r="EB32" s="445"/>
      <c r="EC32" s="444">
        <v>0</v>
      </c>
      <c r="ED32" s="444"/>
      <c r="EE32" s="444"/>
      <c r="EF32" s="444"/>
      <c r="EG32" s="444"/>
      <c r="EH32" s="444"/>
      <c r="EI32" s="444"/>
      <c r="EJ32" s="444">
        <v>0</v>
      </c>
      <c r="EK32" s="444"/>
      <c r="EL32" s="444"/>
      <c r="EM32" s="444"/>
      <c r="EN32" s="444"/>
      <c r="EO32" s="444"/>
      <c r="EP32" s="444"/>
      <c r="EQ32" s="444"/>
      <c r="ER32" s="444">
        <v>0</v>
      </c>
      <c r="ES32" s="450"/>
      <c r="ET32" s="450"/>
      <c r="EU32" s="450"/>
      <c r="EV32" s="450"/>
      <c r="EW32" s="450"/>
      <c r="EX32" s="450"/>
      <c r="EY32" s="451"/>
      <c r="EZ32" s="447">
        <v>1.800191363435833</v>
      </c>
      <c r="FA32" s="436"/>
      <c r="FB32" s="436"/>
      <c r="FC32" s="436"/>
      <c r="FD32" s="436"/>
      <c r="FE32" s="436"/>
      <c r="FF32" s="436"/>
      <c r="FG32" s="436">
        <v>1.800191363435833</v>
      </c>
      <c r="FH32" s="436"/>
      <c r="FI32" s="436"/>
      <c r="FJ32" s="436"/>
      <c r="FK32" s="436"/>
      <c r="FL32" s="436"/>
      <c r="FM32" s="436"/>
      <c r="FN32" s="436">
        <v>1.800191363435833</v>
      </c>
      <c r="FO32" s="436"/>
      <c r="FP32" s="436"/>
      <c r="FQ32" s="436"/>
      <c r="FR32" s="436"/>
      <c r="FS32" s="436"/>
      <c r="FT32" s="436"/>
      <c r="FU32" s="436">
        <v>0</v>
      </c>
      <c r="FV32" s="436"/>
      <c r="FW32" s="436"/>
      <c r="FX32" s="436"/>
      <c r="FY32" s="436"/>
      <c r="FZ32" s="436"/>
      <c r="GA32" s="436"/>
      <c r="GB32" s="444">
        <f t="shared" si="0"/>
        <v>0</v>
      </c>
      <c r="GC32" s="444"/>
      <c r="GD32" s="444"/>
      <c r="GE32" s="444"/>
      <c r="GF32" s="444"/>
      <c r="GG32" s="444"/>
      <c r="GH32" s="444"/>
      <c r="GI32" s="444">
        <f t="shared" si="1"/>
        <v>0</v>
      </c>
      <c r="GJ32" s="445"/>
      <c r="GK32" s="445"/>
      <c r="GL32" s="445"/>
      <c r="GM32" s="445"/>
      <c r="GN32" s="445"/>
      <c r="GO32" s="446"/>
      <c r="GP32" s="447">
        <v>188.52</v>
      </c>
      <c r="GQ32" s="436"/>
      <c r="GR32" s="436"/>
      <c r="GS32" s="436"/>
      <c r="GT32" s="436"/>
      <c r="GU32" s="436"/>
      <c r="GV32" s="436"/>
      <c r="GW32" s="436">
        <v>188.52</v>
      </c>
      <c r="GX32" s="436"/>
      <c r="GY32" s="436"/>
      <c r="GZ32" s="436"/>
      <c r="HA32" s="436"/>
      <c r="HB32" s="436"/>
      <c r="HC32" s="436"/>
      <c r="HD32" s="436">
        <v>188.52</v>
      </c>
      <c r="HE32" s="436"/>
      <c r="HF32" s="436"/>
      <c r="HG32" s="436"/>
      <c r="HH32" s="436"/>
      <c r="HI32" s="436"/>
      <c r="HJ32" s="436"/>
      <c r="HK32" s="436">
        <v>0</v>
      </c>
      <c r="HL32" s="436"/>
      <c r="HM32" s="436"/>
      <c r="HN32" s="436"/>
      <c r="HO32" s="436"/>
      <c r="HP32" s="436"/>
      <c r="HQ32" s="436"/>
      <c r="HR32" s="436">
        <f t="shared" si="2"/>
        <v>0</v>
      </c>
      <c r="HS32" s="436"/>
      <c r="HT32" s="436"/>
      <c r="HU32" s="436"/>
      <c r="HV32" s="436"/>
      <c r="HW32" s="436"/>
      <c r="HX32" s="436"/>
      <c r="HY32" s="436">
        <f t="shared" si="3"/>
        <v>0</v>
      </c>
      <c r="HZ32" s="436"/>
      <c r="IA32" s="436"/>
      <c r="IB32" s="436"/>
      <c r="IC32" s="436"/>
      <c r="ID32" s="436"/>
      <c r="IE32" s="437"/>
    </row>
    <row r="33" spans="1:246" s="2" customFormat="1" ht="19.5" customHeight="1">
      <c r="A33" s="438" t="s">
        <v>553</v>
      </c>
      <c r="B33" s="439"/>
      <c r="C33" s="439"/>
      <c r="D33" s="439"/>
      <c r="E33" s="440"/>
      <c r="F33" s="441" t="s">
        <v>554</v>
      </c>
      <c r="G33" s="442"/>
      <c r="H33" s="442"/>
      <c r="I33" s="442"/>
      <c r="J33" s="442"/>
      <c r="K33" s="442"/>
      <c r="L33" s="442"/>
      <c r="M33" s="442"/>
      <c r="N33" s="442"/>
      <c r="O33" s="442"/>
      <c r="P33" s="442"/>
      <c r="Q33" s="442"/>
      <c r="R33" s="442"/>
      <c r="S33" s="442"/>
      <c r="T33" s="442"/>
      <c r="U33" s="442"/>
      <c r="V33" s="442"/>
      <c r="W33" s="442"/>
      <c r="X33" s="442"/>
      <c r="Y33" s="442"/>
      <c r="Z33" s="442"/>
      <c r="AA33" s="442"/>
      <c r="AB33" s="454">
        <v>0.5</v>
      </c>
      <c r="AC33" s="445"/>
      <c r="AD33" s="445"/>
      <c r="AE33" s="445"/>
      <c r="AF33" s="445"/>
      <c r="AG33" s="445"/>
      <c r="AH33" s="445"/>
      <c r="AI33" s="445">
        <v>0.5</v>
      </c>
      <c r="AJ33" s="445"/>
      <c r="AK33" s="445"/>
      <c r="AL33" s="445"/>
      <c r="AM33" s="445"/>
      <c r="AN33" s="445"/>
      <c r="AO33" s="445"/>
      <c r="AP33" s="445">
        <v>0.5</v>
      </c>
      <c r="AQ33" s="445"/>
      <c r="AR33" s="445"/>
      <c r="AS33" s="445"/>
      <c r="AT33" s="445"/>
      <c r="AU33" s="445"/>
      <c r="AV33" s="445"/>
      <c r="AW33" s="452">
        <v>0.4</v>
      </c>
      <c r="AX33" s="452"/>
      <c r="AY33" s="452"/>
      <c r="AZ33" s="452"/>
      <c r="BA33" s="452"/>
      <c r="BB33" s="452"/>
      <c r="BC33" s="452"/>
      <c r="BD33" s="452">
        <v>0.4</v>
      </c>
      <c r="BE33" s="452"/>
      <c r="BF33" s="452"/>
      <c r="BG33" s="452"/>
      <c r="BH33" s="452"/>
      <c r="BI33" s="452"/>
      <c r="BJ33" s="452"/>
      <c r="BK33" s="452">
        <v>0.4</v>
      </c>
      <c r="BL33" s="452"/>
      <c r="BM33" s="452"/>
      <c r="BN33" s="452"/>
      <c r="BO33" s="452"/>
      <c r="BP33" s="452"/>
      <c r="BQ33" s="453"/>
      <c r="BR33" s="447">
        <v>0.24</v>
      </c>
      <c r="BS33" s="436"/>
      <c r="BT33" s="436"/>
      <c r="BU33" s="436"/>
      <c r="BV33" s="436"/>
      <c r="BW33" s="436"/>
      <c r="BX33" s="436"/>
      <c r="BY33" s="436">
        <v>0.24</v>
      </c>
      <c r="BZ33" s="436"/>
      <c r="CA33" s="436"/>
      <c r="CB33" s="436"/>
      <c r="CC33" s="436"/>
      <c r="CD33" s="436"/>
      <c r="CE33" s="436"/>
      <c r="CF33" s="436">
        <v>0.24</v>
      </c>
      <c r="CG33" s="445"/>
      <c r="CH33" s="445"/>
      <c r="CI33" s="445"/>
      <c r="CJ33" s="445"/>
      <c r="CK33" s="445"/>
      <c r="CL33" s="445"/>
      <c r="CM33" s="436">
        <v>0.19199999999999998</v>
      </c>
      <c r="CN33" s="436"/>
      <c r="CO33" s="436"/>
      <c r="CP33" s="436"/>
      <c r="CQ33" s="436"/>
      <c r="CR33" s="436"/>
      <c r="CS33" s="436"/>
      <c r="CT33" s="436">
        <v>0.19199999999999998</v>
      </c>
      <c r="CU33" s="436"/>
      <c r="CV33" s="436"/>
      <c r="CW33" s="436"/>
      <c r="CX33" s="436"/>
      <c r="CY33" s="436"/>
      <c r="CZ33" s="436"/>
      <c r="DA33" s="436">
        <v>0.19199999999999998</v>
      </c>
      <c r="DB33" s="445"/>
      <c r="DC33" s="445"/>
      <c r="DD33" s="445"/>
      <c r="DE33" s="445"/>
      <c r="DF33" s="445"/>
      <c r="DG33" s="446"/>
      <c r="DH33" s="448">
        <v>168.54169210276473</v>
      </c>
      <c r="DI33" s="449"/>
      <c r="DJ33" s="449"/>
      <c r="DK33" s="449"/>
      <c r="DL33" s="449"/>
      <c r="DM33" s="449"/>
      <c r="DN33" s="449"/>
      <c r="DO33" s="444">
        <v>168.54169210276473</v>
      </c>
      <c r="DP33" s="444"/>
      <c r="DQ33" s="444"/>
      <c r="DR33" s="444"/>
      <c r="DS33" s="444"/>
      <c r="DT33" s="444"/>
      <c r="DU33" s="444"/>
      <c r="DV33" s="444">
        <v>168.54169210276473</v>
      </c>
      <c r="DW33" s="445"/>
      <c r="DX33" s="445"/>
      <c r="DY33" s="445"/>
      <c r="DZ33" s="445"/>
      <c r="EA33" s="445"/>
      <c r="EB33" s="445"/>
      <c r="EC33" s="444">
        <v>162.80963658390922</v>
      </c>
      <c r="ED33" s="444"/>
      <c r="EE33" s="444"/>
      <c r="EF33" s="444"/>
      <c r="EG33" s="444"/>
      <c r="EH33" s="444"/>
      <c r="EI33" s="444"/>
      <c r="EJ33" s="444">
        <v>162.80963658390922</v>
      </c>
      <c r="EK33" s="444"/>
      <c r="EL33" s="444"/>
      <c r="EM33" s="444"/>
      <c r="EN33" s="444"/>
      <c r="EO33" s="444"/>
      <c r="EP33" s="444"/>
      <c r="EQ33" s="444"/>
      <c r="ER33" s="444">
        <v>162.80963658390922</v>
      </c>
      <c r="ES33" s="450"/>
      <c r="ET33" s="450"/>
      <c r="EU33" s="450"/>
      <c r="EV33" s="450"/>
      <c r="EW33" s="450"/>
      <c r="EX33" s="450"/>
      <c r="EY33" s="451"/>
      <c r="EZ33" s="447">
        <v>2.436742284241771</v>
      </c>
      <c r="FA33" s="436"/>
      <c r="FB33" s="436"/>
      <c r="FC33" s="436"/>
      <c r="FD33" s="436"/>
      <c r="FE33" s="436"/>
      <c r="FF33" s="436"/>
      <c r="FG33" s="436">
        <v>2.436742284241771</v>
      </c>
      <c r="FH33" s="436"/>
      <c r="FI33" s="436"/>
      <c r="FJ33" s="436"/>
      <c r="FK33" s="436"/>
      <c r="FL33" s="436"/>
      <c r="FM33" s="436"/>
      <c r="FN33" s="436">
        <v>2.436742284241771</v>
      </c>
      <c r="FO33" s="436"/>
      <c r="FP33" s="436"/>
      <c r="FQ33" s="436"/>
      <c r="FR33" s="436"/>
      <c r="FS33" s="436"/>
      <c r="FT33" s="436"/>
      <c r="FU33" s="436">
        <v>1.66</v>
      </c>
      <c r="FV33" s="436"/>
      <c r="FW33" s="436"/>
      <c r="FX33" s="436"/>
      <c r="FY33" s="436"/>
      <c r="FZ33" s="436"/>
      <c r="GA33" s="436"/>
      <c r="GB33" s="444">
        <f t="shared" si="0"/>
        <v>1.66</v>
      </c>
      <c r="GC33" s="444"/>
      <c r="GD33" s="444"/>
      <c r="GE33" s="444"/>
      <c r="GF33" s="444"/>
      <c r="GG33" s="444"/>
      <c r="GH33" s="444"/>
      <c r="GI33" s="444">
        <f t="shared" si="1"/>
        <v>1.66</v>
      </c>
      <c r="GJ33" s="445"/>
      <c r="GK33" s="445"/>
      <c r="GL33" s="445"/>
      <c r="GM33" s="445"/>
      <c r="GN33" s="445"/>
      <c r="GO33" s="446"/>
      <c r="GP33" s="447">
        <v>2000.7203921717717</v>
      </c>
      <c r="GQ33" s="436"/>
      <c r="GR33" s="436"/>
      <c r="GS33" s="436"/>
      <c r="GT33" s="436"/>
      <c r="GU33" s="436"/>
      <c r="GV33" s="436"/>
      <c r="GW33" s="436">
        <v>2000.7203921717717</v>
      </c>
      <c r="GX33" s="436"/>
      <c r="GY33" s="436"/>
      <c r="GZ33" s="436"/>
      <c r="HA33" s="436"/>
      <c r="HB33" s="436"/>
      <c r="HC33" s="436"/>
      <c r="HD33" s="436">
        <v>2000.7203921717717</v>
      </c>
      <c r="HE33" s="436"/>
      <c r="HF33" s="436"/>
      <c r="HG33" s="436"/>
      <c r="HH33" s="436"/>
      <c r="HI33" s="436"/>
      <c r="HJ33" s="436"/>
      <c r="HK33" s="436">
        <v>1949.8319999999999</v>
      </c>
      <c r="HL33" s="436"/>
      <c r="HM33" s="436"/>
      <c r="HN33" s="436"/>
      <c r="HO33" s="436"/>
      <c r="HP33" s="436"/>
      <c r="HQ33" s="436"/>
      <c r="HR33" s="436">
        <f t="shared" si="2"/>
        <v>1949.8319999999999</v>
      </c>
      <c r="HS33" s="436"/>
      <c r="HT33" s="436"/>
      <c r="HU33" s="436"/>
      <c r="HV33" s="436"/>
      <c r="HW33" s="436"/>
      <c r="HX33" s="436"/>
      <c r="HY33" s="436">
        <f t="shared" si="3"/>
        <v>1949.8319999999999</v>
      </c>
      <c r="HZ33" s="436"/>
      <c r="IA33" s="436"/>
      <c r="IB33" s="436"/>
      <c r="IC33" s="436"/>
      <c r="ID33" s="436"/>
      <c r="IE33" s="437"/>
      <c r="IF33" s="522">
        <v>5.78</v>
      </c>
      <c r="IG33" s="523"/>
      <c r="IH33" s="523"/>
      <c r="II33" s="523"/>
      <c r="IJ33" s="523"/>
      <c r="IK33" s="523"/>
      <c r="IL33" s="523"/>
    </row>
    <row r="34" spans="1:239" s="2" customFormat="1" ht="19.5" customHeight="1">
      <c r="A34" s="438" t="s">
        <v>555</v>
      </c>
      <c r="B34" s="439"/>
      <c r="C34" s="439"/>
      <c r="D34" s="439"/>
      <c r="E34" s="440"/>
      <c r="F34" s="441" t="s">
        <v>175</v>
      </c>
      <c r="G34" s="442"/>
      <c r="H34" s="442"/>
      <c r="I34" s="442"/>
      <c r="J34" s="442"/>
      <c r="K34" s="442"/>
      <c r="L34" s="442"/>
      <c r="M34" s="442"/>
      <c r="N34" s="442"/>
      <c r="O34" s="442"/>
      <c r="P34" s="442"/>
      <c r="Q34" s="442"/>
      <c r="R34" s="442"/>
      <c r="S34" s="442"/>
      <c r="T34" s="442"/>
      <c r="U34" s="442"/>
      <c r="V34" s="442"/>
      <c r="W34" s="442"/>
      <c r="X34" s="442"/>
      <c r="Y34" s="442"/>
      <c r="Z34" s="442"/>
      <c r="AA34" s="442"/>
      <c r="AB34" s="454">
        <v>0.2</v>
      </c>
      <c r="AC34" s="445"/>
      <c r="AD34" s="445"/>
      <c r="AE34" s="445"/>
      <c r="AF34" s="445"/>
      <c r="AG34" s="445"/>
      <c r="AH34" s="445"/>
      <c r="AI34" s="445">
        <v>0.2</v>
      </c>
      <c r="AJ34" s="445"/>
      <c r="AK34" s="445"/>
      <c r="AL34" s="445"/>
      <c r="AM34" s="445"/>
      <c r="AN34" s="445"/>
      <c r="AO34" s="445"/>
      <c r="AP34" s="445">
        <v>0.2</v>
      </c>
      <c r="AQ34" s="445"/>
      <c r="AR34" s="445"/>
      <c r="AS34" s="445"/>
      <c r="AT34" s="445"/>
      <c r="AU34" s="445"/>
      <c r="AV34" s="445"/>
      <c r="AW34" s="452">
        <v>0.16</v>
      </c>
      <c r="AX34" s="452"/>
      <c r="AY34" s="452"/>
      <c r="AZ34" s="452"/>
      <c r="BA34" s="452"/>
      <c r="BB34" s="452"/>
      <c r="BC34" s="452"/>
      <c r="BD34" s="452">
        <v>0.16</v>
      </c>
      <c r="BE34" s="452"/>
      <c r="BF34" s="452"/>
      <c r="BG34" s="452"/>
      <c r="BH34" s="452"/>
      <c r="BI34" s="452"/>
      <c r="BJ34" s="452"/>
      <c r="BK34" s="452">
        <v>0.16</v>
      </c>
      <c r="BL34" s="452"/>
      <c r="BM34" s="452"/>
      <c r="BN34" s="452"/>
      <c r="BO34" s="452"/>
      <c r="BP34" s="452"/>
      <c r="BQ34" s="453"/>
      <c r="BR34" s="447">
        <v>0</v>
      </c>
      <c r="BS34" s="436"/>
      <c r="BT34" s="436"/>
      <c r="BU34" s="436"/>
      <c r="BV34" s="436"/>
      <c r="BW34" s="436"/>
      <c r="BX34" s="436"/>
      <c r="BY34" s="436">
        <v>0</v>
      </c>
      <c r="BZ34" s="436"/>
      <c r="CA34" s="436"/>
      <c r="CB34" s="436"/>
      <c r="CC34" s="436"/>
      <c r="CD34" s="436"/>
      <c r="CE34" s="436"/>
      <c r="CF34" s="436">
        <v>0</v>
      </c>
      <c r="CG34" s="445"/>
      <c r="CH34" s="445"/>
      <c r="CI34" s="445"/>
      <c r="CJ34" s="445"/>
      <c r="CK34" s="445"/>
      <c r="CL34" s="445"/>
      <c r="CM34" s="436">
        <v>0</v>
      </c>
      <c r="CN34" s="436"/>
      <c r="CO34" s="436"/>
      <c r="CP34" s="436"/>
      <c r="CQ34" s="436"/>
      <c r="CR34" s="436"/>
      <c r="CS34" s="436"/>
      <c r="CT34" s="436">
        <v>0</v>
      </c>
      <c r="CU34" s="436"/>
      <c r="CV34" s="436"/>
      <c r="CW34" s="436"/>
      <c r="CX34" s="436"/>
      <c r="CY34" s="436"/>
      <c r="CZ34" s="436"/>
      <c r="DA34" s="436">
        <v>0</v>
      </c>
      <c r="DB34" s="445"/>
      <c r="DC34" s="445"/>
      <c r="DD34" s="445"/>
      <c r="DE34" s="445"/>
      <c r="DF34" s="445"/>
      <c r="DG34" s="446"/>
      <c r="DH34" s="448">
        <v>168.5350631340579</v>
      </c>
      <c r="DI34" s="449"/>
      <c r="DJ34" s="449"/>
      <c r="DK34" s="449"/>
      <c r="DL34" s="449"/>
      <c r="DM34" s="449"/>
      <c r="DN34" s="449"/>
      <c r="DO34" s="444">
        <v>168.5350631340579</v>
      </c>
      <c r="DP34" s="444"/>
      <c r="DQ34" s="444"/>
      <c r="DR34" s="444"/>
      <c r="DS34" s="444"/>
      <c r="DT34" s="444"/>
      <c r="DU34" s="444"/>
      <c r="DV34" s="444">
        <v>168.5350631340579</v>
      </c>
      <c r="DW34" s="445"/>
      <c r="DX34" s="445"/>
      <c r="DY34" s="445"/>
      <c r="DZ34" s="445"/>
      <c r="EA34" s="445"/>
      <c r="EB34" s="445"/>
      <c r="EC34" s="444">
        <v>162.54758211703708</v>
      </c>
      <c r="ED34" s="444"/>
      <c r="EE34" s="444"/>
      <c r="EF34" s="444"/>
      <c r="EG34" s="444"/>
      <c r="EH34" s="444"/>
      <c r="EI34" s="444"/>
      <c r="EJ34" s="444">
        <v>162.54758211703708</v>
      </c>
      <c r="EK34" s="444"/>
      <c r="EL34" s="444"/>
      <c r="EM34" s="444"/>
      <c r="EN34" s="444"/>
      <c r="EO34" s="444"/>
      <c r="EP34" s="444"/>
      <c r="EQ34" s="444"/>
      <c r="ER34" s="444">
        <v>162.54758211703708</v>
      </c>
      <c r="ES34" s="450"/>
      <c r="ET34" s="450"/>
      <c r="EU34" s="450"/>
      <c r="EV34" s="450"/>
      <c r="EW34" s="450"/>
      <c r="EX34" s="450"/>
      <c r="EY34" s="451"/>
      <c r="EZ34" s="447">
        <v>2.316734469611145</v>
      </c>
      <c r="FA34" s="436"/>
      <c r="FB34" s="436"/>
      <c r="FC34" s="436"/>
      <c r="FD34" s="436"/>
      <c r="FE34" s="436"/>
      <c r="FF34" s="436"/>
      <c r="FG34" s="436">
        <v>2.316734469611145</v>
      </c>
      <c r="FH34" s="436"/>
      <c r="FI34" s="436"/>
      <c r="FJ34" s="436"/>
      <c r="FK34" s="436"/>
      <c r="FL34" s="436"/>
      <c r="FM34" s="436"/>
      <c r="FN34" s="436">
        <v>2.316734469611145</v>
      </c>
      <c r="FO34" s="436"/>
      <c r="FP34" s="436"/>
      <c r="FQ34" s="436"/>
      <c r="FR34" s="436"/>
      <c r="FS34" s="436"/>
      <c r="FT34" s="436"/>
      <c r="FU34" s="436">
        <v>2.316734469611145</v>
      </c>
      <c r="FV34" s="436"/>
      <c r="FW34" s="436"/>
      <c r="FX34" s="436"/>
      <c r="FY34" s="436"/>
      <c r="FZ34" s="436"/>
      <c r="GA34" s="436"/>
      <c r="GB34" s="436">
        <v>2.316734469611145</v>
      </c>
      <c r="GC34" s="436"/>
      <c r="GD34" s="436"/>
      <c r="GE34" s="436"/>
      <c r="GF34" s="436"/>
      <c r="GG34" s="436"/>
      <c r="GH34" s="436"/>
      <c r="GI34" s="436">
        <v>2.316734469611145</v>
      </c>
      <c r="GJ34" s="436"/>
      <c r="GK34" s="436"/>
      <c r="GL34" s="436"/>
      <c r="GM34" s="436"/>
      <c r="GN34" s="436"/>
      <c r="GO34" s="436"/>
      <c r="GP34" s="447">
        <v>3513.44458658257</v>
      </c>
      <c r="GQ34" s="436"/>
      <c r="GR34" s="436"/>
      <c r="GS34" s="436"/>
      <c r="GT34" s="436"/>
      <c r="GU34" s="436"/>
      <c r="GV34" s="436"/>
      <c r="GW34" s="436">
        <v>3513.44458658257</v>
      </c>
      <c r="GX34" s="436"/>
      <c r="GY34" s="436"/>
      <c r="GZ34" s="436"/>
      <c r="HA34" s="436"/>
      <c r="HB34" s="436"/>
      <c r="HC34" s="436"/>
      <c r="HD34" s="436">
        <v>3513.44458658257</v>
      </c>
      <c r="HE34" s="436"/>
      <c r="HF34" s="436"/>
      <c r="HG34" s="436"/>
      <c r="HH34" s="436"/>
      <c r="HI34" s="436"/>
      <c r="HJ34" s="436"/>
      <c r="HK34" s="436">
        <v>3513.44458658257</v>
      </c>
      <c r="HL34" s="436"/>
      <c r="HM34" s="436"/>
      <c r="HN34" s="436"/>
      <c r="HO34" s="436"/>
      <c r="HP34" s="436"/>
      <c r="HQ34" s="436"/>
      <c r="HR34" s="436">
        <v>3513.44458658257</v>
      </c>
      <c r="HS34" s="436"/>
      <c r="HT34" s="436"/>
      <c r="HU34" s="436"/>
      <c r="HV34" s="436"/>
      <c r="HW34" s="436"/>
      <c r="HX34" s="436"/>
      <c r="HY34" s="436">
        <v>3513.44458658257</v>
      </c>
      <c r="HZ34" s="436"/>
      <c r="IA34" s="436"/>
      <c r="IB34" s="436"/>
      <c r="IC34" s="436"/>
      <c r="ID34" s="436"/>
      <c r="IE34" s="436"/>
    </row>
    <row r="35" spans="1:239" s="138" customFormat="1" ht="21" customHeight="1">
      <c r="A35" s="438" t="s">
        <v>556</v>
      </c>
      <c r="B35" s="439"/>
      <c r="C35" s="439"/>
      <c r="D35" s="439"/>
      <c r="E35" s="440"/>
      <c r="F35" s="441" t="s">
        <v>557</v>
      </c>
      <c r="G35" s="442"/>
      <c r="H35" s="442"/>
      <c r="I35" s="442"/>
      <c r="J35" s="442"/>
      <c r="K35" s="442"/>
      <c r="L35" s="442"/>
      <c r="M35" s="442"/>
      <c r="N35" s="442"/>
      <c r="O35" s="442"/>
      <c r="P35" s="442"/>
      <c r="Q35" s="442"/>
      <c r="R35" s="442"/>
      <c r="S35" s="442"/>
      <c r="T35" s="442"/>
      <c r="U35" s="442"/>
      <c r="V35" s="442"/>
      <c r="W35" s="442"/>
      <c r="X35" s="442"/>
      <c r="Y35" s="442"/>
      <c r="Z35" s="442"/>
      <c r="AA35" s="442"/>
      <c r="AB35" s="454">
        <v>0</v>
      </c>
      <c r="AC35" s="445"/>
      <c r="AD35" s="445"/>
      <c r="AE35" s="445"/>
      <c r="AF35" s="445"/>
      <c r="AG35" s="445"/>
      <c r="AH35" s="445"/>
      <c r="AI35" s="445">
        <v>0</v>
      </c>
      <c r="AJ35" s="445"/>
      <c r="AK35" s="445"/>
      <c r="AL35" s="445"/>
      <c r="AM35" s="445"/>
      <c r="AN35" s="445"/>
      <c r="AO35" s="445"/>
      <c r="AP35" s="445">
        <v>0</v>
      </c>
      <c r="AQ35" s="445"/>
      <c r="AR35" s="445"/>
      <c r="AS35" s="445"/>
      <c r="AT35" s="445"/>
      <c r="AU35" s="445"/>
      <c r="AV35" s="445"/>
      <c r="AW35" s="452">
        <v>0</v>
      </c>
      <c r="AX35" s="452"/>
      <c r="AY35" s="452"/>
      <c r="AZ35" s="452"/>
      <c r="BA35" s="452"/>
      <c r="BB35" s="452"/>
      <c r="BC35" s="452"/>
      <c r="BD35" s="452">
        <v>0</v>
      </c>
      <c r="BE35" s="452"/>
      <c r="BF35" s="452"/>
      <c r="BG35" s="452"/>
      <c r="BH35" s="452"/>
      <c r="BI35" s="452"/>
      <c r="BJ35" s="452"/>
      <c r="BK35" s="452">
        <v>0</v>
      </c>
      <c r="BL35" s="452"/>
      <c r="BM35" s="452"/>
      <c r="BN35" s="452"/>
      <c r="BO35" s="452"/>
      <c r="BP35" s="452"/>
      <c r="BQ35" s="453"/>
      <c r="BR35" s="447">
        <v>0</v>
      </c>
      <c r="BS35" s="436"/>
      <c r="BT35" s="436"/>
      <c r="BU35" s="436"/>
      <c r="BV35" s="436"/>
      <c r="BW35" s="436"/>
      <c r="BX35" s="436"/>
      <c r="BY35" s="436">
        <v>0</v>
      </c>
      <c r="BZ35" s="436"/>
      <c r="CA35" s="436"/>
      <c r="CB35" s="436"/>
      <c r="CC35" s="436"/>
      <c r="CD35" s="436"/>
      <c r="CE35" s="436"/>
      <c r="CF35" s="436">
        <v>0</v>
      </c>
      <c r="CG35" s="445"/>
      <c r="CH35" s="445"/>
      <c r="CI35" s="445"/>
      <c r="CJ35" s="445"/>
      <c r="CK35" s="445"/>
      <c r="CL35" s="445"/>
      <c r="CM35" s="436">
        <v>0</v>
      </c>
      <c r="CN35" s="436"/>
      <c r="CO35" s="436"/>
      <c r="CP35" s="436"/>
      <c r="CQ35" s="436"/>
      <c r="CR35" s="436"/>
      <c r="CS35" s="436"/>
      <c r="CT35" s="436">
        <v>0</v>
      </c>
      <c r="CU35" s="436"/>
      <c r="CV35" s="436"/>
      <c r="CW35" s="436"/>
      <c r="CX35" s="436"/>
      <c r="CY35" s="436"/>
      <c r="CZ35" s="436"/>
      <c r="DA35" s="436">
        <v>0</v>
      </c>
      <c r="DB35" s="445"/>
      <c r="DC35" s="445"/>
      <c r="DD35" s="445"/>
      <c r="DE35" s="445"/>
      <c r="DF35" s="445"/>
      <c r="DG35" s="446"/>
      <c r="DH35" s="448">
        <v>158.62443869625372</v>
      </c>
      <c r="DI35" s="449"/>
      <c r="DJ35" s="449"/>
      <c r="DK35" s="449"/>
      <c r="DL35" s="449"/>
      <c r="DM35" s="449"/>
      <c r="DN35" s="449"/>
      <c r="DO35" s="444">
        <v>158.62443869625372</v>
      </c>
      <c r="DP35" s="444"/>
      <c r="DQ35" s="444"/>
      <c r="DR35" s="444"/>
      <c r="DS35" s="444"/>
      <c r="DT35" s="444"/>
      <c r="DU35" s="444"/>
      <c r="DV35" s="444">
        <v>158.62443869625372</v>
      </c>
      <c r="DW35" s="445"/>
      <c r="DX35" s="445"/>
      <c r="DY35" s="445"/>
      <c r="DZ35" s="445"/>
      <c r="EA35" s="445"/>
      <c r="EB35" s="445"/>
      <c r="EC35" s="444">
        <v>0</v>
      </c>
      <c r="ED35" s="444"/>
      <c r="EE35" s="444"/>
      <c r="EF35" s="444"/>
      <c r="EG35" s="444"/>
      <c r="EH35" s="444"/>
      <c r="EI35" s="444"/>
      <c r="EJ35" s="444">
        <v>0</v>
      </c>
      <c r="EK35" s="444"/>
      <c r="EL35" s="444"/>
      <c r="EM35" s="444"/>
      <c r="EN35" s="444"/>
      <c r="EO35" s="444"/>
      <c r="EP35" s="444"/>
      <c r="EQ35" s="444"/>
      <c r="ER35" s="444">
        <v>0</v>
      </c>
      <c r="ES35" s="450"/>
      <c r="ET35" s="450"/>
      <c r="EU35" s="450"/>
      <c r="EV35" s="450"/>
      <c r="EW35" s="450"/>
      <c r="EX35" s="450"/>
      <c r="EY35" s="451"/>
      <c r="EZ35" s="447">
        <v>2.3722856784234976</v>
      </c>
      <c r="FA35" s="436"/>
      <c r="FB35" s="436"/>
      <c r="FC35" s="436"/>
      <c r="FD35" s="436"/>
      <c r="FE35" s="436"/>
      <c r="FF35" s="436"/>
      <c r="FG35" s="436">
        <v>2.3722856784234976</v>
      </c>
      <c r="FH35" s="436"/>
      <c r="FI35" s="436"/>
      <c r="FJ35" s="436"/>
      <c r="FK35" s="436"/>
      <c r="FL35" s="436"/>
      <c r="FM35" s="436"/>
      <c r="FN35" s="436">
        <v>2.3722856784234976</v>
      </c>
      <c r="FO35" s="436"/>
      <c r="FP35" s="436"/>
      <c r="FQ35" s="436"/>
      <c r="FR35" s="436"/>
      <c r="FS35" s="436"/>
      <c r="FT35" s="436"/>
      <c r="FU35" s="436">
        <v>0</v>
      </c>
      <c r="FV35" s="436"/>
      <c r="FW35" s="436"/>
      <c r="FX35" s="436"/>
      <c r="FY35" s="436"/>
      <c r="FZ35" s="436"/>
      <c r="GA35" s="436"/>
      <c r="GB35" s="444">
        <f t="shared" si="0"/>
        <v>0</v>
      </c>
      <c r="GC35" s="444"/>
      <c r="GD35" s="444"/>
      <c r="GE35" s="444"/>
      <c r="GF35" s="444"/>
      <c r="GG35" s="444"/>
      <c r="GH35" s="444"/>
      <c r="GI35" s="444">
        <f t="shared" si="1"/>
        <v>0</v>
      </c>
      <c r="GJ35" s="445"/>
      <c r="GK35" s="445"/>
      <c r="GL35" s="445"/>
      <c r="GM35" s="445"/>
      <c r="GN35" s="445"/>
      <c r="GO35" s="446"/>
      <c r="GP35" s="447">
        <v>136.08</v>
      </c>
      <c r="GQ35" s="436"/>
      <c r="GR35" s="436"/>
      <c r="GS35" s="436"/>
      <c r="GT35" s="436"/>
      <c r="GU35" s="436"/>
      <c r="GV35" s="436"/>
      <c r="GW35" s="436">
        <v>136.08</v>
      </c>
      <c r="GX35" s="436"/>
      <c r="GY35" s="436"/>
      <c r="GZ35" s="436"/>
      <c r="HA35" s="436"/>
      <c r="HB35" s="436"/>
      <c r="HC35" s="436"/>
      <c r="HD35" s="436">
        <v>136.08</v>
      </c>
      <c r="HE35" s="436"/>
      <c r="HF35" s="436"/>
      <c r="HG35" s="436"/>
      <c r="HH35" s="436"/>
      <c r="HI35" s="436"/>
      <c r="HJ35" s="436"/>
      <c r="HK35" s="436">
        <v>0</v>
      </c>
      <c r="HL35" s="436"/>
      <c r="HM35" s="436"/>
      <c r="HN35" s="436"/>
      <c r="HO35" s="436"/>
      <c r="HP35" s="436"/>
      <c r="HQ35" s="436"/>
      <c r="HR35" s="436">
        <f t="shared" si="2"/>
        <v>0</v>
      </c>
      <c r="HS35" s="436"/>
      <c r="HT35" s="436"/>
      <c r="HU35" s="436"/>
      <c r="HV35" s="436"/>
      <c r="HW35" s="436"/>
      <c r="HX35" s="436"/>
      <c r="HY35" s="436">
        <f t="shared" si="3"/>
        <v>0</v>
      </c>
      <c r="HZ35" s="436"/>
      <c r="IA35" s="436"/>
      <c r="IB35" s="436"/>
      <c r="IC35" s="436"/>
      <c r="ID35" s="436"/>
      <c r="IE35" s="437"/>
    </row>
    <row r="36" spans="1:239" s="2" customFormat="1" ht="19.5" customHeight="1" thickBot="1">
      <c r="A36" s="438" t="s">
        <v>558</v>
      </c>
      <c r="B36" s="439"/>
      <c r="C36" s="439"/>
      <c r="D36" s="439"/>
      <c r="E36" s="440"/>
      <c r="F36" s="441" t="s">
        <v>559</v>
      </c>
      <c r="G36" s="442"/>
      <c r="H36" s="442"/>
      <c r="I36" s="442"/>
      <c r="J36" s="442"/>
      <c r="K36" s="442"/>
      <c r="L36" s="442"/>
      <c r="M36" s="442"/>
      <c r="N36" s="442"/>
      <c r="O36" s="442"/>
      <c r="P36" s="442"/>
      <c r="Q36" s="442"/>
      <c r="R36" s="442"/>
      <c r="S36" s="442"/>
      <c r="T36" s="442"/>
      <c r="U36" s="442"/>
      <c r="V36" s="442"/>
      <c r="W36" s="442"/>
      <c r="X36" s="442"/>
      <c r="Y36" s="442"/>
      <c r="Z36" s="442"/>
      <c r="AA36" s="442"/>
      <c r="AB36" s="443">
        <v>0.48</v>
      </c>
      <c r="AC36" s="427"/>
      <c r="AD36" s="427"/>
      <c r="AE36" s="427"/>
      <c r="AF36" s="427"/>
      <c r="AG36" s="427"/>
      <c r="AH36" s="427"/>
      <c r="AI36" s="427">
        <v>0.48</v>
      </c>
      <c r="AJ36" s="427"/>
      <c r="AK36" s="427"/>
      <c r="AL36" s="427"/>
      <c r="AM36" s="427"/>
      <c r="AN36" s="427"/>
      <c r="AO36" s="427"/>
      <c r="AP36" s="427">
        <v>0.48</v>
      </c>
      <c r="AQ36" s="427"/>
      <c r="AR36" s="427"/>
      <c r="AS36" s="427"/>
      <c r="AT36" s="427"/>
      <c r="AU36" s="427"/>
      <c r="AV36" s="427"/>
      <c r="AW36" s="427">
        <v>0.48</v>
      </c>
      <c r="AX36" s="427"/>
      <c r="AY36" s="427"/>
      <c r="AZ36" s="427"/>
      <c r="BA36" s="427"/>
      <c r="BB36" s="427"/>
      <c r="BC36" s="427"/>
      <c r="BD36" s="427">
        <v>0.48</v>
      </c>
      <c r="BE36" s="427"/>
      <c r="BF36" s="427"/>
      <c r="BG36" s="427"/>
      <c r="BH36" s="427"/>
      <c r="BI36" s="427"/>
      <c r="BJ36" s="427"/>
      <c r="BK36" s="427">
        <v>0.48</v>
      </c>
      <c r="BL36" s="427"/>
      <c r="BM36" s="427"/>
      <c r="BN36" s="427"/>
      <c r="BO36" s="427"/>
      <c r="BP36" s="427"/>
      <c r="BQ36" s="427"/>
      <c r="BR36" s="428">
        <v>0.26</v>
      </c>
      <c r="BS36" s="426"/>
      <c r="BT36" s="426"/>
      <c r="BU36" s="426"/>
      <c r="BV36" s="426"/>
      <c r="BW36" s="426"/>
      <c r="BX36" s="426"/>
      <c r="BY36" s="426">
        <v>0.26</v>
      </c>
      <c r="BZ36" s="426"/>
      <c r="CA36" s="426"/>
      <c r="CB36" s="426"/>
      <c r="CC36" s="426"/>
      <c r="CD36" s="426"/>
      <c r="CE36" s="426"/>
      <c r="CF36" s="426">
        <v>0.26</v>
      </c>
      <c r="CG36" s="427"/>
      <c r="CH36" s="427"/>
      <c r="CI36" s="427"/>
      <c r="CJ36" s="427"/>
      <c r="CK36" s="427"/>
      <c r="CL36" s="427"/>
      <c r="CM36" s="426">
        <v>0.208</v>
      </c>
      <c r="CN36" s="426"/>
      <c r="CO36" s="426"/>
      <c r="CP36" s="426"/>
      <c r="CQ36" s="426"/>
      <c r="CR36" s="426"/>
      <c r="CS36" s="426"/>
      <c r="CT36" s="426">
        <v>0.208</v>
      </c>
      <c r="CU36" s="426"/>
      <c r="CV36" s="426"/>
      <c r="CW36" s="426"/>
      <c r="CX36" s="426"/>
      <c r="CY36" s="426"/>
      <c r="CZ36" s="426"/>
      <c r="DA36" s="426">
        <v>0.208</v>
      </c>
      <c r="DB36" s="427"/>
      <c r="DC36" s="427"/>
      <c r="DD36" s="427"/>
      <c r="DE36" s="427"/>
      <c r="DF36" s="427"/>
      <c r="DG36" s="433"/>
      <c r="DH36" s="434">
        <v>167.66467519359685</v>
      </c>
      <c r="DI36" s="435"/>
      <c r="DJ36" s="435"/>
      <c r="DK36" s="435"/>
      <c r="DL36" s="435"/>
      <c r="DM36" s="435"/>
      <c r="DN36" s="435"/>
      <c r="DO36" s="429">
        <v>167.66467519359685</v>
      </c>
      <c r="DP36" s="429"/>
      <c r="DQ36" s="429"/>
      <c r="DR36" s="429"/>
      <c r="DS36" s="429"/>
      <c r="DT36" s="429"/>
      <c r="DU36" s="429"/>
      <c r="DV36" s="429">
        <v>167.66467519359685</v>
      </c>
      <c r="DW36" s="427"/>
      <c r="DX36" s="427"/>
      <c r="DY36" s="427"/>
      <c r="DZ36" s="427"/>
      <c r="EA36" s="427"/>
      <c r="EB36" s="427"/>
      <c r="EC36" s="430">
        <v>163.54507082951977</v>
      </c>
      <c r="ED36" s="430"/>
      <c r="EE36" s="430"/>
      <c r="EF36" s="430"/>
      <c r="EG36" s="430"/>
      <c r="EH36" s="430"/>
      <c r="EI36" s="430"/>
      <c r="EJ36" s="429">
        <v>163.54507082951977</v>
      </c>
      <c r="EK36" s="429"/>
      <c r="EL36" s="429"/>
      <c r="EM36" s="429"/>
      <c r="EN36" s="429"/>
      <c r="EO36" s="429"/>
      <c r="EP36" s="429"/>
      <c r="EQ36" s="429"/>
      <c r="ER36" s="429">
        <v>163.54507082951977</v>
      </c>
      <c r="ES36" s="431"/>
      <c r="ET36" s="431"/>
      <c r="EU36" s="431"/>
      <c r="EV36" s="431"/>
      <c r="EW36" s="431"/>
      <c r="EX36" s="431"/>
      <c r="EY36" s="432"/>
      <c r="EZ36" s="428">
        <v>2.8973070728494377</v>
      </c>
      <c r="FA36" s="426"/>
      <c r="FB36" s="426"/>
      <c r="FC36" s="426"/>
      <c r="FD36" s="426"/>
      <c r="FE36" s="426"/>
      <c r="FF36" s="426"/>
      <c r="FG36" s="426">
        <v>2.8973070728494377</v>
      </c>
      <c r="FH36" s="426"/>
      <c r="FI36" s="426"/>
      <c r="FJ36" s="426"/>
      <c r="FK36" s="426"/>
      <c r="FL36" s="426"/>
      <c r="FM36" s="426"/>
      <c r="FN36" s="426">
        <v>2.8973070728494377</v>
      </c>
      <c r="FO36" s="426"/>
      <c r="FP36" s="426"/>
      <c r="FQ36" s="426"/>
      <c r="FR36" s="426"/>
      <c r="FS36" s="426"/>
      <c r="FT36" s="426"/>
      <c r="FU36" s="426">
        <v>2.8973070728494377</v>
      </c>
      <c r="FV36" s="426"/>
      <c r="FW36" s="426"/>
      <c r="FX36" s="426"/>
      <c r="FY36" s="426"/>
      <c r="FZ36" s="426"/>
      <c r="GA36" s="426"/>
      <c r="GB36" s="426">
        <v>2.8973070728494377</v>
      </c>
      <c r="GC36" s="426"/>
      <c r="GD36" s="426"/>
      <c r="GE36" s="426"/>
      <c r="GF36" s="426"/>
      <c r="GG36" s="426"/>
      <c r="GH36" s="426"/>
      <c r="GI36" s="426">
        <v>2.8973070728494377</v>
      </c>
      <c r="GJ36" s="426"/>
      <c r="GK36" s="426"/>
      <c r="GL36" s="426"/>
      <c r="GM36" s="426"/>
      <c r="GN36" s="426"/>
      <c r="GO36" s="426"/>
      <c r="GP36" s="428">
        <v>2975.6096938002665</v>
      </c>
      <c r="GQ36" s="426"/>
      <c r="GR36" s="426"/>
      <c r="GS36" s="426"/>
      <c r="GT36" s="426"/>
      <c r="GU36" s="426"/>
      <c r="GV36" s="426"/>
      <c r="GW36" s="426">
        <v>2975.6096938002665</v>
      </c>
      <c r="GX36" s="426"/>
      <c r="GY36" s="426"/>
      <c r="GZ36" s="426"/>
      <c r="HA36" s="426"/>
      <c r="HB36" s="426"/>
      <c r="HC36" s="426"/>
      <c r="HD36" s="426">
        <v>2975.6096938002665</v>
      </c>
      <c r="HE36" s="426"/>
      <c r="HF36" s="426"/>
      <c r="HG36" s="426"/>
      <c r="HH36" s="426"/>
      <c r="HI36" s="426"/>
      <c r="HJ36" s="426"/>
      <c r="HK36" s="426">
        <v>2975.6096938002665</v>
      </c>
      <c r="HL36" s="426"/>
      <c r="HM36" s="426"/>
      <c r="HN36" s="426"/>
      <c r="HO36" s="426"/>
      <c r="HP36" s="426"/>
      <c r="HQ36" s="426"/>
      <c r="HR36" s="426">
        <v>2975.6096938002665</v>
      </c>
      <c r="HS36" s="426"/>
      <c r="HT36" s="426"/>
      <c r="HU36" s="426"/>
      <c r="HV36" s="426"/>
      <c r="HW36" s="426"/>
      <c r="HX36" s="426"/>
      <c r="HY36" s="426">
        <v>2975.6096938002665</v>
      </c>
      <c r="HZ36" s="426"/>
      <c r="IA36" s="426"/>
      <c r="IB36" s="426"/>
      <c r="IC36" s="426"/>
      <c r="ID36" s="426"/>
      <c r="IE36" s="426"/>
    </row>
    <row r="38" spans="1:239" s="3" customFormat="1" ht="11.25" customHeight="1">
      <c r="A38" s="129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 t="s">
        <v>450</v>
      </c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129"/>
      <c r="BY38" s="129"/>
      <c r="BZ38" s="129"/>
      <c r="CA38" s="129"/>
      <c r="CB38" s="129"/>
      <c r="CC38" s="129"/>
      <c r="CD38" s="129"/>
      <c r="CE38" s="129"/>
      <c r="CF38" s="129"/>
      <c r="CG38" s="129"/>
      <c r="CH38" s="129"/>
      <c r="CI38" s="129"/>
      <c r="CJ38" s="129"/>
      <c r="CK38" s="129"/>
      <c r="CL38" s="129"/>
      <c r="CM38" s="425"/>
      <c r="CN38" s="425"/>
      <c r="CO38" s="425"/>
      <c r="CP38" s="425"/>
      <c r="CQ38" s="425"/>
      <c r="CR38" s="425"/>
      <c r="CS38" s="425"/>
      <c r="CT38" s="425"/>
      <c r="CU38" s="425"/>
      <c r="CV38" s="425"/>
      <c r="CW38" s="425"/>
      <c r="CX38" s="425"/>
      <c r="CY38" s="425"/>
      <c r="CZ38" s="425"/>
      <c r="DA38" s="425"/>
      <c r="DB38" s="425"/>
      <c r="DC38" s="425"/>
      <c r="DD38" s="425"/>
      <c r="DE38" s="425"/>
      <c r="DF38" s="425"/>
      <c r="DG38" s="425"/>
      <c r="DH38" s="425"/>
      <c r="DI38" s="425"/>
      <c r="DJ38" s="425"/>
      <c r="DK38" s="425"/>
      <c r="DL38" s="425"/>
      <c r="DM38" s="425"/>
      <c r="DN38" s="425"/>
      <c r="DO38" s="425"/>
      <c r="DP38" s="425"/>
      <c r="DQ38" s="425"/>
      <c r="DR38" s="425"/>
      <c r="DS38" s="425"/>
      <c r="DT38" s="425"/>
      <c r="DU38" s="425"/>
      <c r="DV38" s="425"/>
      <c r="DW38" s="425"/>
      <c r="DX38" s="425"/>
      <c r="DY38" s="425"/>
      <c r="DZ38" s="425"/>
      <c r="EA38" s="425"/>
      <c r="EB38" s="129"/>
      <c r="EC38" s="129"/>
      <c r="ED38" s="129"/>
      <c r="EE38" s="129"/>
      <c r="EF38" s="129"/>
      <c r="EG38" s="129"/>
      <c r="EH38" s="129"/>
      <c r="EI38" s="129"/>
      <c r="EJ38" s="129"/>
      <c r="EK38" s="129"/>
      <c r="EL38" s="129"/>
      <c r="EM38" s="129"/>
      <c r="EN38" s="129"/>
      <c r="EO38" s="129"/>
      <c r="EP38" s="129"/>
      <c r="EQ38" s="129"/>
      <c r="ER38" s="129"/>
      <c r="ES38" s="129"/>
      <c r="ET38" s="129"/>
      <c r="EU38" s="129"/>
      <c r="EV38" s="129"/>
      <c r="EW38" s="129"/>
      <c r="EX38" s="129"/>
      <c r="EY38" s="129"/>
      <c r="EZ38" s="129"/>
      <c r="FA38" s="129"/>
      <c r="FB38" s="129"/>
      <c r="FC38" s="129"/>
      <c r="FD38" s="129"/>
      <c r="FE38" s="129"/>
      <c r="FF38" s="129"/>
      <c r="FG38" s="129"/>
      <c r="FH38" s="129"/>
      <c r="FI38" s="129"/>
      <c r="FJ38" s="129"/>
      <c r="FK38" s="129"/>
      <c r="FL38" s="129"/>
      <c r="FM38" s="129"/>
      <c r="FN38" s="129"/>
      <c r="FO38" s="129"/>
      <c r="FP38" s="129"/>
      <c r="FQ38" s="129"/>
      <c r="FR38" s="129"/>
      <c r="FS38" s="129"/>
      <c r="FT38" s="129"/>
      <c r="FU38" s="129"/>
      <c r="FV38" s="129"/>
      <c r="FW38" s="129"/>
      <c r="FX38" s="129"/>
      <c r="FY38" s="129"/>
      <c r="FZ38" s="129"/>
      <c r="GA38" s="129"/>
      <c r="GB38" s="129"/>
      <c r="GC38" s="129"/>
      <c r="GD38" s="129"/>
      <c r="GE38" s="129"/>
      <c r="GF38" s="129"/>
      <c r="GG38" s="129"/>
      <c r="GH38" s="129"/>
      <c r="GI38" s="129"/>
      <c r="GJ38" s="129"/>
      <c r="GK38" s="129"/>
      <c r="GL38" s="129"/>
      <c r="GM38" s="129"/>
      <c r="GN38" s="129"/>
      <c r="GO38" s="129"/>
      <c r="GP38" s="129"/>
      <c r="GQ38" s="129"/>
      <c r="GR38" s="129"/>
      <c r="GS38" s="129"/>
      <c r="GT38" s="129"/>
      <c r="GU38" s="129"/>
      <c r="GV38" s="129"/>
      <c r="GW38" s="129"/>
      <c r="GX38" s="129"/>
      <c r="GY38" s="129"/>
      <c r="GZ38" s="129"/>
      <c r="HA38" s="129"/>
      <c r="HB38" s="129"/>
      <c r="HC38" s="129"/>
      <c r="HD38" s="129"/>
      <c r="HE38" s="129"/>
      <c r="HF38" s="129"/>
      <c r="HG38" s="129"/>
      <c r="HH38" s="129"/>
      <c r="HI38" s="129"/>
      <c r="HJ38" s="129"/>
      <c r="HK38" s="129"/>
      <c r="HL38" s="129"/>
      <c r="HM38" s="129"/>
      <c r="HN38" s="129"/>
      <c r="HO38" s="129"/>
      <c r="HP38" s="129"/>
      <c r="HQ38" s="129"/>
      <c r="HR38" s="129"/>
      <c r="HS38" s="129"/>
      <c r="HT38" s="129"/>
      <c r="HU38" s="129"/>
      <c r="HV38" s="129"/>
      <c r="HW38" s="129"/>
      <c r="HX38" s="129"/>
      <c r="HY38" s="129"/>
      <c r="HZ38" s="129"/>
      <c r="IA38" s="129"/>
      <c r="IB38" s="129"/>
      <c r="IC38" s="129"/>
      <c r="ID38" s="129"/>
      <c r="IE38" s="129"/>
    </row>
    <row r="39" spans="1:239" s="4" customFormat="1" ht="11.25" customHeight="1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 t="s">
        <v>1</v>
      </c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  <c r="CH39" s="130"/>
      <c r="CI39" s="130"/>
      <c r="CJ39" s="130"/>
      <c r="CK39" s="130"/>
      <c r="CL39" s="130"/>
      <c r="CM39" s="421" t="s">
        <v>2</v>
      </c>
      <c r="CN39" s="421"/>
      <c r="CO39" s="421"/>
      <c r="CP39" s="421"/>
      <c r="CQ39" s="421"/>
      <c r="CR39" s="421"/>
      <c r="CS39" s="421"/>
      <c r="CT39" s="421"/>
      <c r="CU39" s="421"/>
      <c r="CV39" s="421"/>
      <c r="CW39" s="421"/>
      <c r="CX39" s="421"/>
      <c r="CY39" s="421"/>
      <c r="CZ39" s="421"/>
      <c r="DA39" s="421"/>
      <c r="DB39" s="421"/>
      <c r="DC39" s="421"/>
      <c r="DD39" s="421"/>
      <c r="DE39" s="421"/>
      <c r="DF39" s="421"/>
      <c r="DG39" s="421"/>
      <c r="DH39" s="421"/>
      <c r="DI39" s="421"/>
      <c r="DJ39" s="421"/>
      <c r="DK39" s="421"/>
      <c r="DL39" s="421"/>
      <c r="DM39" s="421"/>
      <c r="DN39" s="421"/>
      <c r="DO39" s="421"/>
      <c r="DP39" s="421"/>
      <c r="DQ39" s="421"/>
      <c r="DR39" s="421"/>
      <c r="DS39" s="421"/>
      <c r="DT39" s="421"/>
      <c r="DU39" s="421"/>
      <c r="DV39" s="421"/>
      <c r="DW39" s="421"/>
      <c r="DX39" s="421"/>
      <c r="DY39" s="421"/>
      <c r="DZ39" s="421"/>
      <c r="EA39" s="421"/>
      <c r="EB39" s="135"/>
      <c r="EC39" s="135"/>
      <c r="ED39" s="135"/>
      <c r="EE39" s="135"/>
      <c r="EF39" s="135"/>
      <c r="EG39" s="135"/>
      <c r="EH39" s="135"/>
      <c r="EI39" s="135"/>
      <c r="EJ39" s="135"/>
      <c r="EK39" s="135"/>
      <c r="EL39" s="135"/>
      <c r="EM39" s="135"/>
      <c r="EN39" s="135"/>
      <c r="EO39" s="135"/>
      <c r="EP39" s="135"/>
      <c r="EQ39" s="135"/>
      <c r="ER39" s="135"/>
      <c r="ES39" s="135"/>
      <c r="ET39" s="135"/>
      <c r="EU39" s="135"/>
      <c r="EV39" s="135"/>
      <c r="EW39" s="135"/>
      <c r="EX39" s="135"/>
      <c r="EY39" s="135"/>
      <c r="EZ39" s="135"/>
      <c r="FA39" s="135"/>
      <c r="FB39" s="135"/>
      <c r="FC39" s="135"/>
      <c r="FD39" s="135"/>
      <c r="FE39" s="135"/>
      <c r="FF39" s="135"/>
      <c r="FG39" s="135"/>
      <c r="FH39" s="135"/>
      <c r="FI39" s="135"/>
      <c r="FJ39" s="135"/>
      <c r="FK39" s="135"/>
      <c r="FL39" s="135"/>
      <c r="FM39" s="135"/>
      <c r="FN39" s="135"/>
      <c r="FO39" s="135"/>
      <c r="FP39" s="135"/>
      <c r="FQ39" s="135"/>
      <c r="FR39" s="135"/>
      <c r="FS39" s="135"/>
      <c r="FT39" s="135"/>
      <c r="FU39" s="135"/>
      <c r="FV39" s="135"/>
      <c r="FW39" s="135"/>
      <c r="FX39" s="135"/>
      <c r="FY39" s="135"/>
      <c r="FZ39" s="135"/>
      <c r="GA39" s="135"/>
      <c r="GB39" s="135"/>
      <c r="GC39" s="135"/>
      <c r="GD39" s="135"/>
      <c r="GE39" s="135"/>
      <c r="GF39" s="135"/>
      <c r="GG39" s="135"/>
      <c r="GH39" s="135"/>
      <c r="GI39" s="135"/>
      <c r="GJ39" s="135"/>
      <c r="GK39" s="135"/>
      <c r="GL39" s="135"/>
      <c r="GM39" s="135"/>
      <c r="GN39" s="135"/>
      <c r="GO39" s="135"/>
      <c r="GP39" s="135"/>
      <c r="GQ39" s="135"/>
      <c r="GR39" s="135"/>
      <c r="GS39" s="135"/>
      <c r="GT39" s="135"/>
      <c r="GU39" s="135"/>
      <c r="GV39" s="135"/>
      <c r="GW39" s="135"/>
      <c r="GX39" s="135"/>
      <c r="GY39" s="135"/>
      <c r="GZ39" s="135"/>
      <c r="HA39" s="135"/>
      <c r="HB39" s="135"/>
      <c r="HC39" s="135"/>
      <c r="HD39" s="135"/>
      <c r="HE39" s="135"/>
      <c r="HF39" s="135"/>
      <c r="HG39" s="135"/>
      <c r="HH39" s="135"/>
      <c r="HI39" s="135"/>
      <c r="HJ39" s="135"/>
      <c r="HK39" s="135"/>
      <c r="HL39" s="135"/>
      <c r="HM39" s="135"/>
      <c r="HN39" s="135"/>
      <c r="HO39" s="135"/>
      <c r="HP39" s="135"/>
      <c r="HQ39" s="135"/>
      <c r="HR39" s="135"/>
      <c r="HS39" s="135"/>
      <c r="HT39" s="135"/>
      <c r="HU39" s="135"/>
      <c r="HV39" s="135"/>
      <c r="HW39" s="135"/>
      <c r="HX39" s="135"/>
      <c r="HY39" s="135"/>
      <c r="HZ39" s="135"/>
      <c r="IA39" s="135"/>
      <c r="IB39" s="135"/>
      <c r="IC39" s="135"/>
      <c r="ID39" s="135"/>
      <c r="IE39" s="131"/>
    </row>
  </sheetData>
  <sheetProtection/>
  <mergeCells count="887">
    <mergeCell ref="IF33:IL33"/>
    <mergeCell ref="IF13:IL13"/>
    <mergeCell ref="IF18:IL18"/>
    <mergeCell ref="IF20:IL20"/>
    <mergeCell ref="IF22:IL22"/>
    <mergeCell ref="IF30:IL30"/>
    <mergeCell ref="IF31:IL31"/>
    <mergeCell ref="DA10:DG10"/>
    <mergeCell ref="AB9:AH10"/>
    <mergeCell ref="DH9:DN10"/>
    <mergeCell ref="A7:E10"/>
    <mergeCell ref="F7:AA10"/>
    <mergeCell ref="BR8:DG8"/>
    <mergeCell ref="DH8:EY8"/>
    <mergeCell ref="CF10:CL10"/>
    <mergeCell ref="EJ10:EQ10"/>
    <mergeCell ref="AI10:AO10"/>
    <mergeCell ref="AP10:AV10"/>
    <mergeCell ref="AW10:BC10"/>
    <mergeCell ref="BK10:BQ10"/>
    <mergeCell ref="BY10:CE10"/>
    <mergeCell ref="CM10:CS10"/>
    <mergeCell ref="A11:E11"/>
    <mergeCell ref="F11:AA11"/>
    <mergeCell ref="AB11:AH11"/>
    <mergeCell ref="AI11:AO11"/>
    <mergeCell ref="AP11:AV11"/>
    <mergeCell ref="AW11:BC11"/>
    <mergeCell ref="BD11:BJ11"/>
    <mergeCell ref="BK11:BQ11"/>
    <mergeCell ref="BR11:BX11"/>
    <mergeCell ref="BY11:CE11"/>
    <mergeCell ref="CF11:CL11"/>
    <mergeCell ref="CM11:CS11"/>
    <mergeCell ref="CT11:CZ11"/>
    <mergeCell ref="DA11:DG11"/>
    <mergeCell ref="DH11:DN11"/>
    <mergeCell ref="DO11:DU11"/>
    <mergeCell ref="DV11:EB11"/>
    <mergeCell ref="EC11:EI11"/>
    <mergeCell ref="A12:E12"/>
    <mergeCell ref="F12:AA12"/>
    <mergeCell ref="AB12:AH12"/>
    <mergeCell ref="AI12:AO12"/>
    <mergeCell ref="AP12:AV12"/>
    <mergeCell ref="AW12:BC12"/>
    <mergeCell ref="BD12:BJ12"/>
    <mergeCell ref="BK12:BQ12"/>
    <mergeCell ref="BR12:BX12"/>
    <mergeCell ref="BY12:CE12"/>
    <mergeCell ref="CF12:CL12"/>
    <mergeCell ref="CM12:CS12"/>
    <mergeCell ref="CT12:CZ12"/>
    <mergeCell ref="DA12:DG12"/>
    <mergeCell ref="DH12:DN12"/>
    <mergeCell ref="DO12:DU12"/>
    <mergeCell ref="DV12:EB12"/>
    <mergeCell ref="EC12:EI12"/>
    <mergeCell ref="A13:E13"/>
    <mergeCell ref="F13:AA13"/>
    <mergeCell ref="AB13:AH13"/>
    <mergeCell ref="AI13:AO13"/>
    <mergeCell ref="AP13:AV13"/>
    <mergeCell ref="AW13:BC13"/>
    <mergeCell ref="BD13:BJ13"/>
    <mergeCell ref="BK13:BQ13"/>
    <mergeCell ref="BR13:BX13"/>
    <mergeCell ref="BY13:CE13"/>
    <mergeCell ref="CF13:CL13"/>
    <mergeCell ref="CM13:CS13"/>
    <mergeCell ref="CT13:CZ13"/>
    <mergeCell ref="DA13:DG13"/>
    <mergeCell ref="DH13:DN13"/>
    <mergeCell ref="DO13:DU13"/>
    <mergeCell ref="DV13:EB13"/>
    <mergeCell ref="EC13:EI13"/>
    <mergeCell ref="A14:E14"/>
    <mergeCell ref="F14:AA14"/>
    <mergeCell ref="AB14:AH14"/>
    <mergeCell ref="AI14:AO14"/>
    <mergeCell ref="AP14:AV14"/>
    <mergeCell ref="AW14:BC14"/>
    <mergeCell ref="BD14:BJ14"/>
    <mergeCell ref="BK14:BQ14"/>
    <mergeCell ref="BR14:BX14"/>
    <mergeCell ref="BY14:CE14"/>
    <mergeCell ref="CF14:CL14"/>
    <mergeCell ref="CM14:CS14"/>
    <mergeCell ref="CT14:CZ14"/>
    <mergeCell ref="DA14:DG14"/>
    <mergeCell ref="DH14:DN14"/>
    <mergeCell ref="DO14:DU14"/>
    <mergeCell ref="DV14:EB14"/>
    <mergeCell ref="EC14:EI14"/>
    <mergeCell ref="A15:E15"/>
    <mergeCell ref="F15:AA15"/>
    <mergeCell ref="AB15:AH15"/>
    <mergeCell ref="AI15:AO15"/>
    <mergeCell ref="AP15:AV15"/>
    <mergeCell ref="AW15:BC15"/>
    <mergeCell ref="BD15:BJ15"/>
    <mergeCell ref="BK15:BQ15"/>
    <mergeCell ref="BR15:BX15"/>
    <mergeCell ref="BY15:CE15"/>
    <mergeCell ref="CF15:CL15"/>
    <mergeCell ref="CM15:CS15"/>
    <mergeCell ref="BD10:BJ10"/>
    <mergeCell ref="EZ8:GO8"/>
    <mergeCell ref="GP8:IE8"/>
    <mergeCell ref="CT15:CZ15"/>
    <mergeCell ref="DA15:DG15"/>
    <mergeCell ref="DH15:DN15"/>
    <mergeCell ref="DO15:DU15"/>
    <mergeCell ref="DV15:EB15"/>
    <mergeCell ref="EC15:EI15"/>
    <mergeCell ref="BY9:DG9"/>
    <mergeCell ref="DU4:IA4"/>
    <mergeCell ref="DU5:IA5"/>
    <mergeCell ref="AB7:DG7"/>
    <mergeCell ref="DH7:IE7"/>
    <mergeCell ref="AB8:BQ8"/>
    <mergeCell ref="GW9:IE9"/>
    <mergeCell ref="DO9:EY9"/>
    <mergeCell ref="FU10:GA10"/>
    <mergeCell ref="GB10:GH10"/>
    <mergeCell ref="BR9:BX10"/>
    <mergeCell ref="EZ9:FF10"/>
    <mergeCell ref="FG9:GO9"/>
    <mergeCell ref="GI10:GO10"/>
    <mergeCell ref="DO10:DU10"/>
    <mergeCell ref="DV10:EB10"/>
    <mergeCell ref="EC10:EI10"/>
    <mergeCell ref="CT10:CZ10"/>
    <mergeCell ref="HY10:IE10"/>
    <mergeCell ref="ER11:EY11"/>
    <mergeCell ref="EZ11:FF11"/>
    <mergeCell ref="FG11:FM11"/>
    <mergeCell ref="FU11:GA11"/>
    <mergeCell ref="GI11:GO11"/>
    <mergeCell ref="GP9:GV10"/>
    <mergeCell ref="ER10:EY10"/>
    <mergeCell ref="FG10:FM10"/>
    <mergeCell ref="FN10:FT10"/>
    <mergeCell ref="HY11:IE11"/>
    <mergeCell ref="EJ12:EQ12"/>
    <mergeCell ref="ER12:EY12"/>
    <mergeCell ref="EZ12:FF12"/>
    <mergeCell ref="FG12:FM12"/>
    <mergeCell ref="FN12:FT12"/>
    <mergeCell ref="FU12:GA12"/>
    <mergeCell ref="GB12:GH12"/>
    <mergeCell ref="GI12:GO12"/>
    <mergeCell ref="GP12:GV12"/>
    <mergeCell ref="GW12:HC12"/>
    <mergeCell ref="HD12:HJ12"/>
    <mergeCell ref="HK12:HQ12"/>
    <mergeCell ref="HR12:HX12"/>
    <mergeCell ref="HY12:IE12"/>
    <mergeCell ref="EJ13:EQ13"/>
    <mergeCell ref="ER13:EY13"/>
    <mergeCell ref="EZ13:FF13"/>
    <mergeCell ref="FG13:FM13"/>
    <mergeCell ref="FN13:FT13"/>
    <mergeCell ref="FU13:GA13"/>
    <mergeCell ref="GB13:GH13"/>
    <mergeCell ref="GI13:GO13"/>
    <mergeCell ref="GP13:GV13"/>
    <mergeCell ref="GW13:HC13"/>
    <mergeCell ref="HD13:HJ13"/>
    <mergeCell ref="HK13:HQ13"/>
    <mergeCell ref="HR13:HX13"/>
    <mergeCell ref="HY13:IE13"/>
    <mergeCell ref="EJ14:EQ14"/>
    <mergeCell ref="ER14:EY14"/>
    <mergeCell ref="EZ14:FF14"/>
    <mergeCell ref="FG14:FM14"/>
    <mergeCell ref="FN14:FT14"/>
    <mergeCell ref="FU14:GA14"/>
    <mergeCell ref="GB14:GH14"/>
    <mergeCell ref="GI14:GO14"/>
    <mergeCell ref="GP14:GV14"/>
    <mergeCell ref="GW14:HC14"/>
    <mergeCell ref="HD14:HJ14"/>
    <mergeCell ref="HK14:HQ14"/>
    <mergeCell ref="HR14:HX14"/>
    <mergeCell ref="HY14:IE14"/>
    <mergeCell ref="EJ15:EQ15"/>
    <mergeCell ref="ER15:EY15"/>
    <mergeCell ref="EZ15:FF15"/>
    <mergeCell ref="FG15:FM15"/>
    <mergeCell ref="FN15:FT15"/>
    <mergeCell ref="FU15:GA15"/>
    <mergeCell ref="GB15:GH15"/>
    <mergeCell ref="GI15:GO15"/>
    <mergeCell ref="GP15:GV15"/>
    <mergeCell ref="GW15:HC15"/>
    <mergeCell ref="HD15:HJ15"/>
    <mergeCell ref="HK15:HQ15"/>
    <mergeCell ref="HR15:HX15"/>
    <mergeCell ref="HY15:IE15"/>
    <mergeCell ref="A16:E16"/>
    <mergeCell ref="F16:AA16"/>
    <mergeCell ref="AB16:AH16"/>
    <mergeCell ref="AI16:AO16"/>
    <mergeCell ref="AP16:AV16"/>
    <mergeCell ref="AW16:BC16"/>
    <mergeCell ref="BD16:BJ16"/>
    <mergeCell ref="BK16:BQ16"/>
    <mergeCell ref="BR16:BX16"/>
    <mergeCell ref="BY16:CE16"/>
    <mergeCell ref="CF16:CL16"/>
    <mergeCell ref="CM16:CS16"/>
    <mergeCell ref="CT16:CZ16"/>
    <mergeCell ref="DA16:DG16"/>
    <mergeCell ref="DH16:DN16"/>
    <mergeCell ref="DO16:DU16"/>
    <mergeCell ref="DV16:EB16"/>
    <mergeCell ref="EC16:EI16"/>
    <mergeCell ref="EJ16:EQ16"/>
    <mergeCell ref="ER16:EY16"/>
    <mergeCell ref="EZ16:FF16"/>
    <mergeCell ref="FG16:FM16"/>
    <mergeCell ref="FN16:FT16"/>
    <mergeCell ref="FU16:GA16"/>
    <mergeCell ref="GB16:GH16"/>
    <mergeCell ref="GI16:GO16"/>
    <mergeCell ref="GP16:GV16"/>
    <mergeCell ref="GW16:HC16"/>
    <mergeCell ref="HD16:HJ16"/>
    <mergeCell ref="HK16:HQ16"/>
    <mergeCell ref="HR16:HX16"/>
    <mergeCell ref="HY16:IE16"/>
    <mergeCell ref="A17:E17"/>
    <mergeCell ref="F17:AA17"/>
    <mergeCell ref="AB17:AH17"/>
    <mergeCell ref="AI17:AO17"/>
    <mergeCell ref="AP17:AV17"/>
    <mergeCell ref="AW17:BC17"/>
    <mergeCell ref="BD17:BJ17"/>
    <mergeCell ref="BK17:BQ17"/>
    <mergeCell ref="BR17:BX17"/>
    <mergeCell ref="BY17:CE17"/>
    <mergeCell ref="CF17:CL17"/>
    <mergeCell ref="CM17:CS17"/>
    <mergeCell ref="CT17:CZ17"/>
    <mergeCell ref="DA17:DG17"/>
    <mergeCell ref="DH17:DN17"/>
    <mergeCell ref="DO17:DU17"/>
    <mergeCell ref="DV17:EB17"/>
    <mergeCell ref="EC17:EI17"/>
    <mergeCell ref="EJ17:EQ17"/>
    <mergeCell ref="ER17:EY17"/>
    <mergeCell ref="EZ17:FF17"/>
    <mergeCell ref="FG17:FM17"/>
    <mergeCell ref="FN17:FT17"/>
    <mergeCell ref="FU17:GA17"/>
    <mergeCell ref="GB17:GH17"/>
    <mergeCell ref="GI17:GO17"/>
    <mergeCell ref="GP17:GV17"/>
    <mergeCell ref="GW17:HC17"/>
    <mergeCell ref="HD17:HJ17"/>
    <mergeCell ref="HK17:HQ17"/>
    <mergeCell ref="HR17:HX17"/>
    <mergeCell ref="HY17:IE17"/>
    <mergeCell ref="A18:E18"/>
    <mergeCell ref="F18:AA18"/>
    <mergeCell ref="AB18:AH18"/>
    <mergeCell ref="AI18:AO18"/>
    <mergeCell ref="AP18:AV18"/>
    <mergeCell ref="AW18:BC18"/>
    <mergeCell ref="BD18:BJ18"/>
    <mergeCell ref="BK18:BQ18"/>
    <mergeCell ref="BR18:BX18"/>
    <mergeCell ref="BY18:CE18"/>
    <mergeCell ref="CF18:CL18"/>
    <mergeCell ref="CM18:CS18"/>
    <mergeCell ref="CT18:CZ18"/>
    <mergeCell ref="DA18:DG18"/>
    <mergeCell ref="DH18:DN18"/>
    <mergeCell ref="DO18:DU18"/>
    <mergeCell ref="DV18:EB18"/>
    <mergeCell ref="EC18:EI18"/>
    <mergeCell ref="EJ18:EQ18"/>
    <mergeCell ref="ER18:EY18"/>
    <mergeCell ref="EZ18:FF18"/>
    <mergeCell ref="FG18:FM18"/>
    <mergeCell ref="FN18:FT18"/>
    <mergeCell ref="FU18:GA18"/>
    <mergeCell ref="GB18:GH18"/>
    <mergeCell ref="GI18:GO18"/>
    <mergeCell ref="GP18:GV18"/>
    <mergeCell ref="GW18:HC18"/>
    <mergeCell ref="HD18:HJ18"/>
    <mergeCell ref="HK18:HQ18"/>
    <mergeCell ref="HR18:HX18"/>
    <mergeCell ref="HY18:IE18"/>
    <mergeCell ref="A19:E19"/>
    <mergeCell ref="F19:AA19"/>
    <mergeCell ref="AB19:AH19"/>
    <mergeCell ref="AI19:AO19"/>
    <mergeCell ref="AP19:AV19"/>
    <mergeCell ref="AW19:BC19"/>
    <mergeCell ref="BD19:BJ19"/>
    <mergeCell ref="BK19:BQ19"/>
    <mergeCell ref="BR19:BX19"/>
    <mergeCell ref="BY19:CE19"/>
    <mergeCell ref="CF19:CL19"/>
    <mergeCell ref="CM19:CS19"/>
    <mergeCell ref="CT19:CZ19"/>
    <mergeCell ref="DA19:DG19"/>
    <mergeCell ref="DH19:DN19"/>
    <mergeCell ref="DO19:DU19"/>
    <mergeCell ref="DV19:EB19"/>
    <mergeCell ref="EC19:EI19"/>
    <mergeCell ref="EJ19:EQ19"/>
    <mergeCell ref="ER19:EY19"/>
    <mergeCell ref="EZ19:FF19"/>
    <mergeCell ref="FG19:FM19"/>
    <mergeCell ref="FN19:FT19"/>
    <mergeCell ref="FU19:GA19"/>
    <mergeCell ref="GB19:GH19"/>
    <mergeCell ref="GI19:GO19"/>
    <mergeCell ref="GP19:GV19"/>
    <mergeCell ref="GW19:HC19"/>
    <mergeCell ref="HD19:HJ19"/>
    <mergeCell ref="HK19:HQ19"/>
    <mergeCell ref="HR19:HX19"/>
    <mergeCell ref="HY19:IE19"/>
    <mergeCell ref="A20:E20"/>
    <mergeCell ref="F20:AA20"/>
    <mergeCell ref="AB20:AH20"/>
    <mergeCell ref="AI20:AO20"/>
    <mergeCell ref="AP20:AV20"/>
    <mergeCell ref="AW20:BC20"/>
    <mergeCell ref="BD20:BJ20"/>
    <mergeCell ref="BK20:BQ20"/>
    <mergeCell ref="BR20:BX20"/>
    <mergeCell ref="BY20:CE20"/>
    <mergeCell ref="CF20:CL20"/>
    <mergeCell ref="CM20:CS20"/>
    <mergeCell ref="CT20:CZ20"/>
    <mergeCell ref="DA20:DG20"/>
    <mergeCell ref="DH20:DN20"/>
    <mergeCell ref="DO20:DU20"/>
    <mergeCell ref="DV20:EB20"/>
    <mergeCell ref="EC20:EI20"/>
    <mergeCell ref="EJ20:EQ20"/>
    <mergeCell ref="ER20:EY20"/>
    <mergeCell ref="EZ20:FF20"/>
    <mergeCell ref="FG20:FM20"/>
    <mergeCell ref="FN20:FT20"/>
    <mergeCell ref="FU20:GA20"/>
    <mergeCell ref="GB20:GH20"/>
    <mergeCell ref="GI20:GO20"/>
    <mergeCell ref="GP20:GV20"/>
    <mergeCell ref="GW20:HC20"/>
    <mergeCell ref="HD20:HJ20"/>
    <mergeCell ref="HK20:HQ20"/>
    <mergeCell ref="HR20:HX20"/>
    <mergeCell ref="HY20:IE20"/>
    <mergeCell ref="A21:E21"/>
    <mergeCell ref="F21:AA21"/>
    <mergeCell ref="AB21:AH21"/>
    <mergeCell ref="AI21:AO21"/>
    <mergeCell ref="AP21:AV21"/>
    <mergeCell ref="AW21:BC21"/>
    <mergeCell ref="BD21:BJ21"/>
    <mergeCell ref="BK21:BQ21"/>
    <mergeCell ref="BR21:BX21"/>
    <mergeCell ref="BY21:CE21"/>
    <mergeCell ref="CF21:CL21"/>
    <mergeCell ref="CM21:CS21"/>
    <mergeCell ref="CT21:CZ21"/>
    <mergeCell ref="DA21:DG21"/>
    <mergeCell ref="DH21:DN21"/>
    <mergeCell ref="DO21:DU21"/>
    <mergeCell ref="DV21:EB21"/>
    <mergeCell ref="EC21:EI21"/>
    <mergeCell ref="EJ21:EQ21"/>
    <mergeCell ref="ER21:EY21"/>
    <mergeCell ref="EZ21:FF21"/>
    <mergeCell ref="FG21:FM21"/>
    <mergeCell ref="FN21:FT21"/>
    <mergeCell ref="FU21:GA21"/>
    <mergeCell ref="GB21:GH21"/>
    <mergeCell ref="GI21:GO21"/>
    <mergeCell ref="GP21:GV21"/>
    <mergeCell ref="GW21:HC21"/>
    <mergeCell ref="HD21:HJ21"/>
    <mergeCell ref="HK21:HQ21"/>
    <mergeCell ref="HR21:HX21"/>
    <mergeCell ref="HY21:IE21"/>
    <mergeCell ref="A22:E22"/>
    <mergeCell ref="F22:AA22"/>
    <mergeCell ref="AB22:AH22"/>
    <mergeCell ref="AI22:AO22"/>
    <mergeCell ref="AP22:AV22"/>
    <mergeCell ref="AW22:BC22"/>
    <mergeCell ref="BD22:BJ22"/>
    <mergeCell ref="BK22:BQ22"/>
    <mergeCell ref="BR22:BX22"/>
    <mergeCell ref="BY22:CE22"/>
    <mergeCell ref="CF22:CL22"/>
    <mergeCell ref="CM22:CS22"/>
    <mergeCell ref="CT22:CZ22"/>
    <mergeCell ref="DA22:DG22"/>
    <mergeCell ref="DH22:DN22"/>
    <mergeCell ref="DO22:DU22"/>
    <mergeCell ref="DV22:EB22"/>
    <mergeCell ref="EC22:EI22"/>
    <mergeCell ref="EJ22:EQ22"/>
    <mergeCell ref="ER22:EY22"/>
    <mergeCell ref="EZ22:FF22"/>
    <mergeCell ref="FG22:FM22"/>
    <mergeCell ref="FN22:FT22"/>
    <mergeCell ref="FU22:GA22"/>
    <mergeCell ref="GB22:GH22"/>
    <mergeCell ref="GI22:GO22"/>
    <mergeCell ref="GP22:GV22"/>
    <mergeCell ref="GW22:HC22"/>
    <mergeCell ref="HD22:HJ22"/>
    <mergeCell ref="HK22:HQ22"/>
    <mergeCell ref="HR22:HX22"/>
    <mergeCell ref="HY22:IE22"/>
    <mergeCell ref="A23:E23"/>
    <mergeCell ref="F23:AA23"/>
    <mergeCell ref="AB23:AH23"/>
    <mergeCell ref="AI23:AO23"/>
    <mergeCell ref="AP23:AV23"/>
    <mergeCell ref="AW23:BC23"/>
    <mergeCell ref="BD23:BJ23"/>
    <mergeCell ref="BK23:BQ23"/>
    <mergeCell ref="BR23:BX23"/>
    <mergeCell ref="BY23:CE23"/>
    <mergeCell ref="CF23:CL23"/>
    <mergeCell ref="CM23:CS23"/>
    <mergeCell ref="CT23:CZ23"/>
    <mergeCell ref="DA23:DG23"/>
    <mergeCell ref="DH23:DN23"/>
    <mergeCell ref="DO23:DU23"/>
    <mergeCell ref="DV23:EB23"/>
    <mergeCell ref="EC23:EI23"/>
    <mergeCell ref="EJ23:EQ23"/>
    <mergeCell ref="ER23:EY23"/>
    <mergeCell ref="EZ23:FF23"/>
    <mergeCell ref="FG23:FM23"/>
    <mergeCell ref="FN23:FT23"/>
    <mergeCell ref="FU23:GA23"/>
    <mergeCell ref="GB23:GH23"/>
    <mergeCell ref="GI23:GO23"/>
    <mergeCell ref="GP23:GV23"/>
    <mergeCell ref="GW23:HC23"/>
    <mergeCell ref="HD23:HJ23"/>
    <mergeCell ref="HK23:HQ23"/>
    <mergeCell ref="HR23:HX23"/>
    <mergeCell ref="HY23:IE23"/>
    <mergeCell ref="A24:E24"/>
    <mergeCell ref="F24:AA24"/>
    <mergeCell ref="AB24:AH24"/>
    <mergeCell ref="AI24:AO24"/>
    <mergeCell ref="AP24:AV24"/>
    <mergeCell ref="AW24:BC24"/>
    <mergeCell ref="BD24:BJ24"/>
    <mergeCell ref="BK24:BQ24"/>
    <mergeCell ref="BR24:BX24"/>
    <mergeCell ref="BY24:CE24"/>
    <mergeCell ref="CF24:CL24"/>
    <mergeCell ref="CM24:CS24"/>
    <mergeCell ref="CT24:CZ24"/>
    <mergeCell ref="DA24:DG24"/>
    <mergeCell ref="DH24:DN24"/>
    <mergeCell ref="DO24:DU24"/>
    <mergeCell ref="DV24:EB24"/>
    <mergeCell ref="EC24:EI24"/>
    <mergeCell ref="EJ24:EQ24"/>
    <mergeCell ref="ER24:EY24"/>
    <mergeCell ref="EZ24:FF24"/>
    <mergeCell ref="FG24:FM24"/>
    <mergeCell ref="FN24:FT24"/>
    <mergeCell ref="FU24:GA24"/>
    <mergeCell ref="GB24:GH24"/>
    <mergeCell ref="GI24:GO24"/>
    <mergeCell ref="GP24:GV24"/>
    <mergeCell ref="GW24:HC24"/>
    <mergeCell ref="HD24:HJ24"/>
    <mergeCell ref="HK24:HQ24"/>
    <mergeCell ref="HR24:HX24"/>
    <mergeCell ref="HY24:IE24"/>
    <mergeCell ref="A25:E25"/>
    <mergeCell ref="F25:AA25"/>
    <mergeCell ref="AB25:AH25"/>
    <mergeCell ref="AI25:AO25"/>
    <mergeCell ref="AP25:AV25"/>
    <mergeCell ref="AW25:BC25"/>
    <mergeCell ref="BD25:BJ25"/>
    <mergeCell ref="BK25:BQ25"/>
    <mergeCell ref="BR25:BX25"/>
    <mergeCell ref="BY25:CE25"/>
    <mergeCell ref="CF25:CL25"/>
    <mergeCell ref="CM25:CS25"/>
    <mergeCell ref="CT25:CZ25"/>
    <mergeCell ref="DA25:DG25"/>
    <mergeCell ref="DH25:DN25"/>
    <mergeCell ref="DO25:DU25"/>
    <mergeCell ref="DV25:EB25"/>
    <mergeCell ref="EC25:EI25"/>
    <mergeCell ref="EJ25:EQ25"/>
    <mergeCell ref="ER25:EY25"/>
    <mergeCell ref="EZ25:FF25"/>
    <mergeCell ref="FG25:FM25"/>
    <mergeCell ref="FN25:FT25"/>
    <mergeCell ref="FU25:GA25"/>
    <mergeCell ref="GB25:GH25"/>
    <mergeCell ref="GI25:GO25"/>
    <mergeCell ref="GP25:GV25"/>
    <mergeCell ref="GW25:HC25"/>
    <mergeCell ref="HD25:HJ25"/>
    <mergeCell ref="HK25:HQ25"/>
    <mergeCell ref="HR25:HX25"/>
    <mergeCell ref="HY25:IE25"/>
    <mergeCell ref="A26:E26"/>
    <mergeCell ref="F26:AA26"/>
    <mergeCell ref="AB26:AH26"/>
    <mergeCell ref="AI26:AO26"/>
    <mergeCell ref="AP26:AV26"/>
    <mergeCell ref="AW26:BC26"/>
    <mergeCell ref="BD26:BJ26"/>
    <mergeCell ref="BK26:BQ26"/>
    <mergeCell ref="BR26:BX26"/>
    <mergeCell ref="BY26:CE26"/>
    <mergeCell ref="CF26:CL26"/>
    <mergeCell ref="CM26:CS26"/>
    <mergeCell ref="CT26:CZ26"/>
    <mergeCell ref="DA26:DG26"/>
    <mergeCell ref="DH26:DN26"/>
    <mergeCell ref="DO26:DU26"/>
    <mergeCell ref="DV26:EB26"/>
    <mergeCell ref="EC26:EI26"/>
    <mergeCell ref="EJ26:EQ26"/>
    <mergeCell ref="ER26:EY26"/>
    <mergeCell ref="EZ26:FF26"/>
    <mergeCell ref="FG26:FM26"/>
    <mergeCell ref="FN26:FT26"/>
    <mergeCell ref="FU26:GA26"/>
    <mergeCell ref="GB26:GH26"/>
    <mergeCell ref="GI26:GO26"/>
    <mergeCell ref="GP26:GV26"/>
    <mergeCell ref="GW26:HC26"/>
    <mergeCell ref="HD26:HJ26"/>
    <mergeCell ref="HK26:HQ26"/>
    <mergeCell ref="HR26:HX26"/>
    <mergeCell ref="HY26:IE26"/>
    <mergeCell ref="A27:E27"/>
    <mergeCell ref="F27:AA27"/>
    <mergeCell ref="AB27:AH27"/>
    <mergeCell ref="AI27:AO27"/>
    <mergeCell ref="AP27:AV27"/>
    <mergeCell ref="AW27:BC27"/>
    <mergeCell ref="BD27:BJ27"/>
    <mergeCell ref="BK27:BQ27"/>
    <mergeCell ref="BR27:BX27"/>
    <mergeCell ref="BY27:CE27"/>
    <mergeCell ref="CF27:CL27"/>
    <mergeCell ref="CM27:CS27"/>
    <mergeCell ref="CT27:CZ27"/>
    <mergeCell ref="DA27:DG27"/>
    <mergeCell ref="DH27:DN27"/>
    <mergeCell ref="DO27:DU27"/>
    <mergeCell ref="DV27:EB27"/>
    <mergeCell ref="EC27:EI27"/>
    <mergeCell ref="EJ27:EQ27"/>
    <mergeCell ref="ER27:EY27"/>
    <mergeCell ref="EZ27:FF27"/>
    <mergeCell ref="FG27:FM27"/>
    <mergeCell ref="FN27:FT27"/>
    <mergeCell ref="FU27:GA27"/>
    <mergeCell ref="GB27:GH27"/>
    <mergeCell ref="GI27:GO27"/>
    <mergeCell ref="GP27:GV27"/>
    <mergeCell ref="GW27:HC27"/>
    <mergeCell ref="HD27:HJ27"/>
    <mergeCell ref="HK27:HQ27"/>
    <mergeCell ref="HR27:HX27"/>
    <mergeCell ref="HY27:IE27"/>
    <mergeCell ref="A28:E28"/>
    <mergeCell ref="F28:AA28"/>
    <mergeCell ref="AB28:AH28"/>
    <mergeCell ref="AI28:AO28"/>
    <mergeCell ref="AP28:AV28"/>
    <mergeCell ref="AW28:BC28"/>
    <mergeCell ref="BD28:BJ28"/>
    <mergeCell ref="BK28:BQ28"/>
    <mergeCell ref="BR28:BX28"/>
    <mergeCell ref="BY28:CE28"/>
    <mergeCell ref="CF28:CL28"/>
    <mergeCell ref="CM28:CS28"/>
    <mergeCell ref="CT28:CZ28"/>
    <mergeCell ref="DA28:DG28"/>
    <mergeCell ref="DH28:DN28"/>
    <mergeCell ref="DO28:DU28"/>
    <mergeCell ref="DV28:EB28"/>
    <mergeCell ref="EC28:EI28"/>
    <mergeCell ref="EJ28:EQ28"/>
    <mergeCell ref="ER28:EY28"/>
    <mergeCell ref="EZ28:FF28"/>
    <mergeCell ref="FG28:FM28"/>
    <mergeCell ref="FN28:FT28"/>
    <mergeCell ref="FU28:GA28"/>
    <mergeCell ref="GB28:GH28"/>
    <mergeCell ref="GI28:GO28"/>
    <mergeCell ref="GP28:GV28"/>
    <mergeCell ref="GW28:HC28"/>
    <mergeCell ref="HD28:HJ28"/>
    <mergeCell ref="HK28:HQ28"/>
    <mergeCell ref="HR28:HX28"/>
    <mergeCell ref="HY28:IE28"/>
    <mergeCell ref="A29:E29"/>
    <mergeCell ref="F29:AA29"/>
    <mergeCell ref="AB29:AH29"/>
    <mergeCell ref="AI29:AO29"/>
    <mergeCell ref="AP29:AV29"/>
    <mergeCell ref="AW29:BC29"/>
    <mergeCell ref="BD29:BJ29"/>
    <mergeCell ref="BK29:BQ29"/>
    <mergeCell ref="BR29:BX29"/>
    <mergeCell ref="BY29:CE29"/>
    <mergeCell ref="CF29:CL29"/>
    <mergeCell ref="CM29:CS29"/>
    <mergeCell ref="CT29:CZ29"/>
    <mergeCell ref="DA29:DG29"/>
    <mergeCell ref="DH29:DN29"/>
    <mergeCell ref="DO29:DU29"/>
    <mergeCell ref="DV29:EB29"/>
    <mergeCell ref="EC29:EI29"/>
    <mergeCell ref="EJ29:EQ29"/>
    <mergeCell ref="ER29:EY29"/>
    <mergeCell ref="EZ29:FF29"/>
    <mergeCell ref="FG29:FM29"/>
    <mergeCell ref="FN29:FT29"/>
    <mergeCell ref="FU29:GA29"/>
    <mergeCell ref="GB29:GH29"/>
    <mergeCell ref="GI29:GO29"/>
    <mergeCell ref="GP29:GV29"/>
    <mergeCell ref="GW29:HC29"/>
    <mergeCell ref="HD29:HJ29"/>
    <mergeCell ref="HK29:HQ29"/>
    <mergeCell ref="HR29:HX29"/>
    <mergeCell ref="HY29:IE29"/>
    <mergeCell ref="A30:E30"/>
    <mergeCell ref="F30:AA30"/>
    <mergeCell ref="AB30:AH30"/>
    <mergeCell ref="AI30:AO30"/>
    <mergeCell ref="AP30:AV30"/>
    <mergeCell ref="AW30:BC30"/>
    <mergeCell ref="BD30:BJ30"/>
    <mergeCell ref="BK30:BQ30"/>
    <mergeCell ref="BR30:BX30"/>
    <mergeCell ref="BY30:CE30"/>
    <mergeCell ref="CF30:CL30"/>
    <mergeCell ref="CM30:CS30"/>
    <mergeCell ref="CT30:CZ30"/>
    <mergeCell ref="DA30:DG30"/>
    <mergeCell ref="DH30:DN30"/>
    <mergeCell ref="DO30:DU30"/>
    <mergeCell ref="DV30:EB30"/>
    <mergeCell ref="EC30:EI30"/>
    <mergeCell ref="EJ30:EQ30"/>
    <mergeCell ref="ER30:EY30"/>
    <mergeCell ref="EZ30:FF30"/>
    <mergeCell ref="FG30:FM30"/>
    <mergeCell ref="FN30:FT30"/>
    <mergeCell ref="FU30:GA30"/>
    <mergeCell ref="GB30:GH30"/>
    <mergeCell ref="GI30:GO30"/>
    <mergeCell ref="GP30:GV30"/>
    <mergeCell ref="GW30:HC30"/>
    <mergeCell ref="HD30:HJ30"/>
    <mergeCell ref="HK30:HQ30"/>
    <mergeCell ref="HR30:HX30"/>
    <mergeCell ref="HY30:IE30"/>
    <mergeCell ref="A31:E31"/>
    <mergeCell ref="F31:AA31"/>
    <mergeCell ref="AB31:AH31"/>
    <mergeCell ref="AI31:AO31"/>
    <mergeCell ref="AP31:AV31"/>
    <mergeCell ref="AW31:BC31"/>
    <mergeCell ref="BD31:BJ31"/>
    <mergeCell ref="BK31:BQ31"/>
    <mergeCell ref="BR31:BX31"/>
    <mergeCell ref="BY31:CE31"/>
    <mergeCell ref="CF31:CL31"/>
    <mergeCell ref="CM31:CS31"/>
    <mergeCell ref="CT31:CZ31"/>
    <mergeCell ref="DA31:DG31"/>
    <mergeCell ref="DH31:DN31"/>
    <mergeCell ref="DO31:DU31"/>
    <mergeCell ref="DV31:EB31"/>
    <mergeCell ref="EC31:EI31"/>
    <mergeCell ref="EJ31:EQ31"/>
    <mergeCell ref="ER31:EY31"/>
    <mergeCell ref="EZ31:FF31"/>
    <mergeCell ref="FG31:FM31"/>
    <mergeCell ref="FN31:FT31"/>
    <mergeCell ref="FU31:GA31"/>
    <mergeCell ref="GB31:GH31"/>
    <mergeCell ref="GI31:GO31"/>
    <mergeCell ref="GP31:GV31"/>
    <mergeCell ref="GW31:HC31"/>
    <mergeCell ref="HD31:HJ31"/>
    <mergeCell ref="HK31:HQ31"/>
    <mergeCell ref="HR31:HX31"/>
    <mergeCell ref="HY31:IE31"/>
    <mergeCell ref="A32:E32"/>
    <mergeCell ref="F32:Z32"/>
    <mergeCell ref="AB32:AH32"/>
    <mergeCell ref="AI32:AO32"/>
    <mergeCell ref="AP32:AV32"/>
    <mergeCell ref="AW32:BC32"/>
    <mergeCell ref="BD32:BJ32"/>
    <mergeCell ref="BK32:BQ32"/>
    <mergeCell ref="BR32:BX32"/>
    <mergeCell ref="BY32:CE32"/>
    <mergeCell ref="CF32:CL32"/>
    <mergeCell ref="CM32:CS32"/>
    <mergeCell ref="CT32:CZ32"/>
    <mergeCell ref="DA32:DG32"/>
    <mergeCell ref="DH32:DN32"/>
    <mergeCell ref="DO32:DU32"/>
    <mergeCell ref="DV32:EB32"/>
    <mergeCell ref="EC32:EI32"/>
    <mergeCell ref="EJ32:EQ32"/>
    <mergeCell ref="ER32:EY32"/>
    <mergeCell ref="EZ32:FF32"/>
    <mergeCell ref="FG32:FM32"/>
    <mergeCell ref="FN32:FT32"/>
    <mergeCell ref="FU32:GA32"/>
    <mergeCell ref="GB32:GH32"/>
    <mergeCell ref="GI32:GO32"/>
    <mergeCell ref="GP32:GV32"/>
    <mergeCell ref="GW32:HC32"/>
    <mergeCell ref="HD32:HJ32"/>
    <mergeCell ref="HK32:HQ32"/>
    <mergeCell ref="HR32:HX32"/>
    <mergeCell ref="HY32:IE32"/>
    <mergeCell ref="A33:E33"/>
    <mergeCell ref="F33:AA33"/>
    <mergeCell ref="AB33:AH33"/>
    <mergeCell ref="AI33:AO33"/>
    <mergeCell ref="AP33:AV33"/>
    <mergeCell ref="AW33:BC33"/>
    <mergeCell ref="BD33:BJ33"/>
    <mergeCell ref="BK33:BQ33"/>
    <mergeCell ref="BR33:BX33"/>
    <mergeCell ref="BY33:CE33"/>
    <mergeCell ref="CF33:CL33"/>
    <mergeCell ref="CM33:CS33"/>
    <mergeCell ref="CT33:CZ33"/>
    <mergeCell ref="DA33:DG33"/>
    <mergeCell ref="DH33:DN33"/>
    <mergeCell ref="DO33:DU33"/>
    <mergeCell ref="DV33:EB33"/>
    <mergeCell ref="EC33:EI33"/>
    <mergeCell ref="EJ33:EQ33"/>
    <mergeCell ref="ER33:EY33"/>
    <mergeCell ref="EZ33:FF33"/>
    <mergeCell ref="FG33:FM33"/>
    <mergeCell ref="FN33:FT33"/>
    <mergeCell ref="FU33:GA33"/>
    <mergeCell ref="GB33:GH33"/>
    <mergeCell ref="GI33:GO33"/>
    <mergeCell ref="GP33:GV33"/>
    <mergeCell ref="GW33:HC33"/>
    <mergeCell ref="HD33:HJ33"/>
    <mergeCell ref="HK33:HQ33"/>
    <mergeCell ref="HR33:HX33"/>
    <mergeCell ref="HY33:IE33"/>
    <mergeCell ref="A34:E34"/>
    <mergeCell ref="F34:AA34"/>
    <mergeCell ref="AB34:AH34"/>
    <mergeCell ref="AI34:AO34"/>
    <mergeCell ref="AP34:AV34"/>
    <mergeCell ref="AW34:BC34"/>
    <mergeCell ref="BD34:BJ34"/>
    <mergeCell ref="BK34:BQ34"/>
    <mergeCell ref="BR34:BX34"/>
    <mergeCell ref="BY34:CE34"/>
    <mergeCell ref="CF34:CL34"/>
    <mergeCell ref="CM34:CS34"/>
    <mergeCell ref="CT34:CZ34"/>
    <mergeCell ref="DA34:DG34"/>
    <mergeCell ref="DH34:DN34"/>
    <mergeCell ref="DO34:DU34"/>
    <mergeCell ref="DV34:EB34"/>
    <mergeCell ref="EC34:EI34"/>
    <mergeCell ref="EJ34:EQ34"/>
    <mergeCell ref="ER34:EY34"/>
    <mergeCell ref="EZ34:FF34"/>
    <mergeCell ref="FG34:FM34"/>
    <mergeCell ref="FN34:FT34"/>
    <mergeCell ref="FU34:GA34"/>
    <mergeCell ref="GB34:GH34"/>
    <mergeCell ref="GI34:GO34"/>
    <mergeCell ref="GP34:GV34"/>
    <mergeCell ref="GW34:HC34"/>
    <mergeCell ref="HD34:HJ34"/>
    <mergeCell ref="HK34:HQ34"/>
    <mergeCell ref="HR34:HX34"/>
    <mergeCell ref="HY34:IE34"/>
    <mergeCell ref="A35:E35"/>
    <mergeCell ref="F35:AA35"/>
    <mergeCell ref="AB35:AH35"/>
    <mergeCell ref="AI35:AO35"/>
    <mergeCell ref="AP35:AV35"/>
    <mergeCell ref="AW35:BC35"/>
    <mergeCell ref="BD35:BJ35"/>
    <mergeCell ref="EC35:EI35"/>
    <mergeCell ref="EJ35:EQ35"/>
    <mergeCell ref="BK35:BQ35"/>
    <mergeCell ref="BR35:BX35"/>
    <mergeCell ref="BY35:CE35"/>
    <mergeCell ref="CF35:CL35"/>
    <mergeCell ref="CM35:CS35"/>
    <mergeCell ref="CT35:CZ35"/>
    <mergeCell ref="HK35:HQ35"/>
    <mergeCell ref="HR35:HX35"/>
    <mergeCell ref="ER35:EY35"/>
    <mergeCell ref="EZ35:FF35"/>
    <mergeCell ref="FG35:FM35"/>
    <mergeCell ref="FN35:FT35"/>
    <mergeCell ref="FU35:GA35"/>
    <mergeCell ref="GB35:GH35"/>
    <mergeCell ref="BK36:BQ36"/>
    <mergeCell ref="BR36:BX36"/>
    <mergeCell ref="GI35:GO35"/>
    <mergeCell ref="GP35:GV35"/>
    <mergeCell ref="GW35:HC35"/>
    <mergeCell ref="HD35:HJ35"/>
    <mergeCell ref="DA35:DG35"/>
    <mergeCell ref="DH35:DN35"/>
    <mergeCell ref="DO35:DU35"/>
    <mergeCell ref="DV35:EB35"/>
    <mergeCell ref="DA36:DG36"/>
    <mergeCell ref="DH36:DN36"/>
    <mergeCell ref="HY35:IE35"/>
    <mergeCell ref="A36:E36"/>
    <mergeCell ref="F36:AA36"/>
    <mergeCell ref="AB36:AH36"/>
    <mergeCell ref="AI36:AO36"/>
    <mergeCell ref="AP36:AV36"/>
    <mergeCell ref="AW36:BC36"/>
    <mergeCell ref="BD36:BJ36"/>
    <mergeCell ref="GP36:GV36"/>
    <mergeCell ref="DO36:DU36"/>
    <mergeCell ref="DV36:EB36"/>
    <mergeCell ref="EC36:EI36"/>
    <mergeCell ref="EJ36:EQ36"/>
    <mergeCell ref="ER36:EY36"/>
    <mergeCell ref="EZ36:FF36"/>
    <mergeCell ref="GW36:HC36"/>
    <mergeCell ref="HD36:HJ36"/>
    <mergeCell ref="HK36:HQ36"/>
    <mergeCell ref="HR36:HX36"/>
    <mergeCell ref="HY36:IE36"/>
    <mergeCell ref="FG36:FM36"/>
    <mergeCell ref="FN36:FT36"/>
    <mergeCell ref="FU36:GA36"/>
    <mergeCell ref="GB36:GH36"/>
    <mergeCell ref="GI36:GO36"/>
    <mergeCell ref="CM39:EA39"/>
    <mergeCell ref="EJ11:EQ11"/>
    <mergeCell ref="FN11:FT11"/>
    <mergeCell ref="GB11:GH11"/>
    <mergeCell ref="AI9:BQ9"/>
    <mergeCell ref="CM38:EA38"/>
    <mergeCell ref="BY36:CE36"/>
    <mergeCell ref="CF36:CL36"/>
    <mergeCell ref="CM36:CS36"/>
    <mergeCell ref="CT36:CZ36"/>
    <mergeCell ref="HD11:HJ11"/>
    <mergeCell ref="HR11:HX11"/>
    <mergeCell ref="GP11:GV11"/>
    <mergeCell ref="GW11:HC11"/>
    <mergeCell ref="HK11:HQ11"/>
    <mergeCell ref="GW10:HC10"/>
    <mergeCell ref="HD10:HJ10"/>
    <mergeCell ref="HK10:HQ10"/>
    <mergeCell ref="HR10:HX1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239" max="3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FW27"/>
  <sheetViews>
    <sheetView view="pageBreakPreview" zoomScaleSheetLayoutView="100" zoomScalePageLayoutView="0" workbookViewId="0" topLeftCell="A1">
      <selection activeCell="EF26" sqref="EF26"/>
    </sheetView>
  </sheetViews>
  <sheetFormatPr defaultColWidth="0.875" defaultRowHeight="12.75" customHeight="1"/>
  <cols>
    <col min="1" max="84" width="0.875" style="1" customWidth="1"/>
    <col min="85" max="85" width="5.125" style="1" customWidth="1"/>
    <col min="86" max="86" width="5.75390625" style="1" customWidth="1"/>
    <col min="87" max="107" width="0.875" style="1" customWidth="1"/>
    <col min="108" max="108" width="1.875" style="1" customWidth="1"/>
    <col min="109" max="110" width="0.875" style="1" customWidth="1"/>
    <col min="111" max="111" width="1.625" style="1" customWidth="1"/>
    <col min="112" max="112" width="0.875" style="1" hidden="1" customWidth="1"/>
    <col min="113" max="125" width="0" style="1" hidden="1" customWidth="1"/>
    <col min="126" max="176" width="0.875" style="1" customWidth="1"/>
    <col min="177" max="177" width="1.00390625" style="1" customWidth="1"/>
    <col min="178" max="178" width="10.125" style="1" customWidth="1"/>
    <col min="179" max="179" width="9.625" style="1" customWidth="1"/>
    <col min="180" max="220" width="8.375" style="1" customWidth="1"/>
    <col min="221" max="16384" width="0.875" style="1" customWidth="1"/>
  </cols>
  <sheetData>
    <row r="1" spans="177:179" s="3" customFormat="1" ht="10.5" customHeight="1">
      <c r="FU1" s="161"/>
      <c r="FW1" s="133" t="s">
        <v>602</v>
      </c>
    </row>
    <row r="2" s="4" customFormat="1" ht="12">
      <c r="FW2" s="293" t="s">
        <v>595</v>
      </c>
    </row>
    <row r="3" s="4" customFormat="1" ht="12"/>
    <row r="4" spans="1:179" s="94" customFormat="1" ht="15.75" customHeight="1">
      <c r="A4" s="543" t="s">
        <v>390</v>
      </c>
      <c r="B4" s="543"/>
      <c r="C4" s="543"/>
      <c r="D4" s="543"/>
      <c r="E4" s="543"/>
      <c r="F4" s="543"/>
      <c r="G4" s="543"/>
      <c r="H4" s="543"/>
      <c r="I4" s="543"/>
      <c r="J4" s="543"/>
      <c r="K4" s="543"/>
      <c r="L4" s="543"/>
      <c r="M4" s="543"/>
      <c r="N4" s="543"/>
      <c r="O4" s="543"/>
      <c r="P4" s="543"/>
      <c r="Q4" s="543"/>
      <c r="R4" s="543"/>
      <c r="S4" s="543"/>
      <c r="T4" s="543"/>
      <c r="U4" s="543"/>
      <c r="V4" s="543"/>
      <c r="W4" s="543"/>
      <c r="X4" s="543"/>
      <c r="Y4" s="543"/>
      <c r="Z4" s="543"/>
      <c r="AA4" s="543"/>
      <c r="AB4" s="543"/>
      <c r="AC4" s="543"/>
      <c r="AD4" s="543"/>
      <c r="AE4" s="543"/>
      <c r="AF4" s="543"/>
      <c r="AG4" s="543"/>
      <c r="AH4" s="543"/>
      <c r="AI4" s="543"/>
      <c r="AJ4" s="543"/>
      <c r="AK4" s="543"/>
      <c r="AL4" s="543"/>
      <c r="AM4" s="543"/>
      <c r="AN4" s="543"/>
      <c r="AO4" s="543"/>
      <c r="AP4" s="543"/>
      <c r="AQ4" s="543"/>
      <c r="AR4" s="543"/>
      <c r="AS4" s="543"/>
      <c r="AT4" s="543"/>
      <c r="AU4" s="543"/>
      <c r="AV4" s="543"/>
      <c r="AW4" s="543"/>
      <c r="AX4" s="543"/>
      <c r="AY4" s="543"/>
      <c r="AZ4" s="543"/>
      <c r="BA4" s="543"/>
      <c r="BB4" s="543"/>
      <c r="BC4" s="543"/>
      <c r="BD4" s="543"/>
      <c r="BE4" s="543"/>
      <c r="BF4" s="543"/>
      <c r="BG4" s="543"/>
      <c r="BH4" s="543"/>
      <c r="BI4" s="543"/>
      <c r="BJ4" s="543"/>
      <c r="BK4" s="543"/>
      <c r="BL4" s="543"/>
      <c r="BM4" s="543"/>
      <c r="BN4" s="543"/>
      <c r="BO4" s="543"/>
      <c r="BP4" s="543"/>
      <c r="BQ4" s="543"/>
      <c r="BR4" s="543"/>
      <c r="BS4" s="543"/>
      <c r="BT4" s="543"/>
      <c r="BU4" s="543"/>
      <c r="BV4" s="543"/>
      <c r="BW4" s="543"/>
      <c r="BX4" s="543"/>
      <c r="BY4" s="543"/>
      <c r="BZ4" s="543"/>
      <c r="CA4" s="543"/>
      <c r="CB4" s="543"/>
      <c r="CC4" s="543"/>
      <c r="CD4" s="543"/>
      <c r="CE4" s="543"/>
      <c r="CF4" s="543"/>
      <c r="CG4" s="543"/>
      <c r="CH4" s="543"/>
      <c r="CI4" s="543"/>
      <c r="CJ4" s="543"/>
      <c r="CK4" s="543"/>
      <c r="CL4" s="543"/>
      <c r="CM4" s="543"/>
      <c r="CN4" s="543"/>
      <c r="CO4" s="543"/>
      <c r="CP4" s="543"/>
      <c r="CQ4" s="543"/>
      <c r="CR4" s="543"/>
      <c r="CS4" s="543"/>
      <c r="CT4" s="543"/>
      <c r="CU4" s="543"/>
      <c r="CV4" s="543"/>
      <c r="CW4" s="543"/>
      <c r="CX4" s="543"/>
      <c r="CY4" s="543"/>
      <c r="CZ4" s="543"/>
      <c r="DA4" s="543"/>
      <c r="DB4" s="543"/>
      <c r="DC4" s="543"/>
      <c r="DD4" s="543"/>
      <c r="DE4" s="543"/>
      <c r="DF4" s="543"/>
      <c r="DG4" s="543"/>
      <c r="DH4" s="543"/>
      <c r="DI4" s="543"/>
      <c r="DJ4" s="543"/>
      <c r="DK4" s="543"/>
      <c r="DL4" s="543"/>
      <c r="DM4" s="543"/>
      <c r="DN4" s="543"/>
      <c r="DO4" s="543"/>
      <c r="DP4" s="543"/>
      <c r="DQ4" s="543"/>
      <c r="DR4" s="543"/>
      <c r="DS4" s="543"/>
      <c r="DT4" s="543"/>
      <c r="DU4" s="543"/>
      <c r="DV4" s="543"/>
      <c r="DW4" s="543"/>
      <c r="DX4" s="543"/>
      <c r="DY4" s="543"/>
      <c r="DZ4" s="543"/>
      <c r="EA4" s="543"/>
      <c r="EB4" s="543"/>
      <c r="EC4" s="543"/>
      <c r="ED4" s="543"/>
      <c r="EE4" s="543"/>
      <c r="EF4" s="543"/>
      <c r="EG4" s="543"/>
      <c r="EH4" s="543"/>
      <c r="EI4" s="543"/>
      <c r="EJ4" s="543"/>
      <c r="EK4" s="543"/>
      <c r="EL4" s="543"/>
      <c r="EM4" s="543"/>
      <c r="EN4" s="543"/>
      <c r="EO4" s="543"/>
      <c r="EP4" s="543"/>
      <c r="EQ4" s="543"/>
      <c r="ER4" s="543"/>
      <c r="ES4" s="543"/>
      <c r="ET4" s="543"/>
      <c r="EU4" s="543"/>
      <c r="EV4" s="543"/>
      <c r="EW4" s="543"/>
      <c r="EX4" s="543"/>
      <c r="EY4" s="543"/>
      <c r="EZ4" s="543"/>
      <c r="FA4" s="543"/>
      <c r="FB4" s="543"/>
      <c r="FC4" s="543"/>
      <c r="FD4" s="543"/>
      <c r="FE4" s="543"/>
      <c r="FF4" s="543"/>
      <c r="FG4" s="543"/>
      <c r="FH4" s="543"/>
      <c r="FI4" s="543"/>
      <c r="FJ4" s="543"/>
      <c r="FK4" s="543"/>
      <c r="FL4" s="543"/>
      <c r="FM4" s="543"/>
      <c r="FN4" s="543"/>
      <c r="FO4" s="543"/>
      <c r="FP4" s="543"/>
      <c r="FQ4" s="543"/>
      <c r="FR4" s="543"/>
      <c r="FS4" s="543"/>
      <c r="FT4" s="543"/>
      <c r="FU4" s="543"/>
      <c r="FV4" s="543"/>
      <c r="FW4" s="543"/>
    </row>
    <row r="5" spans="1:179" s="301" customFormat="1" ht="14.25" customHeight="1">
      <c r="A5" s="543" t="s">
        <v>606</v>
      </c>
      <c r="B5" s="543"/>
      <c r="C5" s="543"/>
      <c r="D5" s="543"/>
      <c r="E5" s="543"/>
      <c r="F5" s="543"/>
      <c r="G5" s="543"/>
      <c r="H5" s="543"/>
      <c r="I5" s="543"/>
      <c r="J5" s="543"/>
      <c r="K5" s="543"/>
      <c r="L5" s="543"/>
      <c r="M5" s="543"/>
      <c r="N5" s="543"/>
      <c r="O5" s="543"/>
      <c r="P5" s="543"/>
      <c r="Q5" s="543"/>
      <c r="R5" s="543"/>
      <c r="S5" s="543"/>
      <c r="T5" s="543"/>
      <c r="U5" s="543"/>
      <c r="V5" s="543"/>
      <c r="W5" s="543"/>
      <c r="X5" s="543"/>
      <c r="Y5" s="543"/>
      <c r="Z5" s="543"/>
      <c r="AA5" s="543"/>
      <c r="AB5" s="543"/>
      <c r="AC5" s="543"/>
      <c r="AD5" s="543"/>
      <c r="AE5" s="543"/>
      <c r="AF5" s="543"/>
      <c r="AG5" s="543"/>
      <c r="AH5" s="543"/>
      <c r="AI5" s="543"/>
      <c r="AJ5" s="543"/>
      <c r="AK5" s="543"/>
      <c r="AL5" s="543"/>
      <c r="AM5" s="543"/>
      <c r="AN5" s="543"/>
      <c r="AO5" s="543"/>
      <c r="AP5" s="543"/>
      <c r="AQ5" s="543"/>
      <c r="AR5" s="543"/>
      <c r="AS5" s="543"/>
      <c r="AT5" s="543"/>
      <c r="AU5" s="543"/>
      <c r="AV5" s="543"/>
      <c r="AW5" s="543"/>
      <c r="AX5" s="543"/>
      <c r="AY5" s="543"/>
      <c r="AZ5" s="543"/>
      <c r="BA5" s="543"/>
      <c r="BB5" s="543"/>
      <c r="BC5" s="543"/>
      <c r="BD5" s="543"/>
      <c r="BE5" s="543"/>
      <c r="BF5" s="543"/>
      <c r="BG5" s="543"/>
      <c r="BH5" s="543"/>
      <c r="BI5" s="543"/>
      <c r="BJ5" s="543"/>
      <c r="BK5" s="543"/>
      <c r="BL5" s="543"/>
      <c r="BM5" s="543"/>
      <c r="BN5" s="543"/>
      <c r="BO5" s="543"/>
      <c r="BP5" s="543"/>
      <c r="BQ5" s="543"/>
      <c r="BR5" s="543"/>
      <c r="BS5" s="543"/>
      <c r="BT5" s="543"/>
      <c r="BU5" s="543"/>
      <c r="BV5" s="543"/>
      <c r="BW5" s="543"/>
      <c r="BX5" s="543"/>
      <c r="BY5" s="543"/>
      <c r="BZ5" s="543"/>
      <c r="CA5" s="543"/>
      <c r="CB5" s="543"/>
      <c r="CC5" s="543"/>
      <c r="CD5" s="543"/>
      <c r="CE5" s="543"/>
      <c r="CF5" s="543"/>
      <c r="CG5" s="543"/>
      <c r="CH5" s="543"/>
      <c r="CI5" s="543"/>
      <c r="CJ5" s="543"/>
      <c r="CK5" s="543"/>
      <c r="CL5" s="543"/>
      <c r="CM5" s="543"/>
      <c r="CN5" s="543"/>
      <c r="CO5" s="543"/>
      <c r="CP5" s="543"/>
      <c r="CQ5" s="543"/>
      <c r="CR5" s="543"/>
      <c r="CS5" s="543"/>
      <c r="CT5" s="543"/>
      <c r="CU5" s="543"/>
      <c r="CV5" s="543"/>
      <c r="CW5" s="543"/>
      <c r="CX5" s="543"/>
      <c r="CY5" s="543"/>
      <c r="CZ5" s="543"/>
      <c r="DA5" s="543"/>
      <c r="DB5" s="543"/>
      <c r="DC5" s="543"/>
      <c r="DD5" s="543"/>
      <c r="DE5" s="543"/>
      <c r="DF5" s="543"/>
      <c r="DG5" s="543"/>
      <c r="DH5" s="543"/>
      <c r="DI5" s="543"/>
      <c r="DJ5" s="543"/>
      <c r="DK5" s="543"/>
      <c r="DL5" s="543"/>
      <c r="DM5" s="543"/>
      <c r="DN5" s="543"/>
      <c r="DO5" s="543"/>
      <c r="DP5" s="543"/>
      <c r="DQ5" s="543"/>
      <c r="DR5" s="543"/>
      <c r="DS5" s="543"/>
      <c r="DT5" s="543"/>
      <c r="DU5" s="543"/>
      <c r="DV5" s="543"/>
      <c r="DW5" s="543"/>
      <c r="DX5" s="543"/>
      <c r="DY5" s="543"/>
      <c r="DZ5" s="543"/>
      <c r="EA5" s="543"/>
      <c r="EB5" s="543"/>
      <c r="EC5" s="543"/>
      <c r="ED5" s="543"/>
      <c r="EE5" s="543"/>
      <c r="EF5" s="543"/>
      <c r="EG5" s="543"/>
      <c r="EH5" s="543"/>
      <c r="EI5" s="543"/>
      <c r="EJ5" s="543"/>
      <c r="EK5" s="543"/>
      <c r="EL5" s="543"/>
      <c r="EM5" s="543"/>
      <c r="EN5" s="543"/>
      <c r="EO5" s="543"/>
      <c r="EP5" s="543"/>
      <c r="EQ5" s="543"/>
      <c r="ER5" s="543"/>
      <c r="ES5" s="543"/>
      <c r="ET5" s="543"/>
      <c r="EU5" s="543"/>
      <c r="EV5" s="543"/>
      <c r="EW5" s="543"/>
      <c r="EX5" s="543"/>
      <c r="EY5" s="543"/>
      <c r="EZ5" s="543"/>
      <c r="FA5" s="543"/>
      <c r="FB5" s="543"/>
      <c r="FC5" s="543"/>
      <c r="FD5" s="543"/>
      <c r="FE5" s="543"/>
      <c r="FF5" s="543"/>
      <c r="FG5" s="543"/>
      <c r="FH5" s="543"/>
      <c r="FI5" s="543"/>
      <c r="FJ5" s="543"/>
      <c r="FK5" s="543"/>
      <c r="FL5" s="543"/>
      <c r="FM5" s="543"/>
      <c r="FN5" s="543"/>
      <c r="FO5" s="543"/>
      <c r="FP5" s="543"/>
      <c r="FQ5" s="543"/>
      <c r="FR5" s="543"/>
      <c r="FS5" s="543"/>
      <c r="FT5" s="543"/>
      <c r="FU5" s="543"/>
      <c r="FV5" s="543"/>
      <c r="FW5" s="543"/>
    </row>
    <row r="6" spans="1:179" s="310" customFormat="1" ht="12" customHeight="1">
      <c r="A6" s="544" t="s">
        <v>3</v>
      </c>
      <c r="B6" s="544"/>
      <c r="C6" s="544"/>
      <c r="D6" s="544"/>
      <c r="E6" s="544"/>
      <c r="F6" s="544"/>
      <c r="G6" s="544"/>
      <c r="H6" s="544"/>
      <c r="I6" s="544"/>
      <c r="J6" s="544"/>
      <c r="K6" s="544"/>
      <c r="L6" s="544"/>
      <c r="M6" s="544"/>
      <c r="N6" s="544"/>
      <c r="O6" s="544"/>
      <c r="P6" s="544"/>
      <c r="Q6" s="544"/>
      <c r="R6" s="544"/>
      <c r="S6" s="544"/>
      <c r="T6" s="544"/>
      <c r="U6" s="544"/>
      <c r="V6" s="544"/>
      <c r="W6" s="544"/>
      <c r="X6" s="544"/>
      <c r="Y6" s="544"/>
      <c r="Z6" s="544"/>
      <c r="AA6" s="544"/>
      <c r="AB6" s="544"/>
      <c r="AC6" s="544"/>
      <c r="AD6" s="544"/>
      <c r="AE6" s="544"/>
      <c r="AF6" s="544"/>
      <c r="AG6" s="544"/>
      <c r="AH6" s="544"/>
      <c r="AI6" s="544"/>
      <c r="AJ6" s="544"/>
      <c r="AK6" s="544"/>
      <c r="AL6" s="544"/>
      <c r="AM6" s="544"/>
      <c r="AN6" s="544"/>
      <c r="AO6" s="544"/>
      <c r="AP6" s="544"/>
      <c r="AQ6" s="544"/>
      <c r="AR6" s="544"/>
      <c r="AS6" s="544"/>
      <c r="AT6" s="544"/>
      <c r="AU6" s="544"/>
      <c r="AV6" s="544"/>
      <c r="AW6" s="544"/>
      <c r="AX6" s="544"/>
      <c r="AY6" s="544"/>
      <c r="AZ6" s="544"/>
      <c r="BA6" s="544"/>
      <c r="BB6" s="544"/>
      <c r="BC6" s="544"/>
      <c r="BD6" s="544"/>
      <c r="BE6" s="544"/>
      <c r="BF6" s="544"/>
      <c r="BG6" s="544"/>
      <c r="BH6" s="544"/>
      <c r="BI6" s="544"/>
      <c r="BJ6" s="544"/>
      <c r="BK6" s="544"/>
      <c r="BL6" s="544"/>
      <c r="BM6" s="544"/>
      <c r="BN6" s="544"/>
      <c r="BO6" s="544"/>
      <c r="BP6" s="544"/>
      <c r="BQ6" s="544"/>
      <c r="BR6" s="544"/>
      <c r="BS6" s="544"/>
      <c r="BT6" s="544"/>
      <c r="BU6" s="544"/>
      <c r="BV6" s="544"/>
      <c r="BW6" s="544"/>
      <c r="BX6" s="544"/>
      <c r="BY6" s="544"/>
      <c r="BZ6" s="544"/>
      <c r="CA6" s="544"/>
      <c r="CB6" s="544"/>
      <c r="CC6" s="544"/>
      <c r="CD6" s="544"/>
      <c r="CE6" s="544"/>
      <c r="CF6" s="544"/>
      <c r="CG6" s="544"/>
      <c r="CH6" s="544"/>
      <c r="CI6" s="544"/>
      <c r="CJ6" s="544"/>
      <c r="CK6" s="544"/>
      <c r="CL6" s="544"/>
      <c r="CM6" s="544"/>
      <c r="CN6" s="544"/>
      <c r="CO6" s="544"/>
      <c r="CP6" s="544"/>
      <c r="CQ6" s="544"/>
      <c r="CR6" s="544"/>
      <c r="CS6" s="544"/>
      <c r="CT6" s="544"/>
      <c r="CU6" s="544"/>
      <c r="CV6" s="544"/>
      <c r="CW6" s="544"/>
      <c r="CX6" s="544"/>
      <c r="CY6" s="544"/>
      <c r="CZ6" s="544"/>
      <c r="DA6" s="544"/>
      <c r="DB6" s="544"/>
      <c r="DC6" s="544"/>
      <c r="DD6" s="544"/>
      <c r="DE6" s="544"/>
      <c r="DF6" s="544"/>
      <c r="DG6" s="544"/>
      <c r="DH6" s="544"/>
      <c r="DI6" s="544"/>
      <c r="DJ6" s="544"/>
      <c r="DK6" s="544"/>
      <c r="DL6" s="544"/>
      <c r="DM6" s="544"/>
      <c r="DN6" s="544"/>
      <c r="DO6" s="544"/>
      <c r="DP6" s="544"/>
      <c r="DQ6" s="544"/>
      <c r="DR6" s="544"/>
      <c r="DS6" s="544"/>
      <c r="DT6" s="544"/>
      <c r="DU6" s="544"/>
      <c r="DV6" s="544"/>
      <c r="DW6" s="544"/>
      <c r="DX6" s="544"/>
      <c r="DY6" s="544"/>
      <c r="DZ6" s="544"/>
      <c r="EA6" s="544"/>
      <c r="EB6" s="544"/>
      <c r="EC6" s="544"/>
      <c r="ED6" s="544"/>
      <c r="EE6" s="544"/>
      <c r="EF6" s="544"/>
      <c r="EG6" s="544"/>
      <c r="EH6" s="544"/>
      <c r="EI6" s="544"/>
      <c r="EJ6" s="544"/>
      <c r="EK6" s="544"/>
      <c r="EL6" s="544"/>
      <c r="EM6" s="544"/>
      <c r="EN6" s="544"/>
      <c r="EO6" s="544"/>
      <c r="EP6" s="544"/>
      <c r="EQ6" s="544"/>
      <c r="ER6" s="544"/>
      <c r="ES6" s="544"/>
      <c r="ET6" s="544"/>
      <c r="EU6" s="544"/>
      <c r="EV6" s="544"/>
      <c r="EW6" s="544"/>
      <c r="EX6" s="544"/>
      <c r="EY6" s="544"/>
      <c r="EZ6" s="544"/>
      <c r="FA6" s="544"/>
      <c r="FB6" s="544"/>
      <c r="FC6" s="544"/>
      <c r="FD6" s="544"/>
      <c r="FE6" s="544"/>
      <c r="FF6" s="544"/>
      <c r="FG6" s="544"/>
      <c r="FH6" s="544"/>
      <c r="FI6" s="544"/>
      <c r="FJ6" s="544"/>
      <c r="FK6" s="544"/>
      <c r="FL6" s="544"/>
      <c r="FM6" s="544"/>
      <c r="FN6" s="544"/>
      <c r="FO6" s="544"/>
      <c r="FP6" s="544"/>
      <c r="FQ6" s="544"/>
      <c r="FR6" s="544"/>
      <c r="FS6" s="544"/>
      <c r="FT6" s="544"/>
      <c r="FU6" s="544"/>
      <c r="FV6" s="544"/>
      <c r="FW6" s="544"/>
    </row>
    <row r="7" spans="1:179" s="301" customFormat="1" ht="14.25" customHeight="1">
      <c r="A7" s="543" t="s">
        <v>609</v>
      </c>
      <c r="B7" s="543"/>
      <c r="C7" s="543"/>
      <c r="D7" s="543"/>
      <c r="E7" s="543"/>
      <c r="F7" s="543"/>
      <c r="G7" s="543"/>
      <c r="H7" s="543"/>
      <c r="I7" s="543"/>
      <c r="J7" s="543"/>
      <c r="K7" s="543"/>
      <c r="L7" s="543"/>
      <c r="M7" s="543"/>
      <c r="N7" s="543"/>
      <c r="O7" s="543"/>
      <c r="P7" s="543"/>
      <c r="Q7" s="543"/>
      <c r="R7" s="543"/>
      <c r="S7" s="543"/>
      <c r="T7" s="543"/>
      <c r="U7" s="543"/>
      <c r="V7" s="543"/>
      <c r="W7" s="543"/>
      <c r="X7" s="543"/>
      <c r="Y7" s="543"/>
      <c r="Z7" s="543"/>
      <c r="AA7" s="543"/>
      <c r="AB7" s="543"/>
      <c r="AC7" s="543"/>
      <c r="AD7" s="543"/>
      <c r="AE7" s="543"/>
      <c r="AF7" s="543"/>
      <c r="AG7" s="543"/>
      <c r="AH7" s="543"/>
      <c r="AI7" s="543"/>
      <c r="AJ7" s="543"/>
      <c r="AK7" s="543"/>
      <c r="AL7" s="543"/>
      <c r="AM7" s="543"/>
      <c r="AN7" s="543"/>
      <c r="AO7" s="543"/>
      <c r="AP7" s="543"/>
      <c r="AQ7" s="543"/>
      <c r="AR7" s="543"/>
      <c r="AS7" s="543"/>
      <c r="AT7" s="543"/>
      <c r="AU7" s="543"/>
      <c r="AV7" s="543"/>
      <c r="AW7" s="543"/>
      <c r="AX7" s="543"/>
      <c r="AY7" s="543"/>
      <c r="AZ7" s="543"/>
      <c r="BA7" s="543"/>
      <c r="BB7" s="543"/>
      <c r="BC7" s="543"/>
      <c r="BD7" s="543"/>
      <c r="BE7" s="543"/>
      <c r="BF7" s="543"/>
      <c r="BG7" s="543"/>
      <c r="BH7" s="543"/>
      <c r="BI7" s="543"/>
      <c r="BJ7" s="543"/>
      <c r="BK7" s="543"/>
      <c r="BL7" s="543"/>
      <c r="BM7" s="543"/>
      <c r="BN7" s="543"/>
      <c r="BO7" s="543"/>
      <c r="BP7" s="543"/>
      <c r="BQ7" s="543"/>
      <c r="BR7" s="543"/>
      <c r="BS7" s="543"/>
      <c r="BT7" s="543"/>
      <c r="BU7" s="543"/>
      <c r="BV7" s="543"/>
      <c r="BW7" s="543"/>
      <c r="BX7" s="543"/>
      <c r="BY7" s="543"/>
      <c r="BZ7" s="543"/>
      <c r="CA7" s="543"/>
      <c r="CB7" s="543"/>
      <c r="CC7" s="543"/>
      <c r="CD7" s="543"/>
      <c r="CE7" s="543"/>
      <c r="CF7" s="543"/>
      <c r="CG7" s="543"/>
      <c r="CH7" s="543"/>
      <c r="CI7" s="543"/>
      <c r="CJ7" s="543"/>
      <c r="CK7" s="543"/>
      <c r="CL7" s="543"/>
      <c r="CM7" s="543"/>
      <c r="CN7" s="543"/>
      <c r="CO7" s="543"/>
      <c r="CP7" s="543"/>
      <c r="CQ7" s="543"/>
      <c r="CR7" s="543"/>
      <c r="CS7" s="543"/>
      <c r="CT7" s="543"/>
      <c r="CU7" s="543"/>
      <c r="CV7" s="543"/>
      <c r="CW7" s="543"/>
      <c r="CX7" s="543"/>
      <c r="CY7" s="543"/>
      <c r="CZ7" s="543"/>
      <c r="DA7" s="543"/>
      <c r="DB7" s="543"/>
      <c r="DC7" s="543"/>
      <c r="DD7" s="543"/>
      <c r="DE7" s="543"/>
      <c r="DF7" s="543"/>
      <c r="DG7" s="543"/>
      <c r="DH7" s="543"/>
      <c r="DI7" s="543"/>
      <c r="DJ7" s="543"/>
      <c r="DK7" s="543"/>
      <c r="DL7" s="543"/>
      <c r="DM7" s="543"/>
      <c r="DN7" s="543"/>
      <c r="DO7" s="543"/>
      <c r="DP7" s="543"/>
      <c r="DQ7" s="543"/>
      <c r="DR7" s="543"/>
      <c r="DS7" s="543"/>
      <c r="DT7" s="543"/>
      <c r="DU7" s="543"/>
      <c r="DV7" s="543"/>
      <c r="DW7" s="543"/>
      <c r="DX7" s="543"/>
      <c r="DY7" s="543"/>
      <c r="DZ7" s="543"/>
      <c r="EA7" s="543"/>
      <c r="EB7" s="543"/>
      <c r="EC7" s="543"/>
      <c r="ED7" s="543"/>
      <c r="EE7" s="543"/>
      <c r="EF7" s="543"/>
      <c r="EG7" s="543"/>
      <c r="EH7" s="543"/>
      <c r="EI7" s="543"/>
      <c r="EJ7" s="543"/>
      <c r="EK7" s="543"/>
      <c r="EL7" s="543"/>
      <c r="EM7" s="543"/>
      <c r="EN7" s="543"/>
      <c r="EO7" s="543"/>
      <c r="EP7" s="543"/>
      <c r="EQ7" s="543"/>
      <c r="ER7" s="543"/>
      <c r="ES7" s="543"/>
      <c r="ET7" s="543"/>
      <c r="EU7" s="543"/>
      <c r="EV7" s="543"/>
      <c r="EW7" s="543"/>
      <c r="EX7" s="543"/>
      <c r="EY7" s="543"/>
      <c r="EZ7" s="543"/>
      <c r="FA7" s="543"/>
      <c r="FB7" s="543"/>
      <c r="FC7" s="543"/>
      <c r="FD7" s="543"/>
      <c r="FE7" s="543"/>
      <c r="FF7" s="543"/>
      <c r="FG7" s="543"/>
      <c r="FH7" s="543"/>
      <c r="FI7" s="543"/>
      <c r="FJ7" s="543"/>
      <c r="FK7" s="543"/>
      <c r="FL7" s="543"/>
      <c r="FM7" s="543"/>
      <c r="FN7" s="543"/>
      <c r="FO7" s="543"/>
      <c r="FP7" s="543"/>
      <c r="FQ7" s="543"/>
      <c r="FR7" s="543"/>
      <c r="FS7" s="543"/>
      <c r="FT7" s="543"/>
      <c r="FU7" s="543"/>
      <c r="FV7" s="543"/>
      <c r="FW7" s="543"/>
    </row>
    <row r="8" s="4" customFormat="1" ht="10.5" customHeight="1"/>
    <row r="9" spans="1:179" s="162" customFormat="1" ht="13.5" customHeight="1">
      <c r="A9" s="581" t="s">
        <v>0</v>
      </c>
      <c r="B9" s="582"/>
      <c r="C9" s="582"/>
      <c r="D9" s="582"/>
      <c r="E9" s="583"/>
      <c r="F9" s="590" t="s">
        <v>391</v>
      </c>
      <c r="G9" s="591"/>
      <c r="H9" s="591"/>
      <c r="I9" s="591"/>
      <c r="J9" s="591"/>
      <c r="K9" s="591"/>
      <c r="L9" s="591"/>
      <c r="M9" s="591"/>
      <c r="N9" s="591"/>
      <c r="O9" s="591"/>
      <c r="P9" s="591"/>
      <c r="Q9" s="591"/>
      <c r="R9" s="591"/>
      <c r="S9" s="591"/>
      <c r="T9" s="591"/>
      <c r="U9" s="591"/>
      <c r="V9" s="591"/>
      <c r="W9" s="591"/>
      <c r="X9" s="591"/>
      <c r="Y9" s="591"/>
      <c r="Z9" s="591"/>
      <c r="AA9" s="591"/>
      <c r="AB9" s="591"/>
      <c r="AC9" s="591"/>
      <c r="AD9" s="591"/>
      <c r="AE9" s="591"/>
      <c r="AF9" s="591"/>
      <c r="AG9" s="591"/>
      <c r="AH9" s="591"/>
      <c r="AI9" s="591"/>
      <c r="AJ9" s="591"/>
      <c r="AK9" s="591"/>
      <c r="AL9" s="591"/>
      <c r="AM9" s="591"/>
      <c r="AN9" s="591"/>
      <c r="AO9" s="591"/>
      <c r="AP9" s="591"/>
      <c r="AQ9" s="591"/>
      <c r="AR9" s="591"/>
      <c r="AS9" s="591"/>
      <c r="AT9" s="591"/>
      <c r="AU9" s="591"/>
      <c r="AV9" s="591"/>
      <c r="AW9" s="591"/>
      <c r="AX9" s="591"/>
      <c r="AY9" s="591"/>
      <c r="AZ9" s="591"/>
      <c r="BA9" s="591"/>
      <c r="BB9" s="591"/>
      <c r="BC9" s="591"/>
      <c r="BD9" s="591"/>
      <c r="BE9" s="591"/>
      <c r="BF9" s="591"/>
      <c r="BG9" s="591"/>
      <c r="BH9" s="591"/>
      <c r="BI9" s="591"/>
      <c r="BJ9" s="591"/>
      <c r="BK9" s="591"/>
      <c r="BL9" s="591"/>
      <c r="BM9" s="591"/>
      <c r="BN9" s="591"/>
      <c r="BO9" s="591"/>
      <c r="BP9" s="591"/>
      <c r="BQ9" s="591"/>
      <c r="BR9" s="591"/>
      <c r="BS9" s="591"/>
      <c r="BT9" s="591"/>
      <c r="BU9" s="591"/>
      <c r="BV9" s="591"/>
      <c r="BW9" s="591"/>
      <c r="BX9" s="591"/>
      <c r="BY9" s="591"/>
      <c r="BZ9" s="591"/>
      <c r="CA9" s="591"/>
      <c r="CB9" s="591"/>
      <c r="CC9" s="591"/>
      <c r="CD9" s="591"/>
      <c r="CE9" s="592"/>
      <c r="CF9" s="590" t="s">
        <v>392</v>
      </c>
      <c r="CG9" s="591"/>
      <c r="CH9" s="591"/>
      <c r="CI9" s="581" t="s">
        <v>393</v>
      </c>
      <c r="CJ9" s="582"/>
      <c r="CK9" s="582"/>
      <c r="CL9" s="582"/>
      <c r="CM9" s="582"/>
      <c r="CN9" s="582"/>
      <c r="CO9" s="582"/>
      <c r="CP9" s="582"/>
      <c r="CQ9" s="582"/>
      <c r="CR9" s="582"/>
      <c r="CS9" s="582"/>
      <c r="CT9" s="582"/>
      <c r="CU9" s="583"/>
      <c r="CV9" s="599" t="s">
        <v>394</v>
      </c>
      <c r="CW9" s="599"/>
      <c r="CX9" s="599"/>
      <c r="CY9" s="599"/>
      <c r="CZ9" s="599"/>
      <c r="DA9" s="599"/>
      <c r="DB9" s="599"/>
      <c r="DC9" s="599"/>
      <c r="DD9" s="599"/>
      <c r="DE9" s="599"/>
      <c r="DF9" s="599"/>
      <c r="DG9" s="599"/>
      <c r="DH9" s="599"/>
      <c r="DI9" s="599"/>
      <c r="DJ9" s="599"/>
      <c r="DK9" s="599"/>
      <c r="DL9" s="599"/>
      <c r="DM9" s="599"/>
      <c r="DN9" s="599"/>
      <c r="DO9" s="599"/>
      <c r="DP9" s="599"/>
      <c r="DQ9" s="599"/>
      <c r="DR9" s="599"/>
      <c r="DS9" s="599"/>
      <c r="DT9" s="599"/>
      <c r="DU9" s="599"/>
      <c r="DV9" s="599"/>
      <c r="DW9" s="599"/>
      <c r="DX9" s="599"/>
      <c r="DY9" s="599"/>
      <c r="DZ9" s="599"/>
      <c r="EA9" s="599"/>
      <c r="EB9" s="599"/>
      <c r="EC9" s="599"/>
      <c r="ED9" s="599"/>
      <c r="EE9" s="599"/>
      <c r="EF9" s="599"/>
      <c r="EG9" s="599"/>
      <c r="EH9" s="599"/>
      <c r="EI9" s="599"/>
      <c r="EJ9" s="599"/>
      <c r="EK9" s="599"/>
      <c r="EL9" s="599"/>
      <c r="EM9" s="599"/>
      <c r="EN9" s="599"/>
      <c r="EO9" s="599"/>
      <c r="EP9" s="599"/>
      <c r="EQ9" s="599"/>
      <c r="ER9" s="599"/>
      <c r="ES9" s="599"/>
      <c r="ET9" s="599"/>
      <c r="EU9" s="599"/>
      <c r="EV9" s="599"/>
      <c r="EW9" s="599"/>
      <c r="EX9" s="599"/>
      <c r="EY9" s="599"/>
      <c r="EZ9" s="599"/>
      <c r="FA9" s="599"/>
      <c r="FB9" s="599"/>
      <c r="FC9" s="599"/>
      <c r="FD9" s="599"/>
      <c r="FE9" s="599"/>
      <c r="FF9" s="599"/>
      <c r="FG9" s="599"/>
      <c r="FH9" s="599"/>
      <c r="FI9" s="599"/>
      <c r="FJ9" s="599"/>
      <c r="FK9" s="599"/>
      <c r="FL9" s="599"/>
      <c r="FM9" s="599"/>
      <c r="FN9" s="599"/>
      <c r="FO9" s="599"/>
      <c r="FP9" s="599"/>
      <c r="FQ9" s="599"/>
      <c r="FR9" s="599"/>
      <c r="FS9" s="599"/>
      <c r="FT9" s="599"/>
      <c r="FU9" s="599"/>
      <c r="FV9" s="599"/>
      <c r="FW9" s="599"/>
    </row>
    <row r="10" spans="1:179" s="95" customFormat="1" ht="13.5" customHeight="1">
      <c r="A10" s="584"/>
      <c r="B10" s="585"/>
      <c r="C10" s="585"/>
      <c r="D10" s="585"/>
      <c r="E10" s="586"/>
      <c r="F10" s="593"/>
      <c r="G10" s="594"/>
      <c r="H10" s="594"/>
      <c r="I10" s="594"/>
      <c r="J10" s="594"/>
      <c r="K10" s="594"/>
      <c r="L10" s="594"/>
      <c r="M10" s="594"/>
      <c r="N10" s="594"/>
      <c r="O10" s="594"/>
      <c r="P10" s="594"/>
      <c r="Q10" s="594"/>
      <c r="R10" s="594"/>
      <c r="S10" s="594"/>
      <c r="T10" s="594"/>
      <c r="U10" s="594"/>
      <c r="V10" s="594"/>
      <c r="W10" s="594"/>
      <c r="X10" s="594"/>
      <c r="Y10" s="594"/>
      <c r="Z10" s="594"/>
      <c r="AA10" s="594"/>
      <c r="AB10" s="594"/>
      <c r="AC10" s="594"/>
      <c r="AD10" s="594"/>
      <c r="AE10" s="594"/>
      <c r="AF10" s="594"/>
      <c r="AG10" s="594"/>
      <c r="AH10" s="594"/>
      <c r="AI10" s="594"/>
      <c r="AJ10" s="594"/>
      <c r="AK10" s="594"/>
      <c r="AL10" s="594"/>
      <c r="AM10" s="594"/>
      <c r="AN10" s="594"/>
      <c r="AO10" s="594"/>
      <c r="AP10" s="594"/>
      <c r="AQ10" s="594"/>
      <c r="AR10" s="594"/>
      <c r="AS10" s="594"/>
      <c r="AT10" s="594"/>
      <c r="AU10" s="594"/>
      <c r="AV10" s="594"/>
      <c r="AW10" s="594"/>
      <c r="AX10" s="594"/>
      <c r="AY10" s="594"/>
      <c r="AZ10" s="594"/>
      <c r="BA10" s="594"/>
      <c r="BB10" s="594"/>
      <c r="BC10" s="594"/>
      <c r="BD10" s="594"/>
      <c r="BE10" s="594"/>
      <c r="BF10" s="594"/>
      <c r="BG10" s="594"/>
      <c r="BH10" s="594"/>
      <c r="BI10" s="594"/>
      <c r="BJ10" s="594"/>
      <c r="BK10" s="594"/>
      <c r="BL10" s="594"/>
      <c r="BM10" s="594"/>
      <c r="BN10" s="594"/>
      <c r="BO10" s="594"/>
      <c r="BP10" s="594"/>
      <c r="BQ10" s="594"/>
      <c r="BR10" s="594"/>
      <c r="BS10" s="594"/>
      <c r="BT10" s="594"/>
      <c r="BU10" s="594"/>
      <c r="BV10" s="594"/>
      <c r="BW10" s="594"/>
      <c r="BX10" s="594"/>
      <c r="BY10" s="594"/>
      <c r="BZ10" s="594"/>
      <c r="CA10" s="594"/>
      <c r="CB10" s="594"/>
      <c r="CC10" s="594"/>
      <c r="CD10" s="594"/>
      <c r="CE10" s="595"/>
      <c r="CF10" s="593"/>
      <c r="CG10" s="594"/>
      <c r="CH10" s="594"/>
      <c r="CI10" s="584"/>
      <c r="CJ10" s="585"/>
      <c r="CK10" s="585"/>
      <c r="CL10" s="585"/>
      <c r="CM10" s="585"/>
      <c r="CN10" s="585"/>
      <c r="CO10" s="585"/>
      <c r="CP10" s="585"/>
      <c r="CQ10" s="585"/>
      <c r="CR10" s="585"/>
      <c r="CS10" s="585"/>
      <c r="CT10" s="585"/>
      <c r="CU10" s="586"/>
      <c r="CV10" s="600" t="s">
        <v>395</v>
      </c>
      <c r="CW10" s="600"/>
      <c r="CX10" s="600"/>
      <c r="CY10" s="600"/>
      <c r="CZ10" s="600"/>
      <c r="DA10" s="600"/>
      <c r="DB10" s="600"/>
      <c r="DC10" s="600"/>
      <c r="DD10" s="600"/>
      <c r="DE10" s="600"/>
      <c r="DF10" s="600"/>
      <c r="DG10" s="600"/>
      <c r="DH10" s="600"/>
      <c r="DI10" s="599" t="s">
        <v>396</v>
      </c>
      <c r="DJ10" s="599"/>
      <c r="DK10" s="599"/>
      <c r="DL10" s="599"/>
      <c r="DM10" s="599"/>
      <c r="DN10" s="599"/>
      <c r="DO10" s="599"/>
      <c r="DP10" s="599"/>
      <c r="DQ10" s="599"/>
      <c r="DR10" s="599"/>
      <c r="DS10" s="599"/>
      <c r="DT10" s="599"/>
      <c r="DU10" s="599"/>
      <c r="DV10" s="599"/>
      <c r="DW10" s="599"/>
      <c r="DX10" s="599"/>
      <c r="DY10" s="599"/>
      <c r="DZ10" s="599"/>
      <c r="EA10" s="599"/>
      <c r="EB10" s="599"/>
      <c r="EC10" s="599"/>
      <c r="ED10" s="599"/>
      <c r="EE10" s="599"/>
      <c r="EF10" s="599"/>
      <c r="EG10" s="599"/>
      <c r="EH10" s="599"/>
      <c r="EI10" s="599"/>
      <c r="EJ10" s="599"/>
      <c r="EK10" s="599"/>
      <c r="EL10" s="599"/>
      <c r="EM10" s="599"/>
      <c r="EN10" s="599"/>
      <c r="EO10" s="599"/>
      <c r="EP10" s="599"/>
      <c r="EQ10" s="599"/>
      <c r="ER10" s="599"/>
      <c r="ES10" s="599"/>
      <c r="ET10" s="599"/>
      <c r="EU10" s="599"/>
      <c r="EV10" s="599"/>
      <c r="EW10" s="599"/>
      <c r="EX10" s="599"/>
      <c r="EY10" s="599"/>
      <c r="EZ10" s="599"/>
      <c r="FA10" s="599"/>
      <c r="FB10" s="599"/>
      <c r="FC10" s="599"/>
      <c r="FD10" s="599"/>
      <c r="FE10" s="599"/>
      <c r="FF10" s="599"/>
      <c r="FG10" s="599"/>
      <c r="FH10" s="599"/>
      <c r="FI10" s="599"/>
      <c r="FJ10" s="599"/>
      <c r="FK10" s="599"/>
      <c r="FL10" s="599"/>
      <c r="FM10" s="599"/>
      <c r="FN10" s="599"/>
      <c r="FO10" s="599"/>
      <c r="FP10" s="599"/>
      <c r="FQ10" s="599"/>
      <c r="FR10" s="599"/>
      <c r="FS10" s="599"/>
      <c r="FT10" s="599"/>
      <c r="FU10" s="599"/>
      <c r="FV10" s="599"/>
      <c r="FW10" s="599"/>
    </row>
    <row r="11" spans="1:179" s="95" customFormat="1" ht="13.5" customHeight="1">
      <c r="A11" s="587"/>
      <c r="B11" s="588"/>
      <c r="C11" s="588"/>
      <c r="D11" s="588"/>
      <c r="E11" s="589"/>
      <c r="F11" s="596"/>
      <c r="G11" s="597"/>
      <c r="H11" s="597"/>
      <c r="I11" s="597"/>
      <c r="J11" s="597"/>
      <c r="K11" s="597"/>
      <c r="L11" s="597"/>
      <c r="M11" s="597"/>
      <c r="N11" s="597"/>
      <c r="O11" s="597"/>
      <c r="P11" s="597"/>
      <c r="Q11" s="597"/>
      <c r="R11" s="597"/>
      <c r="S11" s="597"/>
      <c r="T11" s="597"/>
      <c r="U11" s="597"/>
      <c r="V11" s="597"/>
      <c r="W11" s="597"/>
      <c r="X11" s="597"/>
      <c r="Y11" s="597"/>
      <c r="Z11" s="597"/>
      <c r="AA11" s="597"/>
      <c r="AB11" s="597"/>
      <c r="AC11" s="597"/>
      <c r="AD11" s="597"/>
      <c r="AE11" s="597"/>
      <c r="AF11" s="597"/>
      <c r="AG11" s="597"/>
      <c r="AH11" s="597"/>
      <c r="AI11" s="597"/>
      <c r="AJ11" s="597"/>
      <c r="AK11" s="597"/>
      <c r="AL11" s="597"/>
      <c r="AM11" s="597"/>
      <c r="AN11" s="597"/>
      <c r="AO11" s="597"/>
      <c r="AP11" s="597"/>
      <c r="AQ11" s="597"/>
      <c r="AR11" s="597"/>
      <c r="AS11" s="597"/>
      <c r="AT11" s="597"/>
      <c r="AU11" s="597"/>
      <c r="AV11" s="597"/>
      <c r="AW11" s="597"/>
      <c r="AX11" s="597"/>
      <c r="AY11" s="597"/>
      <c r="AZ11" s="597"/>
      <c r="BA11" s="597"/>
      <c r="BB11" s="597"/>
      <c r="BC11" s="597"/>
      <c r="BD11" s="597"/>
      <c r="BE11" s="597"/>
      <c r="BF11" s="597"/>
      <c r="BG11" s="597"/>
      <c r="BH11" s="597"/>
      <c r="BI11" s="597"/>
      <c r="BJ11" s="597"/>
      <c r="BK11" s="597"/>
      <c r="BL11" s="597"/>
      <c r="BM11" s="597"/>
      <c r="BN11" s="597"/>
      <c r="BO11" s="597"/>
      <c r="BP11" s="597"/>
      <c r="BQ11" s="597"/>
      <c r="BR11" s="597"/>
      <c r="BS11" s="597"/>
      <c r="BT11" s="597"/>
      <c r="BU11" s="597"/>
      <c r="BV11" s="597"/>
      <c r="BW11" s="597"/>
      <c r="BX11" s="597"/>
      <c r="BY11" s="597"/>
      <c r="BZ11" s="597"/>
      <c r="CA11" s="597"/>
      <c r="CB11" s="597"/>
      <c r="CC11" s="597"/>
      <c r="CD11" s="597"/>
      <c r="CE11" s="598"/>
      <c r="CF11" s="596"/>
      <c r="CG11" s="597"/>
      <c r="CH11" s="597"/>
      <c r="CI11" s="587"/>
      <c r="CJ11" s="588"/>
      <c r="CK11" s="588"/>
      <c r="CL11" s="588"/>
      <c r="CM11" s="588"/>
      <c r="CN11" s="588"/>
      <c r="CO11" s="588"/>
      <c r="CP11" s="588"/>
      <c r="CQ11" s="588"/>
      <c r="CR11" s="588"/>
      <c r="CS11" s="588"/>
      <c r="CT11" s="588"/>
      <c r="CU11" s="589"/>
      <c r="CV11" s="600"/>
      <c r="CW11" s="600"/>
      <c r="CX11" s="600"/>
      <c r="CY11" s="600"/>
      <c r="CZ11" s="600"/>
      <c r="DA11" s="600"/>
      <c r="DB11" s="600"/>
      <c r="DC11" s="600"/>
      <c r="DD11" s="600"/>
      <c r="DE11" s="600"/>
      <c r="DF11" s="600"/>
      <c r="DG11" s="600"/>
      <c r="DH11" s="600"/>
      <c r="DI11" s="535" t="s">
        <v>418</v>
      </c>
      <c r="DJ11" s="535"/>
      <c r="DK11" s="535"/>
      <c r="DL11" s="535"/>
      <c r="DM11" s="535"/>
      <c r="DN11" s="535"/>
      <c r="DO11" s="535"/>
      <c r="DP11" s="535"/>
      <c r="DQ11" s="535"/>
      <c r="DR11" s="535"/>
      <c r="DS11" s="535"/>
      <c r="DT11" s="535"/>
      <c r="DU11" s="535"/>
      <c r="DV11" s="535" t="s">
        <v>419</v>
      </c>
      <c r="DW11" s="535"/>
      <c r="DX11" s="535"/>
      <c r="DY11" s="535"/>
      <c r="DZ11" s="535"/>
      <c r="EA11" s="535"/>
      <c r="EB11" s="535"/>
      <c r="EC11" s="535"/>
      <c r="ED11" s="535"/>
      <c r="EE11" s="535"/>
      <c r="EF11" s="535"/>
      <c r="EG11" s="535"/>
      <c r="EH11" s="535"/>
      <c r="EI11" s="535" t="s">
        <v>420</v>
      </c>
      <c r="EJ11" s="535"/>
      <c r="EK11" s="535"/>
      <c r="EL11" s="535"/>
      <c r="EM11" s="535"/>
      <c r="EN11" s="535"/>
      <c r="EO11" s="535"/>
      <c r="EP11" s="535"/>
      <c r="EQ11" s="535"/>
      <c r="ER11" s="535"/>
      <c r="ES11" s="535"/>
      <c r="ET11" s="535"/>
      <c r="EU11" s="535"/>
      <c r="EV11" s="535" t="s">
        <v>421</v>
      </c>
      <c r="EW11" s="535"/>
      <c r="EX11" s="535"/>
      <c r="EY11" s="535"/>
      <c r="EZ11" s="535"/>
      <c r="FA11" s="535"/>
      <c r="FB11" s="535"/>
      <c r="FC11" s="535"/>
      <c r="FD11" s="535"/>
      <c r="FE11" s="535"/>
      <c r="FF11" s="535"/>
      <c r="FG11" s="535"/>
      <c r="FH11" s="535"/>
      <c r="FI11" s="535" t="s">
        <v>422</v>
      </c>
      <c r="FJ11" s="535"/>
      <c r="FK11" s="535"/>
      <c r="FL11" s="535"/>
      <c r="FM11" s="535"/>
      <c r="FN11" s="535"/>
      <c r="FO11" s="535"/>
      <c r="FP11" s="535"/>
      <c r="FQ11" s="535"/>
      <c r="FR11" s="535"/>
      <c r="FS11" s="535"/>
      <c r="FT11" s="535"/>
      <c r="FU11" s="535"/>
      <c r="FV11" s="157" t="s">
        <v>560</v>
      </c>
      <c r="FW11" s="157" t="s">
        <v>596</v>
      </c>
    </row>
    <row r="12" spans="1:179" s="95" customFormat="1" ht="11.25">
      <c r="A12" s="536">
        <v>1</v>
      </c>
      <c r="B12" s="537"/>
      <c r="C12" s="537"/>
      <c r="D12" s="537"/>
      <c r="E12" s="538"/>
      <c r="F12" s="536">
        <v>2</v>
      </c>
      <c r="G12" s="537"/>
      <c r="H12" s="537"/>
      <c r="I12" s="537"/>
      <c r="J12" s="537"/>
      <c r="K12" s="537"/>
      <c r="L12" s="537"/>
      <c r="M12" s="537"/>
      <c r="N12" s="537"/>
      <c r="O12" s="537"/>
      <c r="P12" s="537"/>
      <c r="Q12" s="537"/>
      <c r="R12" s="537"/>
      <c r="S12" s="537"/>
      <c r="T12" s="537"/>
      <c r="U12" s="537"/>
      <c r="V12" s="537"/>
      <c r="W12" s="537"/>
      <c r="X12" s="537"/>
      <c r="Y12" s="537"/>
      <c r="Z12" s="537"/>
      <c r="AA12" s="537"/>
      <c r="AB12" s="537"/>
      <c r="AC12" s="537"/>
      <c r="AD12" s="537"/>
      <c r="AE12" s="537"/>
      <c r="AF12" s="537"/>
      <c r="AG12" s="537"/>
      <c r="AH12" s="537"/>
      <c r="AI12" s="537"/>
      <c r="AJ12" s="537"/>
      <c r="AK12" s="537"/>
      <c r="AL12" s="537"/>
      <c r="AM12" s="537"/>
      <c r="AN12" s="537"/>
      <c r="AO12" s="537"/>
      <c r="AP12" s="537"/>
      <c r="AQ12" s="537"/>
      <c r="AR12" s="537"/>
      <c r="AS12" s="537"/>
      <c r="AT12" s="537"/>
      <c r="AU12" s="537"/>
      <c r="AV12" s="537"/>
      <c r="AW12" s="537"/>
      <c r="AX12" s="537"/>
      <c r="AY12" s="537"/>
      <c r="AZ12" s="537"/>
      <c r="BA12" s="537"/>
      <c r="BB12" s="537"/>
      <c r="BC12" s="537"/>
      <c r="BD12" s="537"/>
      <c r="BE12" s="537"/>
      <c r="BF12" s="537"/>
      <c r="BG12" s="537"/>
      <c r="BH12" s="537"/>
      <c r="BI12" s="537"/>
      <c r="BJ12" s="537"/>
      <c r="BK12" s="537"/>
      <c r="BL12" s="537"/>
      <c r="BM12" s="537"/>
      <c r="BN12" s="537"/>
      <c r="BO12" s="537"/>
      <c r="BP12" s="537"/>
      <c r="BQ12" s="537"/>
      <c r="BR12" s="537"/>
      <c r="BS12" s="537"/>
      <c r="BT12" s="537"/>
      <c r="BU12" s="537"/>
      <c r="BV12" s="537"/>
      <c r="BW12" s="537"/>
      <c r="BX12" s="537"/>
      <c r="BY12" s="537"/>
      <c r="BZ12" s="537"/>
      <c r="CA12" s="537"/>
      <c r="CB12" s="537"/>
      <c r="CC12" s="537"/>
      <c r="CD12" s="537"/>
      <c r="CE12" s="538"/>
      <c r="CF12" s="536">
        <v>3</v>
      </c>
      <c r="CG12" s="537"/>
      <c r="CH12" s="537"/>
      <c r="CI12" s="536">
        <v>4</v>
      </c>
      <c r="CJ12" s="537"/>
      <c r="CK12" s="537"/>
      <c r="CL12" s="537"/>
      <c r="CM12" s="537"/>
      <c r="CN12" s="537"/>
      <c r="CO12" s="537"/>
      <c r="CP12" s="537"/>
      <c r="CQ12" s="537"/>
      <c r="CR12" s="537"/>
      <c r="CS12" s="537"/>
      <c r="CT12" s="537"/>
      <c r="CU12" s="538"/>
      <c r="CV12" s="536">
        <v>5</v>
      </c>
      <c r="CW12" s="537"/>
      <c r="CX12" s="537"/>
      <c r="CY12" s="537"/>
      <c r="CZ12" s="537"/>
      <c r="DA12" s="537"/>
      <c r="DB12" s="537"/>
      <c r="DC12" s="537"/>
      <c r="DD12" s="537"/>
      <c r="DE12" s="537"/>
      <c r="DF12" s="537"/>
      <c r="DG12" s="537"/>
      <c r="DH12" s="538"/>
      <c r="DI12" s="536">
        <v>6</v>
      </c>
      <c r="DJ12" s="537"/>
      <c r="DK12" s="537"/>
      <c r="DL12" s="537"/>
      <c r="DM12" s="537"/>
      <c r="DN12" s="537"/>
      <c r="DO12" s="537"/>
      <c r="DP12" s="537"/>
      <c r="DQ12" s="537"/>
      <c r="DR12" s="537"/>
      <c r="DS12" s="537"/>
      <c r="DT12" s="537"/>
      <c r="DU12" s="538"/>
      <c r="DV12" s="536">
        <v>6</v>
      </c>
      <c r="DW12" s="537"/>
      <c r="DX12" s="537"/>
      <c r="DY12" s="537"/>
      <c r="DZ12" s="537"/>
      <c r="EA12" s="537"/>
      <c r="EB12" s="537"/>
      <c r="EC12" s="537"/>
      <c r="ED12" s="537"/>
      <c r="EE12" s="537"/>
      <c r="EF12" s="537"/>
      <c r="EG12" s="537"/>
      <c r="EH12" s="538"/>
      <c r="EI12" s="536">
        <v>7</v>
      </c>
      <c r="EJ12" s="537"/>
      <c r="EK12" s="537"/>
      <c r="EL12" s="537"/>
      <c r="EM12" s="537"/>
      <c r="EN12" s="537"/>
      <c r="EO12" s="537"/>
      <c r="EP12" s="537"/>
      <c r="EQ12" s="537"/>
      <c r="ER12" s="537"/>
      <c r="ES12" s="537"/>
      <c r="ET12" s="537"/>
      <c r="EU12" s="538"/>
      <c r="EV12" s="536">
        <v>8</v>
      </c>
      <c r="EW12" s="537"/>
      <c r="EX12" s="537"/>
      <c r="EY12" s="537"/>
      <c r="EZ12" s="537"/>
      <c r="FA12" s="537"/>
      <c r="FB12" s="537"/>
      <c r="FC12" s="537"/>
      <c r="FD12" s="537"/>
      <c r="FE12" s="537"/>
      <c r="FF12" s="537"/>
      <c r="FG12" s="537"/>
      <c r="FH12" s="538"/>
      <c r="FI12" s="536">
        <v>9</v>
      </c>
      <c r="FJ12" s="537"/>
      <c r="FK12" s="537"/>
      <c r="FL12" s="537"/>
      <c r="FM12" s="537"/>
      <c r="FN12" s="537"/>
      <c r="FO12" s="537"/>
      <c r="FP12" s="537"/>
      <c r="FQ12" s="537"/>
      <c r="FR12" s="537"/>
      <c r="FS12" s="537"/>
      <c r="FT12" s="537"/>
      <c r="FU12" s="538"/>
      <c r="FV12" s="163">
        <v>10</v>
      </c>
      <c r="FW12" s="163">
        <v>12</v>
      </c>
    </row>
    <row r="13" spans="1:179" s="95" customFormat="1" ht="14.25" customHeight="1">
      <c r="A13" s="529">
        <v>1</v>
      </c>
      <c r="B13" s="530"/>
      <c r="C13" s="530"/>
      <c r="D13" s="530"/>
      <c r="E13" s="531"/>
      <c r="F13" s="532" t="s">
        <v>397</v>
      </c>
      <c r="G13" s="533"/>
      <c r="H13" s="533"/>
      <c r="I13" s="533"/>
      <c r="J13" s="533"/>
      <c r="K13" s="533"/>
      <c r="L13" s="533"/>
      <c r="M13" s="533"/>
      <c r="N13" s="533"/>
      <c r="O13" s="533"/>
      <c r="P13" s="533"/>
      <c r="Q13" s="533"/>
      <c r="R13" s="533"/>
      <c r="S13" s="533"/>
      <c r="T13" s="533"/>
      <c r="U13" s="533"/>
      <c r="V13" s="533"/>
      <c r="W13" s="533"/>
      <c r="X13" s="533"/>
      <c r="Y13" s="533"/>
      <c r="Z13" s="533"/>
      <c r="AA13" s="533"/>
      <c r="AB13" s="533"/>
      <c r="AC13" s="533"/>
      <c r="AD13" s="533"/>
      <c r="AE13" s="533"/>
      <c r="AF13" s="533"/>
      <c r="AG13" s="533"/>
      <c r="AH13" s="533"/>
      <c r="AI13" s="533"/>
      <c r="AJ13" s="533"/>
      <c r="AK13" s="533"/>
      <c r="AL13" s="533"/>
      <c r="AM13" s="533"/>
      <c r="AN13" s="533"/>
      <c r="AO13" s="533"/>
      <c r="AP13" s="533"/>
      <c r="AQ13" s="533"/>
      <c r="AR13" s="533"/>
      <c r="AS13" s="533"/>
      <c r="AT13" s="533"/>
      <c r="AU13" s="533"/>
      <c r="AV13" s="533"/>
      <c r="AW13" s="533"/>
      <c r="AX13" s="533"/>
      <c r="AY13" s="533"/>
      <c r="AZ13" s="533"/>
      <c r="BA13" s="533"/>
      <c r="BB13" s="533"/>
      <c r="BC13" s="533"/>
      <c r="BD13" s="533"/>
      <c r="BE13" s="533"/>
      <c r="BF13" s="533"/>
      <c r="BG13" s="533"/>
      <c r="BH13" s="533"/>
      <c r="BI13" s="533"/>
      <c r="BJ13" s="533"/>
      <c r="BK13" s="533"/>
      <c r="BL13" s="533"/>
      <c r="BM13" s="533"/>
      <c r="BN13" s="533"/>
      <c r="BO13" s="533"/>
      <c r="BP13" s="533"/>
      <c r="BQ13" s="533"/>
      <c r="BR13" s="533"/>
      <c r="BS13" s="533"/>
      <c r="BT13" s="533"/>
      <c r="BU13" s="533"/>
      <c r="BV13" s="533"/>
      <c r="BW13" s="533"/>
      <c r="BX13" s="533"/>
      <c r="BY13" s="533"/>
      <c r="BZ13" s="533"/>
      <c r="CA13" s="533"/>
      <c r="CB13" s="533"/>
      <c r="CC13" s="533"/>
      <c r="CD13" s="533"/>
      <c r="CE13" s="534"/>
      <c r="CF13" s="524" t="s">
        <v>571</v>
      </c>
      <c r="CG13" s="525"/>
      <c r="CH13" s="525"/>
      <c r="CI13" s="524"/>
      <c r="CJ13" s="525"/>
      <c r="CK13" s="525"/>
      <c r="CL13" s="525"/>
      <c r="CM13" s="525"/>
      <c r="CN13" s="525"/>
      <c r="CO13" s="525"/>
      <c r="CP13" s="525"/>
      <c r="CQ13" s="525"/>
      <c r="CR13" s="525"/>
      <c r="CS13" s="525"/>
      <c r="CT13" s="525"/>
      <c r="CU13" s="526"/>
      <c r="CV13" s="524"/>
      <c r="CW13" s="525"/>
      <c r="CX13" s="525"/>
      <c r="CY13" s="525"/>
      <c r="CZ13" s="525"/>
      <c r="DA13" s="525"/>
      <c r="DB13" s="525"/>
      <c r="DC13" s="525"/>
      <c r="DD13" s="525"/>
      <c r="DE13" s="525"/>
      <c r="DF13" s="525"/>
      <c r="DG13" s="525"/>
      <c r="DH13" s="526"/>
      <c r="DI13" s="524"/>
      <c r="DJ13" s="525"/>
      <c r="DK13" s="525"/>
      <c r="DL13" s="525"/>
      <c r="DM13" s="525"/>
      <c r="DN13" s="525"/>
      <c r="DO13" s="525"/>
      <c r="DP13" s="525"/>
      <c r="DQ13" s="525"/>
      <c r="DR13" s="525"/>
      <c r="DS13" s="525"/>
      <c r="DT13" s="525"/>
      <c r="DU13" s="526"/>
      <c r="DV13" s="524"/>
      <c r="DW13" s="525"/>
      <c r="DX13" s="525"/>
      <c r="DY13" s="525"/>
      <c r="DZ13" s="525"/>
      <c r="EA13" s="525"/>
      <c r="EB13" s="525"/>
      <c r="EC13" s="525"/>
      <c r="ED13" s="525"/>
      <c r="EE13" s="525"/>
      <c r="EF13" s="525"/>
      <c r="EG13" s="525"/>
      <c r="EH13" s="526"/>
      <c r="EI13" s="524"/>
      <c r="EJ13" s="525"/>
      <c r="EK13" s="525"/>
      <c r="EL13" s="525"/>
      <c r="EM13" s="525"/>
      <c r="EN13" s="525"/>
      <c r="EO13" s="525"/>
      <c r="EP13" s="525"/>
      <c r="EQ13" s="525"/>
      <c r="ER13" s="525"/>
      <c r="ES13" s="525"/>
      <c r="ET13" s="525"/>
      <c r="EU13" s="526"/>
      <c r="EV13" s="524"/>
      <c r="EW13" s="525"/>
      <c r="EX13" s="525"/>
      <c r="EY13" s="525"/>
      <c r="EZ13" s="525"/>
      <c r="FA13" s="525"/>
      <c r="FB13" s="525"/>
      <c r="FC13" s="525"/>
      <c r="FD13" s="525"/>
      <c r="FE13" s="525"/>
      <c r="FF13" s="525"/>
      <c r="FG13" s="525"/>
      <c r="FH13" s="526"/>
      <c r="FI13" s="524"/>
      <c r="FJ13" s="525"/>
      <c r="FK13" s="525"/>
      <c r="FL13" s="525"/>
      <c r="FM13" s="525"/>
      <c r="FN13" s="525"/>
      <c r="FO13" s="525"/>
      <c r="FP13" s="525"/>
      <c r="FQ13" s="525"/>
      <c r="FR13" s="525"/>
      <c r="FS13" s="525"/>
      <c r="FT13" s="525"/>
      <c r="FU13" s="526"/>
      <c r="FV13" s="164"/>
      <c r="FW13" s="164"/>
    </row>
    <row r="14" spans="1:179" s="95" customFormat="1" ht="14.25" customHeight="1">
      <c r="A14" s="545" t="s">
        <v>398</v>
      </c>
      <c r="B14" s="546"/>
      <c r="C14" s="546"/>
      <c r="D14" s="546"/>
      <c r="E14" s="547"/>
      <c r="F14" s="551" t="s">
        <v>399</v>
      </c>
      <c r="G14" s="552"/>
      <c r="H14" s="552"/>
      <c r="I14" s="552"/>
      <c r="J14" s="552"/>
      <c r="K14" s="552"/>
      <c r="L14" s="552"/>
      <c r="M14" s="552"/>
      <c r="N14" s="552"/>
      <c r="O14" s="552"/>
      <c r="P14" s="552"/>
      <c r="Q14" s="552"/>
      <c r="R14" s="552"/>
      <c r="S14" s="552"/>
      <c r="T14" s="552"/>
      <c r="U14" s="552"/>
      <c r="V14" s="552"/>
      <c r="W14" s="552"/>
      <c r="X14" s="552"/>
      <c r="Y14" s="552"/>
      <c r="Z14" s="552"/>
      <c r="AA14" s="552"/>
      <c r="AB14" s="552"/>
      <c r="AC14" s="552"/>
      <c r="AD14" s="552"/>
      <c r="AE14" s="552"/>
      <c r="AF14" s="552"/>
      <c r="AG14" s="552"/>
      <c r="AH14" s="552"/>
      <c r="AI14" s="552"/>
      <c r="AJ14" s="552"/>
      <c r="AK14" s="552"/>
      <c r="AL14" s="552"/>
      <c r="AM14" s="552"/>
      <c r="AN14" s="552"/>
      <c r="AO14" s="552"/>
      <c r="AP14" s="552"/>
      <c r="AQ14" s="552"/>
      <c r="AR14" s="552"/>
      <c r="AS14" s="552"/>
      <c r="AT14" s="552"/>
      <c r="AU14" s="552"/>
      <c r="AV14" s="552"/>
      <c r="AW14" s="552"/>
      <c r="AX14" s="552"/>
      <c r="AY14" s="552"/>
      <c r="AZ14" s="552"/>
      <c r="BA14" s="552"/>
      <c r="BB14" s="552"/>
      <c r="BC14" s="552"/>
      <c r="BD14" s="552"/>
      <c r="BE14" s="552"/>
      <c r="BF14" s="552"/>
      <c r="BG14" s="552"/>
      <c r="BH14" s="552"/>
      <c r="BI14" s="552"/>
      <c r="BJ14" s="552"/>
      <c r="BK14" s="552"/>
      <c r="BL14" s="552"/>
      <c r="BM14" s="552"/>
      <c r="BN14" s="552"/>
      <c r="BO14" s="552"/>
      <c r="BP14" s="552"/>
      <c r="BQ14" s="552"/>
      <c r="BR14" s="552"/>
      <c r="BS14" s="552"/>
      <c r="BT14" s="552"/>
      <c r="BU14" s="552"/>
      <c r="BV14" s="552"/>
      <c r="BW14" s="552"/>
      <c r="BX14" s="552"/>
      <c r="BY14" s="552"/>
      <c r="BZ14" s="552"/>
      <c r="CA14" s="552"/>
      <c r="CB14" s="552"/>
      <c r="CC14" s="552"/>
      <c r="CD14" s="552"/>
      <c r="CE14" s="553"/>
      <c r="CF14" s="524" t="s">
        <v>400</v>
      </c>
      <c r="CG14" s="525"/>
      <c r="CH14" s="525"/>
      <c r="CI14" s="539">
        <f>EI14</f>
        <v>167.129</v>
      </c>
      <c r="CJ14" s="540"/>
      <c r="CK14" s="540"/>
      <c r="CL14" s="540"/>
      <c r="CM14" s="540"/>
      <c r="CN14" s="540"/>
      <c r="CO14" s="540"/>
      <c r="CP14" s="540"/>
      <c r="CQ14" s="540"/>
      <c r="CR14" s="540"/>
      <c r="CS14" s="540"/>
      <c r="CT14" s="540"/>
      <c r="CU14" s="541"/>
      <c r="CV14" s="539">
        <f>EV14</f>
        <v>167.129</v>
      </c>
      <c r="CW14" s="559"/>
      <c r="CX14" s="559"/>
      <c r="CY14" s="559"/>
      <c r="CZ14" s="559"/>
      <c r="DA14" s="559"/>
      <c r="DB14" s="559"/>
      <c r="DC14" s="559"/>
      <c r="DD14" s="559"/>
      <c r="DE14" s="559"/>
      <c r="DF14" s="559"/>
      <c r="DG14" s="559"/>
      <c r="DH14" s="560"/>
      <c r="DI14" s="539">
        <v>178.94528434317706</v>
      </c>
      <c r="DJ14" s="540"/>
      <c r="DK14" s="540"/>
      <c r="DL14" s="540"/>
      <c r="DM14" s="540"/>
      <c r="DN14" s="540"/>
      <c r="DO14" s="540"/>
      <c r="DP14" s="540"/>
      <c r="DQ14" s="540"/>
      <c r="DR14" s="540"/>
      <c r="DS14" s="540"/>
      <c r="DT14" s="540"/>
      <c r="DU14" s="541"/>
      <c r="DV14" s="539">
        <v>167.129</v>
      </c>
      <c r="DW14" s="540"/>
      <c r="DX14" s="540"/>
      <c r="DY14" s="540"/>
      <c r="DZ14" s="540"/>
      <c r="EA14" s="540"/>
      <c r="EB14" s="540"/>
      <c r="EC14" s="540"/>
      <c r="ED14" s="540"/>
      <c r="EE14" s="540"/>
      <c r="EF14" s="540"/>
      <c r="EG14" s="540"/>
      <c r="EH14" s="541"/>
      <c r="EI14" s="539">
        <v>167.129</v>
      </c>
      <c r="EJ14" s="540"/>
      <c r="EK14" s="540"/>
      <c r="EL14" s="540"/>
      <c r="EM14" s="540"/>
      <c r="EN14" s="540"/>
      <c r="EO14" s="540"/>
      <c r="EP14" s="540"/>
      <c r="EQ14" s="540"/>
      <c r="ER14" s="540"/>
      <c r="ES14" s="540"/>
      <c r="ET14" s="540"/>
      <c r="EU14" s="541"/>
      <c r="EV14" s="539">
        <v>167.129</v>
      </c>
      <c r="EW14" s="540"/>
      <c r="EX14" s="540"/>
      <c r="EY14" s="540"/>
      <c r="EZ14" s="540"/>
      <c r="FA14" s="540"/>
      <c r="FB14" s="540"/>
      <c r="FC14" s="540"/>
      <c r="FD14" s="540"/>
      <c r="FE14" s="540"/>
      <c r="FF14" s="540"/>
      <c r="FG14" s="540"/>
      <c r="FH14" s="541"/>
      <c r="FI14" s="539">
        <v>167.129</v>
      </c>
      <c r="FJ14" s="540"/>
      <c r="FK14" s="540"/>
      <c r="FL14" s="540"/>
      <c r="FM14" s="540"/>
      <c r="FN14" s="540"/>
      <c r="FO14" s="540"/>
      <c r="FP14" s="540"/>
      <c r="FQ14" s="540"/>
      <c r="FR14" s="540"/>
      <c r="FS14" s="540"/>
      <c r="FT14" s="540"/>
      <c r="FU14" s="541"/>
      <c r="FV14" s="184">
        <v>167.129</v>
      </c>
      <c r="FW14" s="303">
        <v>167.129</v>
      </c>
    </row>
    <row r="15" spans="1:179" s="95" customFormat="1" ht="14.25" customHeight="1">
      <c r="A15" s="548"/>
      <c r="B15" s="549"/>
      <c r="C15" s="549"/>
      <c r="D15" s="549"/>
      <c r="E15" s="550"/>
      <c r="F15" s="554"/>
      <c r="G15" s="555"/>
      <c r="H15" s="555"/>
      <c r="I15" s="555"/>
      <c r="J15" s="555"/>
      <c r="K15" s="555"/>
      <c r="L15" s="555"/>
      <c r="M15" s="555"/>
      <c r="N15" s="555"/>
      <c r="O15" s="555"/>
      <c r="P15" s="555"/>
      <c r="Q15" s="555"/>
      <c r="R15" s="555"/>
      <c r="S15" s="555"/>
      <c r="T15" s="555"/>
      <c r="U15" s="555"/>
      <c r="V15" s="555"/>
      <c r="W15" s="555"/>
      <c r="X15" s="555"/>
      <c r="Y15" s="555"/>
      <c r="Z15" s="555"/>
      <c r="AA15" s="555"/>
      <c r="AB15" s="555"/>
      <c r="AC15" s="555"/>
      <c r="AD15" s="555"/>
      <c r="AE15" s="555"/>
      <c r="AF15" s="555"/>
      <c r="AG15" s="555"/>
      <c r="AH15" s="555"/>
      <c r="AI15" s="555"/>
      <c r="AJ15" s="555"/>
      <c r="AK15" s="555"/>
      <c r="AL15" s="555"/>
      <c r="AM15" s="555"/>
      <c r="AN15" s="555"/>
      <c r="AO15" s="555"/>
      <c r="AP15" s="555"/>
      <c r="AQ15" s="555"/>
      <c r="AR15" s="555"/>
      <c r="AS15" s="555"/>
      <c r="AT15" s="555"/>
      <c r="AU15" s="555"/>
      <c r="AV15" s="555"/>
      <c r="AW15" s="555"/>
      <c r="AX15" s="555"/>
      <c r="AY15" s="555"/>
      <c r="AZ15" s="555"/>
      <c r="BA15" s="555"/>
      <c r="BB15" s="555"/>
      <c r="BC15" s="555"/>
      <c r="BD15" s="555"/>
      <c r="BE15" s="555"/>
      <c r="BF15" s="555"/>
      <c r="BG15" s="555"/>
      <c r="BH15" s="555"/>
      <c r="BI15" s="555"/>
      <c r="BJ15" s="555"/>
      <c r="BK15" s="555"/>
      <c r="BL15" s="555"/>
      <c r="BM15" s="555"/>
      <c r="BN15" s="555"/>
      <c r="BO15" s="555"/>
      <c r="BP15" s="555"/>
      <c r="BQ15" s="555"/>
      <c r="BR15" s="555"/>
      <c r="BS15" s="555"/>
      <c r="BT15" s="555"/>
      <c r="BU15" s="555"/>
      <c r="BV15" s="555"/>
      <c r="BW15" s="555"/>
      <c r="BX15" s="555"/>
      <c r="BY15" s="555"/>
      <c r="BZ15" s="555"/>
      <c r="CA15" s="555"/>
      <c r="CB15" s="555"/>
      <c r="CC15" s="555"/>
      <c r="CD15" s="555"/>
      <c r="CE15" s="556"/>
      <c r="CF15" s="524" t="s">
        <v>572</v>
      </c>
      <c r="CG15" s="525"/>
      <c r="CH15" s="525"/>
      <c r="CI15" s="542"/>
      <c r="CJ15" s="540"/>
      <c r="CK15" s="540"/>
      <c r="CL15" s="540"/>
      <c r="CM15" s="540"/>
      <c r="CN15" s="540"/>
      <c r="CO15" s="540"/>
      <c r="CP15" s="540"/>
      <c r="CQ15" s="540"/>
      <c r="CR15" s="540"/>
      <c r="CS15" s="540"/>
      <c r="CT15" s="540"/>
      <c r="CU15" s="541"/>
      <c r="CV15" s="542"/>
      <c r="CW15" s="540"/>
      <c r="CX15" s="540"/>
      <c r="CY15" s="540"/>
      <c r="CZ15" s="540"/>
      <c r="DA15" s="540"/>
      <c r="DB15" s="540"/>
      <c r="DC15" s="540"/>
      <c r="DD15" s="540"/>
      <c r="DE15" s="540"/>
      <c r="DF15" s="540"/>
      <c r="DG15" s="540"/>
      <c r="DH15" s="541"/>
      <c r="DI15" s="542"/>
      <c r="DJ15" s="540"/>
      <c r="DK15" s="540"/>
      <c r="DL15" s="540"/>
      <c r="DM15" s="540"/>
      <c r="DN15" s="540"/>
      <c r="DO15" s="540"/>
      <c r="DP15" s="540"/>
      <c r="DQ15" s="540"/>
      <c r="DR15" s="540"/>
      <c r="DS15" s="540"/>
      <c r="DT15" s="540"/>
      <c r="DU15" s="541"/>
      <c r="DV15" s="542"/>
      <c r="DW15" s="540"/>
      <c r="DX15" s="540"/>
      <c r="DY15" s="540"/>
      <c r="DZ15" s="540"/>
      <c r="EA15" s="540"/>
      <c r="EB15" s="540"/>
      <c r="EC15" s="540"/>
      <c r="ED15" s="540"/>
      <c r="EE15" s="540"/>
      <c r="EF15" s="540"/>
      <c r="EG15" s="540"/>
      <c r="EH15" s="541"/>
      <c r="EI15" s="542"/>
      <c r="EJ15" s="540"/>
      <c r="EK15" s="540"/>
      <c r="EL15" s="540"/>
      <c r="EM15" s="540"/>
      <c r="EN15" s="540"/>
      <c r="EO15" s="540"/>
      <c r="EP15" s="540"/>
      <c r="EQ15" s="540"/>
      <c r="ER15" s="540"/>
      <c r="ES15" s="540"/>
      <c r="ET15" s="540"/>
      <c r="EU15" s="541"/>
      <c r="EV15" s="542"/>
      <c r="EW15" s="540"/>
      <c r="EX15" s="540"/>
      <c r="EY15" s="540"/>
      <c r="EZ15" s="540"/>
      <c r="FA15" s="540"/>
      <c r="FB15" s="540"/>
      <c r="FC15" s="540"/>
      <c r="FD15" s="540"/>
      <c r="FE15" s="540"/>
      <c r="FF15" s="540"/>
      <c r="FG15" s="540"/>
      <c r="FH15" s="541"/>
      <c r="FI15" s="542"/>
      <c r="FJ15" s="540"/>
      <c r="FK15" s="540"/>
      <c r="FL15" s="540"/>
      <c r="FM15" s="540"/>
      <c r="FN15" s="540"/>
      <c r="FO15" s="540"/>
      <c r="FP15" s="540"/>
      <c r="FQ15" s="540"/>
      <c r="FR15" s="540"/>
      <c r="FS15" s="540"/>
      <c r="FT15" s="540"/>
      <c r="FU15" s="541"/>
      <c r="FV15" s="304"/>
      <c r="FW15" s="304"/>
    </row>
    <row r="16" spans="1:179" s="95" customFormat="1" ht="14.25" customHeight="1">
      <c r="A16" s="529" t="s">
        <v>401</v>
      </c>
      <c r="B16" s="530"/>
      <c r="C16" s="530"/>
      <c r="D16" s="530"/>
      <c r="E16" s="531"/>
      <c r="F16" s="532" t="s">
        <v>402</v>
      </c>
      <c r="G16" s="533"/>
      <c r="H16" s="533"/>
      <c r="I16" s="533"/>
      <c r="J16" s="533"/>
      <c r="K16" s="533"/>
      <c r="L16" s="533"/>
      <c r="M16" s="533"/>
      <c r="N16" s="533"/>
      <c r="O16" s="533"/>
      <c r="P16" s="533"/>
      <c r="Q16" s="533"/>
      <c r="R16" s="533"/>
      <c r="S16" s="533"/>
      <c r="T16" s="533"/>
      <c r="U16" s="533"/>
      <c r="V16" s="533"/>
      <c r="W16" s="533"/>
      <c r="X16" s="533"/>
      <c r="Y16" s="533"/>
      <c r="Z16" s="533"/>
      <c r="AA16" s="533"/>
      <c r="AB16" s="533"/>
      <c r="AC16" s="533"/>
      <c r="AD16" s="533"/>
      <c r="AE16" s="533"/>
      <c r="AF16" s="533"/>
      <c r="AG16" s="533"/>
      <c r="AH16" s="533"/>
      <c r="AI16" s="533"/>
      <c r="AJ16" s="533"/>
      <c r="AK16" s="533"/>
      <c r="AL16" s="533"/>
      <c r="AM16" s="533"/>
      <c r="AN16" s="533"/>
      <c r="AO16" s="533"/>
      <c r="AP16" s="533"/>
      <c r="AQ16" s="533"/>
      <c r="AR16" s="533"/>
      <c r="AS16" s="533"/>
      <c r="AT16" s="533"/>
      <c r="AU16" s="533"/>
      <c r="AV16" s="533"/>
      <c r="AW16" s="533"/>
      <c r="AX16" s="533"/>
      <c r="AY16" s="533"/>
      <c r="AZ16" s="533"/>
      <c r="BA16" s="533"/>
      <c r="BB16" s="533"/>
      <c r="BC16" s="533"/>
      <c r="BD16" s="533"/>
      <c r="BE16" s="533"/>
      <c r="BF16" s="533"/>
      <c r="BG16" s="533"/>
      <c r="BH16" s="533"/>
      <c r="BI16" s="533"/>
      <c r="BJ16" s="533"/>
      <c r="BK16" s="533"/>
      <c r="BL16" s="533"/>
      <c r="BM16" s="533"/>
      <c r="BN16" s="533"/>
      <c r="BO16" s="533"/>
      <c r="BP16" s="533"/>
      <c r="BQ16" s="533"/>
      <c r="BR16" s="533"/>
      <c r="BS16" s="533"/>
      <c r="BT16" s="533"/>
      <c r="BU16" s="533"/>
      <c r="BV16" s="533"/>
      <c r="BW16" s="533"/>
      <c r="BX16" s="533"/>
      <c r="BY16" s="533"/>
      <c r="BZ16" s="533"/>
      <c r="CA16" s="533"/>
      <c r="CB16" s="533"/>
      <c r="CC16" s="533"/>
      <c r="CD16" s="533"/>
      <c r="CE16" s="534"/>
      <c r="CF16" s="524" t="s">
        <v>74</v>
      </c>
      <c r="CG16" s="525"/>
      <c r="CH16" s="525"/>
      <c r="CI16" s="542"/>
      <c r="CJ16" s="540"/>
      <c r="CK16" s="540"/>
      <c r="CL16" s="540"/>
      <c r="CM16" s="540"/>
      <c r="CN16" s="540"/>
      <c r="CO16" s="540"/>
      <c r="CP16" s="540"/>
      <c r="CQ16" s="540"/>
      <c r="CR16" s="540"/>
      <c r="CS16" s="540"/>
      <c r="CT16" s="540"/>
      <c r="CU16" s="541"/>
      <c r="CV16" s="542"/>
      <c r="CW16" s="540"/>
      <c r="CX16" s="540"/>
      <c r="CY16" s="540"/>
      <c r="CZ16" s="540"/>
      <c r="DA16" s="540"/>
      <c r="DB16" s="540"/>
      <c r="DC16" s="540"/>
      <c r="DD16" s="540"/>
      <c r="DE16" s="540"/>
      <c r="DF16" s="540"/>
      <c r="DG16" s="540"/>
      <c r="DH16" s="541"/>
      <c r="DI16" s="542"/>
      <c r="DJ16" s="540"/>
      <c r="DK16" s="540"/>
      <c r="DL16" s="540"/>
      <c r="DM16" s="540"/>
      <c r="DN16" s="540"/>
      <c r="DO16" s="540"/>
      <c r="DP16" s="540"/>
      <c r="DQ16" s="540"/>
      <c r="DR16" s="540"/>
      <c r="DS16" s="540"/>
      <c r="DT16" s="540"/>
      <c r="DU16" s="541"/>
      <c r="DV16" s="542"/>
      <c r="DW16" s="540"/>
      <c r="DX16" s="540"/>
      <c r="DY16" s="540"/>
      <c r="DZ16" s="540"/>
      <c r="EA16" s="540"/>
      <c r="EB16" s="540"/>
      <c r="EC16" s="540"/>
      <c r="ED16" s="540"/>
      <c r="EE16" s="540"/>
      <c r="EF16" s="540"/>
      <c r="EG16" s="540"/>
      <c r="EH16" s="541"/>
      <c r="EI16" s="542"/>
      <c r="EJ16" s="540"/>
      <c r="EK16" s="540"/>
      <c r="EL16" s="540"/>
      <c r="EM16" s="540"/>
      <c r="EN16" s="540"/>
      <c r="EO16" s="540"/>
      <c r="EP16" s="540"/>
      <c r="EQ16" s="540"/>
      <c r="ER16" s="540"/>
      <c r="ES16" s="540"/>
      <c r="ET16" s="540"/>
      <c r="EU16" s="541"/>
      <c r="EV16" s="542"/>
      <c r="EW16" s="540"/>
      <c r="EX16" s="540"/>
      <c r="EY16" s="540"/>
      <c r="EZ16" s="540"/>
      <c r="FA16" s="540"/>
      <c r="FB16" s="540"/>
      <c r="FC16" s="540"/>
      <c r="FD16" s="540"/>
      <c r="FE16" s="540"/>
      <c r="FF16" s="540"/>
      <c r="FG16" s="540"/>
      <c r="FH16" s="541"/>
      <c r="FI16" s="542"/>
      <c r="FJ16" s="540"/>
      <c r="FK16" s="540"/>
      <c r="FL16" s="540"/>
      <c r="FM16" s="540"/>
      <c r="FN16" s="540"/>
      <c r="FO16" s="540"/>
      <c r="FP16" s="540"/>
      <c r="FQ16" s="540"/>
      <c r="FR16" s="540"/>
      <c r="FS16" s="540"/>
      <c r="FT16" s="540"/>
      <c r="FU16" s="541"/>
      <c r="FV16" s="304"/>
      <c r="FW16" s="304"/>
    </row>
    <row r="17" spans="1:179" s="95" customFormat="1" ht="25.5" customHeight="1">
      <c r="A17" s="529" t="s">
        <v>403</v>
      </c>
      <c r="B17" s="530"/>
      <c r="C17" s="530"/>
      <c r="D17" s="530"/>
      <c r="E17" s="531"/>
      <c r="F17" s="532" t="s">
        <v>404</v>
      </c>
      <c r="G17" s="533"/>
      <c r="H17" s="533"/>
      <c r="I17" s="533"/>
      <c r="J17" s="533"/>
      <c r="K17" s="533"/>
      <c r="L17" s="533"/>
      <c r="M17" s="533"/>
      <c r="N17" s="533"/>
      <c r="O17" s="533"/>
      <c r="P17" s="533"/>
      <c r="Q17" s="533"/>
      <c r="R17" s="533"/>
      <c r="S17" s="533"/>
      <c r="T17" s="533"/>
      <c r="U17" s="533"/>
      <c r="V17" s="533"/>
      <c r="W17" s="533"/>
      <c r="X17" s="533"/>
      <c r="Y17" s="533"/>
      <c r="Z17" s="533"/>
      <c r="AA17" s="533"/>
      <c r="AB17" s="533"/>
      <c r="AC17" s="533"/>
      <c r="AD17" s="533"/>
      <c r="AE17" s="533"/>
      <c r="AF17" s="533"/>
      <c r="AG17" s="533"/>
      <c r="AH17" s="533"/>
      <c r="AI17" s="533"/>
      <c r="AJ17" s="533"/>
      <c r="AK17" s="533"/>
      <c r="AL17" s="533"/>
      <c r="AM17" s="533"/>
      <c r="AN17" s="533"/>
      <c r="AO17" s="533"/>
      <c r="AP17" s="533"/>
      <c r="AQ17" s="533"/>
      <c r="AR17" s="533"/>
      <c r="AS17" s="533"/>
      <c r="AT17" s="533"/>
      <c r="AU17" s="533"/>
      <c r="AV17" s="533"/>
      <c r="AW17" s="533"/>
      <c r="AX17" s="533"/>
      <c r="AY17" s="533"/>
      <c r="AZ17" s="533"/>
      <c r="BA17" s="533"/>
      <c r="BB17" s="533"/>
      <c r="BC17" s="533"/>
      <c r="BD17" s="533"/>
      <c r="BE17" s="533"/>
      <c r="BF17" s="533"/>
      <c r="BG17" s="533"/>
      <c r="BH17" s="533"/>
      <c r="BI17" s="533"/>
      <c r="BJ17" s="533"/>
      <c r="BK17" s="533"/>
      <c r="BL17" s="533"/>
      <c r="BM17" s="533"/>
      <c r="BN17" s="533"/>
      <c r="BO17" s="533"/>
      <c r="BP17" s="533"/>
      <c r="BQ17" s="533"/>
      <c r="BR17" s="533"/>
      <c r="BS17" s="533"/>
      <c r="BT17" s="533"/>
      <c r="BU17" s="533"/>
      <c r="BV17" s="533"/>
      <c r="BW17" s="533"/>
      <c r="BX17" s="533"/>
      <c r="BY17" s="533"/>
      <c r="BZ17" s="533"/>
      <c r="CA17" s="533"/>
      <c r="CB17" s="533"/>
      <c r="CC17" s="533"/>
      <c r="CD17" s="533"/>
      <c r="CE17" s="534"/>
      <c r="CF17" s="524" t="s">
        <v>405</v>
      </c>
      <c r="CG17" s="525"/>
      <c r="CH17" s="525"/>
      <c r="CI17" s="542"/>
      <c r="CJ17" s="540"/>
      <c r="CK17" s="540"/>
      <c r="CL17" s="540"/>
      <c r="CM17" s="540"/>
      <c r="CN17" s="540"/>
      <c r="CO17" s="540"/>
      <c r="CP17" s="540"/>
      <c r="CQ17" s="540"/>
      <c r="CR17" s="540"/>
      <c r="CS17" s="540"/>
      <c r="CT17" s="540"/>
      <c r="CU17" s="541"/>
      <c r="CV17" s="542"/>
      <c r="CW17" s="540"/>
      <c r="CX17" s="540"/>
      <c r="CY17" s="540"/>
      <c r="CZ17" s="540"/>
      <c r="DA17" s="540"/>
      <c r="DB17" s="540"/>
      <c r="DC17" s="540"/>
      <c r="DD17" s="540"/>
      <c r="DE17" s="540"/>
      <c r="DF17" s="540"/>
      <c r="DG17" s="540"/>
      <c r="DH17" s="541"/>
      <c r="DI17" s="542"/>
      <c r="DJ17" s="540"/>
      <c r="DK17" s="540"/>
      <c r="DL17" s="540"/>
      <c r="DM17" s="540"/>
      <c r="DN17" s="540"/>
      <c r="DO17" s="540"/>
      <c r="DP17" s="540"/>
      <c r="DQ17" s="540"/>
      <c r="DR17" s="540"/>
      <c r="DS17" s="540"/>
      <c r="DT17" s="540"/>
      <c r="DU17" s="541"/>
      <c r="DV17" s="542"/>
      <c r="DW17" s="540"/>
      <c r="DX17" s="540"/>
      <c r="DY17" s="540"/>
      <c r="DZ17" s="540"/>
      <c r="EA17" s="540"/>
      <c r="EB17" s="540"/>
      <c r="EC17" s="540"/>
      <c r="ED17" s="540"/>
      <c r="EE17" s="540"/>
      <c r="EF17" s="540"/>
      <c r="EG17" s="540"/>
      <c r="EH17" s="541"/>
      <c r="EI17" s="542"/>
      <c r="EJ17" s="540"/>
      <c r="EK17" s="540"/>
      <c r="EL17" s="540"/>
      <c r="EM17" s="540"/>
      <c r="EN17" s="540"/>
      <c r="EO17" s="540"/>
      <c r="EP17" s="540"/>
      <c r="EQ17" s="540"/>
      <c r="ER17" s="540"/>
      <c r="ES17" s="540"/>
      <c r="ET17" s="540"/>
      <c r="EU17" s="541"/>
      <c r="EV17" s="542"/>
      <c r="EW17" s="540"/>
      <c r="EX17" s="540"/>
      <c r="EY17" s="540"/>
      <c r="EZ17" s="540"/>
      <c r="FA17" s="540"/>
      <c r="FB17" s="540"/>
      <c r="FC17" s="540"/>
      <c r="FD17" s="540"/>
      <c r="FE17" s="540"/>
      <c r="FF17" s="540"/>
      <c r="FG17" s="540"/>
      <c r="FH17" s="541"/>
      <c r="FI17" s="542"/>
      <c r="FJ17" s="540"/>
      <c r="FK17" s="540"/>
      <c r="FL17" s="540"/>
      <c r="FM17" s="540"/>
      <c r="FN17" s="540"/>
      <c r="FO17" s="540"/>
      <c r="FP17" s="540"/>
      <c r="FQ17" s="540"/>
      <c r="FR17" s="540"/>
      <c r="FS17" s="540"/>
      <c r="FT17" s="540"/>
      <c r="FU17" s="541"/>
      <c r="FV17" s="304"/>
      <c r="FW17" s="304"/>
    </row>
    <row r="18" spans="1:179" s="166" customFormat="1" ht="14.25" customHeight="1">
      <c r="A18" s="567" t="s">
        <v>406</v>
      </c>
      <c r="B18" s="568"/>
      <c r="C18" s="568"/>
      <c r="D18" s="568"/>
      <c r="E18" s="569"/>
      <c r="F18" s="573" t="s">
        <v>407</v>
      </c>
      <c r="G18" s="574"/>
      <c r="H18" s="574"/>
      <c r="I18" s="574"/>
      <c r="J18" s="574"/>
      <c r="K18" s="574"/>
      <c r="L18" s="574"/>
      <c r="M18" s="574"/>
      <c r="N18" s="574"/>
      <c r="O18" s="574"/>
      <c r="P18" s="574"/>
      <c r="Q18" s="574"/>
      <c r="R18" s="574"/>
      <c r="S18" s="574"/>
      <c r="T18" s="574"/>
      <c r="U18" s="574"/>
      <c r="V18" s="574"/>
      <c r="W18" s="574"/>
      <c r="X18" s="574"/>
      <c r="Y18" s="574"/>
      <c r="Z18" s="574"/>
      <c r="AA18" s="574"/>
      <c r="AB18" s="574"/>
      <c r="AC18" s="574"/>
      <c r="AD18" s="574"/>
      <c r="AE18" s="574"/>
      <c r="AF18" s="574"/>
      <c r="AG18" s="574"/>
      <c r="AH18" s="574"/>
      <c r="AI18" s="574"/>
      <c r="AJ18" s="574"/>
      <c r="AK18" s="574"/>
      <c r="AL18" s="574"/>
      <c r="AM18" s="574"/>
      <c r="AN18" s="574"/>
      <c r="AO18" s="574"/>
      <c r="AP18" s="574"/>
      <c r="AQ18" s="574"/>
      <c r="AR18" s="574"/>
      <c r="AS18" s="574"/>
      <c r="AT18" s="574"/>
      <c r="AU18" s="574"/>
      <c r="AV18" s="574"/>
      <c r="AW18" s="574"/>
      <c r="AX18" s="574"/>
      <c r="AY18" s="574"/>
      <c r="AZ18" s="574"/>
      <c r="BA18" s="574"/>
      <c r="BB18" s="574"/>
      <c r="BC18" s="574"/>
      <c r="BD18" s="574"/>
      <c r="BE18" s="574"/>
      <c r="BF18" s="574"/>
      <c r="BG18" s="574"/>
      <c r="BH18" s="574"/>
      <c r="BI18" s="574"/>
      <c r="BJ18" s="574"/>
      <c r="BK18" s="574"/>
      <c r="BL18" s="574"/>
      <c r="BM18" s="574"/>
      <c r="BN18" s="574"/>
      <c r="BO18" s="574"/>
      <c r="BP18" s="574"/>
      <c r="BQ18" s="574"/>
      <c r="BR18" s="574"/>
      <c r="BS18" s="574"/>
      <c r="BT18" s="574"/>
      <c r="BU18" s="574"/>
      <c r="BV18" s="574"/>
      <c r="BW18" s="574"/>
      <c r="BX18" s="574"/>
      <c r="BY18" s="574"/>
      <c r="BZ18" s="574"/>
      <c r="CA18" s="574"/>
      <c r="CB18" s="574"/>
      <c r="CC18" s="574"/>
      <c r="CD18" s="574"/>
      <c r="CE18" s="575"/>
      <c r="CF18" s="579" t="s">
        <v>408</v>
      </c>
      <c r="CG18" s="580"/>
      <c r="CH18" s="580"/>
      <c r="CI18" s="539">
        <f>EI18</f>
        <v>136.6</v>
      </c>
      <c r="CJ18" s="540"/>
      <c r="CK18" s="540"/>
      <c r="CL18" s="540"/>
      <c r="CM18" s="540"/>
      <c r="CN18" s="540"/>
      <c r="CO18" s="540"/>
      <c r="CP18" s="540"/>
      <c r="CQ18" s="540"/>
      <c r="CR18" s="540"/>
      <c r="CS18" s="540"/>
      <c r="CT18" s="540"/>
      <c r="CU18" s="541"/>
      <c r="CV18" s="539">
        <f>FW18</f>
        <v>136.6</v>
      </c>
      <c r="CW18" s="559"/>
      <c r="CX18" s="559"/>
      <c r="CY18" s="559"/>
      <c r="CZ18" s="559"/>
      <c r="DA18" s="559"/>
      <c r="DB18" s="559"/>
      <c r="DC18" s="559"/>
      <c r="DD18" s="559"/>
      <c r="DE18" s="559"/>
      <c r="DF18" s="559"/>
      <c r="DG18" s="560"/>
      <c r="DH18" s="303">
        <v>87091.84</v>
      </c>
      <c r="DI18" s="539">
        <v>69118.60310662066</v>
      </c>
      <c r="DJ18" s="540"/>
      <c r="DK18" s="540"/>
      <c r="DL18" s="540"/>
      <c r="DM18" s="540"/>
      <c r="DN18" s="540"/>
      <c r="DO18" s="540"/>
      <c r="DP18" s="540"/>
      <c r="DQ18" s="540"/>
      <c r="DR18" s="540"/>
      <c r="DS18" s="540"/>
      <c r="DT18" s="540"/>
      <c r="DU18" s="541"/>
      <c r="DV18" s="539">
        <v>136.6</v>
      </c>
      <c r="DW18" s="540"/>
      <c r="DX18" s="540"/>
      <c r="DY18" s="540"/>
      <c r="DZ18" s="540"/>
      <c r="EA18" s="540"/>
      <c r="EB18" s="540"/>
      <c r="EC18" s="540"/>
      <c r="ED18" s="540"/>
      <c r="EE18" s="540"/>
      <c r="EF18" s="540"/>
      <c r="EG18" s="540"/>
      <c r="EH18" s="541"/>
      <c r="EI18" s="539">
        <v>136.6</v>
      </c>
      <c r="EJ18" s="540"/>
      <c r="EK18" s="540"/>
      <c r="EL18" s="540"/>
      <c r="EM18" s="540"/>
      <c r="EN18" s="540"/>
      <c r="EO18" s="540"/>
      <c r="EP18" s="540"/>
      <c r="EQ18" s="540"/>
      <c r="ER18" s="540"/>
      <c r="ES18" s="540"/>
      <c r="ET18" s="540"/>
      <c r="EU18" s="541"/>
      <c r="EV18" s="539">
        <v>136.6</v>
      </c>
      <c r="EW18" s="540"/>
      <c r="EX18" s="540"/>
      <c r="EY18" s="540"/>
      <c r="EZ18" s="540"/>
      <c r="FA18" s="540"/>
      <c r="FB18" s="540"/>
      <c r="FC18" s="540"/>
      <c r="FD18" s="540"/>
      <c r="FE18" s="540"/>
      <c r="FF18" s="540"/>
      <c r="FG18" s="540"/>
      <c r="FH18" s="541"/>
      <c r="FI18" s="539">
        <v>136.6</v>
      </c>
      <c r="FJ18" s="540"/>
      <c r="FK18" s="540"/>
      <c r="FL18" s="540"/>
      <c r="FM18" s="540"/>
      <c r="FN18" s="540"/>
      <c r="FO18" s="540"/>
      <c r="FP18" s="540"/>
      <c r="FQ18" s="540"/>
      <c r="FR18" s="540"/>
      <c r="FS18" s="540"/>
      <c r="FT18" s="540"/>
      <c r="FU18" s="541"/>
      <c r="FV18" s="303">
        <v>136.6</v>
      </c>
      <c r="FW18" s="303">
        <v>136.6</v>
      </c>
    </row>
    <row r="19" spans="1:179" s="166" customFormat="1" ht="51" customHeight="1">
      <c r="A19" s="570"/>
      <c r="B19" s="571"/>
      <c r="C19" s="571"/>
      <c r="D19" s="571"/>
      <c r="E19" s="572"/>
      <c r="F19" s="576"/>
      <c r="G19" s="577"/>
      <c r="H19" s="577"/>
      <c r="I19" s="577"/>
      <c r="J19" s="577"/>
      <c r="K19" s="577"/>
      <c r="L19" s="577"/>
      <c r="M19" s="577"/>
      <c r="N19" s="577"/>
      <c r="O19" s="577"/>
      <c r="P19" s="577"/>
      <c r="Q19" s="577"/>
      <c r="R19" s="577"/>
      <c r="S19" s="577"/>
      <c r="T19" s="577"/>
      <c r="U19" s="577"/>
      <c r="V19" s="577"/>
      <c r="W19" s="577"/>
      <c r="X19" s="577"/>
      <c r="Y19" s="577"/>
      <c r="Z19" s="577"/>
      <c r="AA19" s="577"/>
      <c r="AB19" s="577"/>
      <c r="AC19" s="577"/>
      <c r="AD19" s="577"/>
      <c r="AE19" s="577"/>
      <c r="AF19" s="577"/>
      <c r="AG19" s="577"/>
      <c r="AH19" s="577"/>
      <c r="AI19" s="577"/>
      <c r="AJ19" s="577"/>
      <c r="AK19" s="577"/>
      <c r="AL19" s="577"/>
      <c r="AM19" s="577"/>
      <c r="AN19" s="577"/>
      <c r="AO19" s="577"/>
      <c r="AP19" s="577"/>
      <c r="AQ19" s="577"/>
      <c r="AR19" s="577"/>
      <c r="AS19" s="577"/>
      <c r="AT19" s="577"/>
      <c r="AU19" s="577"/>
      <c r="AV19" s="577"/>
      <c r="AW19" s="577"/>
      <c r="AX19" s="577"/>
      <c r="AY19" s="577"/>
      <c r="AZ19" s="577"/>
      <c r="BA19" s="577"/>
      <c r="BB19" s="577"/>
      <c r="BC19" s="577"/>
      <c r="BD19" s="577"/>
      <c r="BE19" s="577"/>
      <c r="BF19" s="577"/>
      <c r="BG19" s="577"/>
      <c r="BH19" s="577"/>
      <c r="BI19" s="577"/>
      <c r="BJ19" s="577"/>
      <c r="BK19" s="577"/>
      <c r="BL19" s="577"/>
      <c r="BM19" s="577"/>
      <c r="BN19" s="577"/>
      <c r="BO19" s="577"/>
      <c r="BP19" s="577"/>
      <c r="BQ19" s="577"/>
      <c r="BR19" s="577"/>
      <c r="BS19" s="577"/>
      <c r="BT19" s="577"/>
      <c r="BU19" s="577"/>
      <c r="BV19" s="577"/>
      <c r="BW19" s="577"/>
      <c r="BX19" s="577"/>
      <c r="BY19" s="577"/>
      <c r="BZ19" s="577"/>
      <c r="CA19" s="577"/>
      <c r="CB19" s="577"/>
      <c r="CC19" s="577"/>
      <c r="CD19" s="577"/>
      <c r="CE19" s="578"/>
      <c r="CF19" s="557" t="s">
        <v>409</v>
      </c>
      <c r="CG19" s="558"/>
      <c r="CH19" s="558"/>
      <c r="CI19" s="539">
        <f>EI19</f>
        <v>2.7</v>
      </c>
      <c r="CJ19" s="540"/>
      <c r="CK19" s="540"/>
      <c r="CL19" s="540"/>
      <c r="CM19" s="540"/>
      <c r="CN19" s="540"/>
      <c r="CO19" s="540"/>
      <c r="CP19" s="540"/>
      <c r="CQ19" s="540"/>
      <c r="CR19" s="540"/>
      <c r="CS19" s="540"/>
      <c r="CT19" s="540"/>
      <c r="CU19" s="541"/>
      <c r="CV19" s="539">
        <f>FW19</f>
        <v>2.7</v>
      </c>
      <c r="CW19" s="559"/>
      <c r="CX19" s="559"/>
      <c r="CY19" s="559"/>
      <c r="CZ19" s="559"/>
      <c r="DA19" s="559"/>
      <c r="DB19" s="559"/>
      <c r="DC19" s="559"/>
      <c r="DD19" s="559"/>
      <c r="DE19" s="559"/>
      <c r="DF19" s="559"/>
      <c r="DG19" s="560"/>
      <c r="DH19" s="305">
        <v>0.13406</v>
      </c>
      <c r="DI19" s="561">
        <v>0.1185569880208309</v>
      </c>
      <c r="DJ19" s="562"/>
      <c r="DK19" s="562"/>
      <c r="DL19" s="562"/>
      <c r="DM19" s="562"/>
      <c r="DN19" s="562"/>
      <c r="DO19" s="562"/>
      <c r="DP19" s="562"/>
      <c r="DQ19" s="562"/>
      <c r="DR19" s="562"/>
      <c r="DS19" s="562"/>
      <c r="DT19" s="562"/>
      <c r="DU19" s="563"/>
      <c r="DV19" s="564">
        <v>2.7</v>
      </c>
      <c r="DW19" s="565"/>
      <c r="DX19" s="565"/>
      <c r="DY19" s="565"/>
      <c r="DZ19" s="565"/>
      <c r="EA19" s="565"/>
      <c r="EB19" s="565"/>
      <c r="EC19" s="565"/>
      <c r="ED19" s="565"/>
      <c r="EE19" s="565"/>
      <c r="EF19" s="565"/>
      <c r="EG19" s="565"/>
      <c r="EH19" s="566"/>
      <c r="EI19" s="564">
        <v>2.7</v>
      </c>
      <c r="EJ19" s="565"/>
      <c r="EK19" s="565"/>
      <c r="EL19" s="565"/>
      <c r="EM19" s="565"/>
      <c r="EN19" s="565"/>
      <c r="EO19" s="565"/>
      <c r="EP19" s="565"/>
      <c r="EQ19" s="565"/>
      <c r="ER19" s="565"/>
      <c r="ES19" s="565"/>
      <c r="ET19" s="565"/>
      <c r="EU19" s="566"/>
      <c r="EV19" s="564">
        <v>2.7</v>
      </c>
      <c r="EW19" s="565"/>
      <c r="EX19" s="565"/>
      <c r="EY19" s="565"/>
      <c r="EZ19" s="565"/>
      <c r="FA19" s="565"/>
      <c r="FB19" s="565"/>
      <c r="FC19" s="565"/>
      <c r="FD19" s="565"/>
      <c r="FE19" s="565"/>
      <c r="FF19" s="565"/>
      <c r="FG19" s="565"/>
      <c r="FH19" s="566"/>
      <c r="FI19" s="564">
        <v>2.7</v>
      </c>
      <c r="FJ19" s="565"/>
      <c r="FK19" s="565"/>
      <c r="FL19" s="565"/>
      <c r="FM19" s="565"/>
      <c r="FN19" s="565"/>
      <c r="FO19" s="565"/>
      <c r="FP19" s="565"/>
      <c r="FQ19" s="565"/>
      <c r="FR19" s="565"/>
      <c r="FS19" s="565"/>
      <c r="FT19" s="565"/>
      <c r="FU19" s="566"/>
      <c r="FV19" s="305">
        <v>2.7</v>
      </c>
      <c r="FW19" s="305">
        <v>2.7</v>
      </c>
    </row>
    <row r="20" spans="1:179" s="95" customFormat="1" ht="23.25" customHeight="1">
      <c r="A20" s="545" t="s">
        <v>410</v>
      </c>
      <c r="B20" s="546"/>
      <c r="C20" s="546"/>
      <c r="D20" s="546"/>
      <c r="E20" s="547"/>
      <c r="F20" s="551" t="s">
        <v>411</v>
      </c>
      <c r="G20" s="552"/>
      <c r="H20" s="552"/>
      <c r="I20" s="552"/>
      <c r="J20" s="552"/>
      <c r="K20" s="552"/>
      <c r="L20" s="552"/>
      <c r="M20" s="552"/>
      <c r="N20" s="552"/>
      <c r="O20" s="552"/>
      <c r="P20" s="552"/>
      <c r="Q20" s="552"/>
      <c r="R20" s="552"/>
      <c r="S20" s="552"/>
      <c r="T20" s="552"/>
      <c r="U20" s="552"/>
      <c r="V20" s="552"/>
      <c r="W20" s="552"/>
      <c r="X20" s="552"/>
      <c r="Y20" s="552"/>
      <c r="Z20" s="552"/>
      <c r="AA20" s="552"/>
      <c r="AB20" s="552"/>
      <c r="AC20" s="552"/>
      <c r="AD20" s="552"/>
      <c r="AE20" s="552"/>
      <c r="AF20" s="552"/>
      <c r="AG20" s="552"/>
      <c r="AH20" s="552"/>
      <c r="AI20" s="552"/>
      <c r="AJ20" s="552"/>
      <c r="AK20" s="552"/>
      <c r="AL20" s="552"/>
      <c r="AM20" s="552"/>
      <c r="AN20" s="552"/>
      <c r="AO20" s="552"/>
      <c r="AP20" s="552"/>
      <c r="AQ20" s="552"/>
      <c r="AR20" s="552"/>
      <c r="AS20" s="552"/>
      <c r="AT20" s="552"/>
      <c r="AU20" s="552"/>
      <c r="AV20" s="552"/>
      <c r="AW20" s="552"/>
      <c r="AX20" s="552"/>
      <c r="AY20" s="552"/>
      <c r="AZ20" s="552"/>
      <c r="BA20" s="552"/>
      <c r="BB20" s="552"/>
      <c r="BC20" s="552"/>
      <c r="BD20" s="552"/>
      <c r="BE20" s="552"/>
      <c r="BF20" s="552"/>
      <c r="BG20" s="552"/>
      <c r="BH20" s="552"/>
      <c r="BI20" s="552"/>
      <c r="BJ20" s="552"/>
      <c r="BK20" s="552"/>
      <c r="BL20" s="552"/>
      <c r="BM20" s="552"/>
      <c r="BN20" s="552"/>
      <c r="BO20" s="552"/>
      <c r="BP20" s="552"/>
      <c r="BQ20" s="552"/>
      <c r="BR20" s="552"/>
      <c r="BS20" s="552"/>
      <c r="BT20" s="552"/>
      <c r="BU20" s="552"/>
      <c r="BV20" s="552"/>
      <c r="BW20" s="552"/>
      <c r="BX20" s="552"/>
      <c r="BY20" s="552"/>
      <c r="BZ20" s="552"/>
      <c r="CA20" s="552"/>
      <c r="CB20" s="552"/>
      <c r="CC20" s="552"/>
      <c r="CD20" s="552"/>
      <c r="CE20" s="553"/>
      <c r="CF20" s="527" t="s">
        <v>412</v>
      </c>
      <c r="CG20" s="528"/>
      <c r="CH20" s="528"/>
      <c r="CI20" s="524"/>
      <c r="CJ20" s="525"/>
      <c r="CK20" s="525"/>
      <c r="CL20" s="525"/>
      <c r="CM20" s="525"/>
      <c r="CN20" s="525"/>
      <c r="CO20" s="525"/>
      <c r="CP20" s="525"/>
      <c r="CQ20" s="525"/>
      <c r="CR20" s="525"/>
      <c r="CS20" s="525"/>
      <c r="CT20" s="525"/>
      <c r="CU20" s="526"/>
      <c r="CV20" s="524"/>
      <c r="CW20" s="525"/>
      <c r="CX20" s="525"/>
      <c r="CY20" s="525"/>
      <c r="CZ20" s="525"/>
      <c r="DA20" s="525"/>
      <c r="DB20" s="525"/>
      <c r="DC20" s="525"/>
      <c r="DD20" s="525"/>
      <c r="DE20" s="525"/>
      <c r="DF20" s="525"/>
      <c r="DG20" s="525"/>
      <c r="DH20" s="526"/>
      <c r="DI20" s="524"/>
      <c r="DJ20" s="525"/>
      <c r="DK20" s="525"/>
      <c r="DL20" s="525"/>
      <c r="DM20" s="525"/>
      <c r="DN20" s="525"/>
      <c r="DO20" s="525"/>
      <c r="DP20" s="525"/>
      <c r="DQ20" s="525"/>
      <c r="DR20" s="525"/>
      <c r="DS20" s="525"/>
      <c r="DT20" s="525"/>
      <c r="DU20" s="526"/>
      <c r="DV20" s="524"/>
      <c r="DW20" s="525"/>
      <c r="DX20" s="525"/>
      <c r="DY20" s="525"/>
      <c r="DZ20" s="525"/>
      <c r="EA20" s="525"/>
      <c r="EB20" s="525"/>
      <c r="EC20" s="525"/>
      <c r="ED20" s="525"/>
      <c r="EE20" s="525"/>
      <c r="EF20" s="525"/>
      <c r="EG20" s="525"/>
      <c r="EH20" s="526"/>
      <c r="EI20" s="524"/>
      <c r="EJ20" s="525"/>
      <c r="EK20" s="525"/>
      <c r="EL20" s="525"/>
      <c r="EM20" s="525"/>
      <c r="EN20" s="525"/>
      <c r="EO20" s="525"/>
      <c r="EP20" s="525"/>
      <c r="EQ20" s="525"/>
      <c r="ER20" s="525"/>
      <c r="ES20" s="525"/>
      <c r="ET20" s="525"/>
      <c r="EU20" s="526"/>
      <c r="EV20" s="524"/>
      <c r="EW20" s="525"/>
      <c r="EX20" s="525"/>
      <c r="EY20" s="525"/>
      <c r="EZ20" s="525"/>
      <c r="FA20" s="525"/>
      <c r="FB20" s="525"/>
      <c r="FC20" s="525"/>
      <c r="FD20" s="525"/>
      <c r="FE20" s="525"/>
      <c r="FF20" s="525"/>
      <c r="FG20" s="525"/>
      <c r="FH20" s="526"/>
      <c r="FI20" s="524"/>
      <c r="FJ20" s="525"/>
      <c r="FK20" s="525"/>
      <c r="FL20" s="525"/>
      <c r="FM20" s="525"/>
      <c r="FN20" s="525"/>
      <c r="FO20" s="525"/>
      <c r="FP20" s="525"/>
      <c r="FQ20" s="525"/>
      <c r="FR20" s="525"/>
      <c r="FS20" s="525"/>
      <c r="FT20" s="525"/>
      <c r="FU20" s="526"/>
      <c r="FV20" s="183"/>
      <c r="FW20" s="183"/>
    </row>
    <row r="21" spans="1:179" s="95" customFormat="1" ht="23.25" customHeight="1">
      <c r="A21" s="548"/>
      <c r="B21" s="549"/>
      <c r="C21" s="549"/>
      <c r="D21" s="549"/>
      <c r="E21" s="550"/>
      <c r="F21" s="554"/>
      <c r="G21" s="555"/>
      <c r="H21" s="555"/>
      <c r="I21" s="555"/>
      <c r="J21" s="555"/>
      <c r="K21" s="555"/>
      <c r="L21" s="555"/>
      <c r="M21" s="555"/>
      <c r="N21" s="555"/>
      <c r="O21" s="555"/>
      <c r="P21" s="555"/>
      <c r="Q21" s="555"/>
      <c r="R21" s="555"/>
      <c r="S21" s="555"/>
      <c r="T21" s="555"/>
      <c r="U21" s="555"/>
      <c r="V21" s="555"/>
      <c r="W21" s="555"/>
      <c r="X21" s="555"/>
      <c r="Y21" s="555"/>
      <c r="Z21" s="555"/>
      <c r="AA21" s="555"/>
      <c r="AB21" s="555"/>
      <c r="AC21" s="555"/>
      <c r="AD21" s="555"/>
      <c r="AE21" s="555"/>
      <c r="AF21" s="555"/>
      <c r="AG21" s="555"/>
      <c r="AH21" s="555"/>
      <c r="AI21" s="555"/>
      <c r="AJ21" s="555"/>
      <c r="AK21" s="555"/>
      <c r="AL21" s="555"/>
      <c r="AM21" s="555"/>
      <c r="AN21" s="555"/>
      <c r="AO21" s="555"/>
      <c r="AP21" s="555"/>
      <c r="AQ21" s="555"/>
      <c r="AR21" s="555"/>
      <c r="AS21" s="555"/>
      <c r="AT21" s="555"/>
      <c r="AU21" s="555"/>
      <c r="AV21" s="555"/>
      <c r="AW21" s="555"/>
      <c r="AX21" s="555"/>
      <c r="AY21" s="555"/>
      <c r="AZ21" s="555"/>
      <c r="BA21" s="555"/>
      <c r="BB21" s="555"/>
      <c r="BC21" s="555"/>
      <c r="BD21" s="555"/>
      <c r="BE21" s="555"/>
      <c r="BF21" s="555"/>
      <c r="BG21" s="555"/>
      <c r="BH21" s="555"/>
      <c r="BI21" s="555"/>
      <c r="BJ21" s="555"/>
      <c r="BK21" s="555"/>
      <c r="BL21" s="555"/>
      <c r="BM21" s="555"/>
      <c r="BN21" s="555"/>
      <c r="BO21" s="555"/>
      <c r="BP21" s="555"/>
      <c r="BQ21" s="555"/>
      <c r="BR21" s="555"/>
      <c r="BS21" s="555"/>
      <c r="BT21" s="555"/>
      <c r="BU21" s="555"/>
      <c r="BV21" s="555"/>
      <c r="BW21" s="555"/>
      <c r="BX21" s="555"/>
      <c r="BY21" s="555"/>
      <c r="BZ21" s="555"/>
      <c r="CA21" s="555"/>
      <c r="CB21" s="555"/>
      <c r="CC21" s="555"/>
      <c r="CD21" s="555"/>
      <c r="CE21" s="556"/>
      <c r="CF21" s="527" t="s">
        <v>413</v>
      </c>
      <c r="CG21" s="528"/>
      <c r="CH21" s="528"/>
      <c r="CI21" s="524"/>
      <c r="CJ21" s="525"/>
      <c r="CK21" s="525"/>
      <c r="CL21" s="525"/>
      <c r="CM21" s="525"/>
      <c r="CN21" s="525"/>
      <c r="CO21" s="525"/>
      <c r="CP21" s="525"/>
      <c r="CQ21" s="525"/>
      <c r="CR21" s="525"/>
      <c r="CS21" s="525"/>
      <c r="CT21" s="525"/>
      <c r="CU21" s="526"/>
      <c r="CV21" s="524"/>
      <c r="CW21" s="525"/>
      <c r="CX21" s="525"/>
      <c r="CY21" s="525"/>
      <c r="CZ21" s="525"/>
      <c r="DA21" s="525"/>
      <c r="DB21" s="525"/>
      <c r="DC21" s="525"/>
      <c r="DD21" s="525"/>
      <c r="DE21" s="525"/>
      <c r="DF21" s="525"/>
      <c r="DG21" s="525"/>
      <c r="DH21" s="526"/>
      <c r="DI21" s="524"/>
      <c r="DJ21" s="525"/>
      <c r="DK21" s="525"/>
      <c r="DL21" s="525"/>
      <c r="DM21" s="525"/>
      <c r="DN21" s="525"/>
      <c r="DO21" s="525"/>
      <c r="DP21" s="525"/>
      <c r="DQ21" s="525"/>
      <c r="DR21" s="525"/>
      <c r="DS21" s="525"/>
      <c r="DT21" s="525"/>
      <c r="DU21" s="526"/>
      <c r="DV21" s="524"/>
      <c r="DW21" s="525"/>
      <c r="DX21" s="525"/>
      <c r="DY21" s="525"/>
      <c r="DZ21" s="525"/>
      <c r="EA21" s="525"/>
      <c r="EB21" s="525"/>
      <c r="EC21" s="525"/>
      <c r="ED21" s="525"/>
      <c r="EE21" s="525"/>
      <c r="EF21" s="525"/>
      <c r="EG21" s="525"/>
      <c r="EH21" s="526"/>
      <c r="EI21" s="524"/>
      <c r="EJ21" s="525"/>
      <c r="EK21" s="525"/>
      <c r="EL21" s="525"/>
      <c r="EM21" s="525"/>
      <c r="EN21" s="525"/>
      <c r="EO21" s="525"/>
      <c r="EP21" s="525"/>
      <c r="EQ21" s="525"/>
      <c r="ER21" s="525"/>
      <c r="ES21" s="525"/>
      <c r="ET21" s="525"/>
      <c r="EU21" s="526"/>
      <c r="EV21" s="524"/>
      <c r="EW21" s="525"/>
      <c r="EX21" s="525"/>
      <c r="EY21" s="525"/>
      <c r="EZ21" s="525"/>
      <c r="FA21" s="525"/>
      <c r="FB21" s="525"/>
      <c r="FC21" s="525"/>
      <c r="FD21" s="525"/>
      <c r="FE21" s="525"/>
      <c r="FF21" s="525"/>
      <c r="FG21" s="525"/>
      <c r="FH21" s="526"/>
      <c r="FI21" s="524"/>
      <c r="FJ21" s="525"/>
      <c r="FK21" s="525"/>
      <c r="FL21" s="525"/>
      <c r="FM21" s="525"/>
      <c r="FN21" s="525"/>
      <c r="FO21" s="525"/>
      <c r="FP21" s="525"/>
      <c r="FQ21" s="525"/>
      <c r="FR21" s="525"/>
      <c r="FS21" s="525"/>
      <c r="FT21" s="525"/>
      <c r="FU21" s="526"/>
      <c r="FV21" s="164"/>
      <c r="FW21" s="164"/>
    </row>
    <row r="22" spans="1:179" s="95" customFormat="1" ht="75.75" customHeight="1">
      <c r="A22" s="529" t="s">
        <v>414</v>
      </c>
      <c r="B22" s="530"/>
      <c r="C22" s="530"/>
      <c r="D22" s="530"/>
      <c r="E22" s="531"/>
      <c r="F22" s="532" t="s">
        <v>415</v>
      </c>
      <c r="G22" s="533"/>
      <c r="H22" s="533"/>
      <c r="I22" s="533"/>
      <c r="J22" s="533"/>
      <c r="K22" s="533"/>
      <c r="L22" s="533"/>
      <c r="M22" s="533"/>
      <c r="N22" s="533"/>
      <c r="O22" s="533"/>
      <c r="P22" s="533"/>
      <c r="Q22" s="533"/>
      <c r="R22" s="533"/>
      <c r="S22" s="533"/>
      <c r="T22" s="533"/>
      <c r="U22" s="533"/>
      <c r="V22" s="533"/>
      <c r="W22" s="533"/>
      <c r="X22" s="533"/>
      <c r="Y22" s="533"/>
      <c r="Z22" s="533"/>
      <c r="AA22" s="533"/>
      <c r="AB22" s="533"/>
      <c r="AC22" s="533"/>
      <c r="AD22" s="533"/>
      <c r="AE22" s="533"/>
      <c r="AF22" s="533"/>
      <c r="AG22" s="533"/>
      <c r="AH22" s="533"/>
      <c r="AI22" s="533"/>
      <c r="AJ22" s="533"/>
      <c r="AK22" s="533"/>
      <c r="AL22" s="533"/>
      <c r="AM22" s="533"/>
      <c r="AN22" s="533"/>
      <c r="AO22" s="533"/>
      <c r="AP22" s="533"/>
      <c r="AQ22" s="533"/>
      <c r="AR22" s="533"/>
      <c r="AS22" s="533"/>
      <c r="AT22" s="533"/>
      <c r="AU22" s="533"/>
      <c r="AV22" s="533"/>
      <c r="AW22" s="533"/>
      <c r="AX22" s="533"/>
      <c r="AY22" s="533"/>
      <c r="AZ22" s="533"/>
      <c r="BA22" s="533"/>
      <c r="BB22" s="533"/>
      <c r="BC22" s="533"/>
      <c r="BD22" s="533"/>
      <c r="BE22" s="533"/>
      <c r="BF22" s="533"/>
      <c r="BG22" s="533"/>
      <c r="BH22" s="533"/>
      <c r="BI22" s="533"/>
      <c r="BJ22" s="533"/>
      <c r="BK22" s="533"/>
      <c r="BL22" s="533"/>
      <c r="BM22" s="533"/>
      <c r="BN22" s="533"/>
      <c r="BO22" s="533"/>
      <c r="BP22" s="533"/>
      <c r="BQ22" s="533"/>
      <c r="BR22" s="533"/>
      <c r="BS22" s="533"/>
      <c r="BT22" s="533"/>
      <c r="BU22" s="533"/>
      <c r="BV22" s="533"/>
      <c r="BW22" s="533"/>
      <c r="BX22" s="533"/>
      <c r="BY22" s="533"/>
      <c r="BZ22" s="533"/>
      <c r="CA22" s="533"/>
      <c r="CB22" s="533"/>
      <c r="CC22" s="533"/>
      <c r="CD22" s="533"/>
      <c r="CE22" s="534"/>
      <c r="CF22" s="527" t="s">
        <v>561</v>
      </c>
      <c r="CG22" s="528"/>
      <c r="CH22" s="528"/>
      <c r="CI22" s="524"/>
      <c r="CJ22" s="525"/>
      <c r="CK22" s="525"/>
      <c r="CL22" s="525"/>
      <c r="CM22" s="525"/>
      <c r="CN22" s="525"/>
      <c r="CO22" s="525"/>
      <c r="CP22" s="525"/>
      <c r="CQ22" s="525"/>
      <c r="CR22" s="525"/>
      <c r="CS22" s="525"/>
      <c r="CT22" s="525"/>
      <c r="CU22" s="526"/>
      <c r="CV22" s="524"/>
      <c r="CW22" s="525"/>
      <c r="CX22" s="525"/>
      <c r="CY22" s="525"/>
      <c r="CZ22" s="525"/>
      <c r="DA22" s="525"/>
      <c r="DB22" s="525"/>
      <c r="DC22" s="525"/>
      <c r="DD22" s="525"/>
      <c r="DE22" s="525"/>
      <c r="DF22" s="525"/>
      <c r="DG22" s="525"/>
      <c r="DH22" s="526"/>
      <c r="DI22" s="524"/>
      <c r="DJ22" s="525"/>
      <c r="DK22" s="525"/>
      <c r="DL22" s="525"/>
      <c r="DM22" s="525"/>
      <c r="DN22" s="525"/>
      <c r="DO22" s="525"/>
      <c r="DP22" s="525"/>
      <c r="DQ22" s="525"/>
      <c r="DR22" s="525"/>
      <c r="DS22" s="525"/>
      <c r="DT22" s="525"/>
      <c r="DU22" s="526"/>
      <c r="DV22" s="524"/>
      <c r="DW22" s="525"/>
      <c r="DX22" s="525"/>
      <c r="DY22" s="525"/>
      <c r="DZ22" s="525"/>
      <c r="EA22" s="525"/>
      <c r="EB22" s="525"/>
      <c r="EC22" s="525"/>
      <c r="ED22" s="525"/>
      <c r="EE22" s="525"/>
      <c r="EF22" s="525"/>
      <c r="EG22" s="525"/>
      <c r="EH22" s="526"/>
      <c r="EI22" s="524"/>
      <c r="EJ22" s="525"/>
      <c r="EK22" s="525"/>
      <c r="EL22" s="525"/>
      <c r="EM22" s="525"/>
      <c r="EN22" s="525"/>
      <c r="EO22" s="525"/>
      <c r="EP22" s="525"/>
      <c r="EQ22" s="525"/>
      <c r="ER22" s="525"/>
      <c r="ES22" s="525"/>
      <c r="ET22" s="525"/>
      <c r="EU22" s="526"/>
      <c r="EV22" s="524"/>
      <c r="EW22" s="525"/>
      <c r="EX22" s="525"/>
      <c r="EY22" s="525"/>
      <c r="EZ22" s="525"/>
      <c r="FA22" s="525"/>
      <c r="FB22" s="525"/>
      <c r="FC22" s="525"/>
      <c r="FD22" s="525"/>
      <c r="FE22" s="525"/>
      <c r="FF22" s="525"/>
      <c r="FG22" s="525"/>
      <c r="FH22" s="526"/>
      <c r="FI22" s="524"/>
      <c r="FJ22" s="525"/>
      <c r="FK22" s="525"/>
      <c r="FL22" s="525"/>
      <c r="FM22" s="525"/>
      <c r="FN22" s="525"/>
      <c r="FO22" s="525"/>
      <c r="FP22" s="525"/>
      <c r="FQ22" s="525"/>
      <c r="FR22" s="525"/>
      <c r="FS22" s="525"/>
      <c r="FT22" s="525"/>
      <c r="FU22" s="526"/>
      <c r="FV22" s="164"/>
      <c r="FW22" s="164"/>
    </row>
    <row r="23" spans="1:179" s="95" customFormat="1" ht="14.25" customHeight="1">
      <c r="A23" s="529" t="s">
        <v>416</v>
      </c>
      <c r="B23" s="530"/>
      <c r="C23" s="530"/>
      <c r="D23" s="530"/>
      <c r="E23" s="531"/>
      <c r="F23" s="532"/>
      <c r="G23" s="533"/>
      <c r="H23" s="533"/>
      <c r="I23" s="533"/>
      <c r="J23" s="533"/>
      <c r="K23" s="533"/>
      <c r="L23" s="533"/>
      <c r="M23" s="533"/>
      <c r="N23" s="533"/>
      <c r="O23" s="533"/>
      <c r="P23" s="533"/>
      <c r="Q23" s="533"/>
      <c r="R23" s="533"/>
      <c r="S23" s="533"/>
      <c r="T23" s="533"/>
      <c r="U23" s="533"/>
      <c r="V23" s="533"/>
      <c r="W23" s="533"/>
      <c r="X23" s="533"/>
      <c r="Y23" s="533"/>
      <c r="Z23" s="533"/>
      <c r="AA23" s="533"/>
      <c r="AB23" s="533"/>
      <c r="AC23" s="533"/>
      <c r="AD23" s="533"/>
      <c r="AE23" s="533"/>
      <c r="AF23" s="533"/>
      <c r="AG23" s="533"/>
      <c r="AH23" s="533"/>
      <c r="AI23" s="533"/>
      <c r="AJ23" s="533"/>
      <c r="AK23" s="533"/>
      <c r="AL23" s="533"/>
      <c r="AM23" s="533"/>
      <c r="AN23" s="533"/>
      <c r="AO23" s="533"/>
      <c r="AP23" s="533"/>
      <c r="AQ23" s="533"/>
      <c r="AR23" s="533"/>
      <c r="AS23" s="533"/>
      <c r="AT23" s="533"/>
      <c r="AU23" s="533"/>
      <c r="AV23" s="533"/>
      <c r="AW23" s="533"/>
      <c r="AX23" s="533"/>
      <c r="AY23" s="533"/>
      <c r="AZ23" s="533"/>
      <c r="BA23" s="533"/>
      <c r="BB23" s="533"/>
      <c r="BC23" s="533"/>
      <c r="BD23" s="533"/>
      <c r="BE23" s="533"/>
      <c r="BF23" s="533"/>
      <c r="BG23" s="533"/>
      <c r="BH23" s="533"/>
      <c r="BI23" s="533"/>
      <c r="BJ23" s="533"/>
      <c r="BK23" s="533"/>
      <c r="BL23" s="533"/>
      <c r="BM23" s="533"/>
      <c r="BN23" s="533"/>
      <c r="BO23" s="533"/>
      <c r="BP23" s="533"/>
      <c r="BQ23" s="533"/>
      <c r="BR23" s="533"/>
      <c r="BS23" s="533"/>
      <c r="BT23" s="533"/>
      <c r="BU23" s="533"/>
      <c r="BV23" s="533"/>
      <c r="BW23" s="533"/>
      <c r="BX23" s="533"/>
      <c r="BY23" s="533"/>
      <c r="BZ23" s="533"/>
      <c r="CA23" s="533"/>
      <c r="CB23" s="533"/>
      <c r="CC23" s="533"/>
      <c r="CD23" s="533"/>
      <c r="CE23" s="534"/>
      <c r="CF23" s="524"/>
      <c r="CG23" s="525"/>
      <c r="CH23" s="525"/>
      <c r="CI23" s="524"/>
      <c r="CJ23" s="525"/>
      <c r="CK23" s="525"/>
      <c r="CL23" s="525"/>
      <c r="CM23" s="525"/>
      <c r="CN23" s="525"/>
      <c r="CO23" s="525"/>
      <c r="CP23" s="525"/>
      <c r="CQ23" s="525"/>
      <c r="CR23" s="525"/>
      <c r="CS23" s="525"/>
      <c r="CT23" s="525"/>
      <c r="CU23" s="526"/>
      <c r="CV23" s="524"/>
      <c r="CW23" s="525"/>
      <c r="CX23" s="525"/>
      <c r="CY23" s="525"/>
      <c r="CZ23" s="525"/>
      <c r="DA23" s="525"/>
      <c r="DB23" s="525"/>
      <c r="DC23" s="525"/>
      <c r="DD23" s="525"/>
      <c r="DE23" s="525"/>
      <c r="DF23" s="525"/>
      <c r="DG23" s="525"/>
      <c r="DH23" s="526"/>
      <c r="DI23" s="524"/>
      <c r="DJ23" s="525"/>
      <c r="DK23" s="525"/>
      <c r="DL23" s="525"/>
      <c r="DM23" s="525"/>
      <c r="DN23" s="525"/>
      <c r="DO23" s="525"/>
      <c r="DP23" s="525"/>
      <c r="DQ23" s="525"/>
      <c r="DR23" s="525"/>
      <c r="DS23" s="525"/>
      <c r="DT23" s="525"/>
      <c r="DU23" s="526"/>
      <c r="DV23" s="524"/>
      <c r="DW23" s="525"/>
      <c r="DX23" s="525"/>
      <c r="DY23" s="525"/>
      <c r="DZ23" s="525"/>
      <c r="EA23" s="525"/>
      <c r="EB23" s="525"/>
      <c r="EC23" s="525"/>
      <c r="ED23" s="525"/>
      <c r="EE23" s="525"/>
      <c r="EF23" s="525"/>
      <c r="EG23" s="525"/>
      <c r="EH23" s="526"/>
      <c r="EI23" s="524"/>
      <c r="EJ23" s="525"/>
      <c r="EK23" s="525"/>
      <c r="EL23" s="525"/>
      <c r="EM23" s="525"/>
      <c r="EN23" s="525"/>
      <c r="EO23" s="525"/>
      <c r="EP23" s="525"/>
      <c r="EQ23" s="525"/>
      <c r="ER23" s="525"/>
      <c r="ES23" s="525"/>
      <c r="ET23" s="525"/>
      <c r="EU23" s="526"/>
      <c r="EV23" s="524"/>
      <c r="EW23" s="525"/>
      <c r="EX23" s="525"/>
      <c r="EY23" s="525"/>
      <c r="EZ23" s="525"/>
      <c r="FA23" s="525"/>
      <c r="FB23" s="525"/>
      <c r="FC23" s="525"/>
      <c r="FD23" s="525"/>
      <c r="FE23" s="525"/>
      <c r="FF23" s="525"/>
      <c r="FG23" s="525"/>
      <c r="FH23" s="526"/>
      <c r="FI23" s="524"/>
      <c r="FJ23" s="525"/>
      <c r="FK23" s="525"/>
      <c r="FL23" s="525"/>
      <c r="FM23" s="525"/>
      <c r="FN23" s="525"/>
      <c r="FO23" s="525"/>
      <c r="FP23" s="525"/>
      <c r="FQ23" s="525"/>
      <c r="FR23" s="525"/>
      <c r="FS23" s="525"/>
      <c r="FT23" s="525"/>
      <c r="FU23" s="526"/>
      <c r="FV23" s="164"/>
      <c r="FW23" s="164"/>
    </row>
    <row r="24" spans="1:179" s="95" customFormat="1" ht="14.25" customHeight="1">
      <c r="A24" s="529" t="s">
        <v>417</v>
      </c>
      <c r="B24" s="530"/>
      <c r="C24" s="530"/>
      <c r="D24" s="530"/>
      <c r="E24" s="531"/>
      <c r="F24" s="532"/>
      <c r="G24" s="533"/>
      <c r="H24" s="533"/>
      <c r="I24" s="533"/>
      <c r="J24" s="533"/>
      <c r="K24" s="533"/>
      <c r="L24" s="533"/>
      <c r="M24" s="533"/>
      <c r="N24" s="533"/>
      <c r="O24" s="533"/>
      <c r="P24" s="533"/>
      <c r="Q24" s="533"/>
      <c r="R24" s="533"/>
      <c r="S24" s="533"/>
      <c r="T24" s="533"/>
      <c r="U24" s="533"/>
      <c r="V24" s="533"/>
      <c r="W24" s="533"/>
      <c r="X24" s="533"/>
      <c r="Y24" s="533"/>
      <c r="Z24" s="533"/>
      <c r="AA24" s="533"/>
      <c r="AB24" s="533"/>
      <c r="AC24" s="533"/>
      <c r="AD24" s="533"/>
      <c r="AE24" s="533"/>
      <c r="AF24" s="533"/>
      <c r="AG24" s="533"/>
      <c r="AH24" s="533"/>
      <c r="AI24" s="533"/>
      <c r="AJ24" s="533"/>
      <c r="AK24" s="533"/>
      <c r="AL24" s="533"/>
      <c r="AM24" s="533"/>
      <c r="AN24" s="533"/>
      <c r="AO24" s="533"/>
      <c r="AP24" s="533"/>
      <c r="AQ24" s="533"/>
      <c r="AR24" s="533"/>
      <c r="AS24" s="533"/>
      <c r="AT24" s="533"/>
      <c r="AU24" s="533"/>
      <c r="AV24" s="533"/>
      <c r="AW24" s="533"/>
      <c r="AX24" s="533"/>
      <c r="AY24" s="533"/>
      <c r="AZ24" s="533"/>
      <c r="BA24" s="533"/>
      <c r="BB24" s="533"/>
      <c r="BC24" s="533"/>
      <c r="BD24" s="533"/>
      <c r="BE24" s="533"/>
      <c r="BF24" s="533"/>
      <c r="BG24" s="533"/>
      <c r="BH24" s="533"/>
      <c r="BI24" s="533"/>
      <c r="BJ24" s="533"/>
      <c r="BK24" s="533"/>
      <c r="BL24" s="533"/>
      <c r="BM24" s="533"/>
      <c r="BN24" s="533"/>
      <c r="BO24" s="533"/>
      <c r="BP24" s="533"/>
      <c r="BQ24" s="533"/>
      <c r="BR24" s="533"/>
      <c r="BS24" s="533"/>
      <c r="BT24" s="533"/>
      <c r="BU24" s="533"/>
      <c r="BV24" s="533"/>
      <c r="BW24" s="533"/>
      <c r="BX24" s="533"/>
      <c r="BY24" s="533"/>
      <c r="BZ24" s="533"/>
      <c r="CA24" s="533"/>
      <c r="CB24" s="533"/>
      <c r="CC24" s="533"/>
      <c r="CD24" s="533"/>
      <c r="CE24" s="534"/>
      <c r="CF24" s="524"/>
      <c r="CG24" s="525"/>
      <c r="CH24" s="525"/>
      <c r="CI24" s="524"/>
      <c r="CJ24" s="525"/>
      <c r="CK24" s="525"/>
      <c r="CL24" s="525"/>
      <c r="CM24" s="525"/>
      <c r="CN24" s="525"/>
      <c r="CO24" s="525"/>
      <c r="CP24" s="525"/>
      <c r="CQ24" s="525"/>
      <c r="CR24" s="525"/>
      <c r="CS24" s="525"/>
      <c r="CT24" s="525"/>
      <c r="CU24" s="526"/>
      <c r="CV24" s="524"/>
      <c r="CW24" s="525"/>
      <c r="CX24" s="525"/>
      <c r="CY24" s="525"/>
      <c r="CZ24" s="525"/>
      <c r="DA24" s="525"/>
      <c r="DB24" s="525"/>
      <c r="DC24" s="525"/>
      <c r="DD24" s="525"/>
      <c r="DE24" s="525"/>
      <c r="DF24" s="525"/>
      <c r="DG24" s="525"/>
      <c r="DH24" s="526"/>
      <c r="DI24" s="524"/>
      <c r="DJ24" s="525"/>
      <c r="DK24" s="525"/>
      <c r="DL24" s="525"/>
      <c r="DM24" s="525"/>
      <c r="DN24" s="525"/>
      <c r="DO24" s="525"/>
      <c r="DP24" s="525"/>
      <c r="DQ24" s="525"/>
      <c r="DR24" s="525"/>
      <c r="DS24" s="525"/>
      <c r="DT24" s="525"/>
      <c r="DU24" s="526"/>
      <c r="DV24" s="524"/>
      <c r="DW24" s="525"/>
      <c r="DX24" s="525"/>
      <c r="DY24" s="525"/>
      <c r="DZ24" s="525"/>
      <c r="EA24" s="525"/>
      <c r="EB24" s="525"/>
      <c r="EC24" s="525"/>
      <c r="ED24" s="525"/>
      <c r="EE24" s="525"/>
      <c r="EF24" s="525"/>
      <c r="EG24" s="525"/>
      <c r="EH24" s="526"/>
      <c r="EI24" s="524"/>
      <c r="EJ24" s="525"/>
      <c r="EK24" s="525"/>
      <c r="EL24" s="525"/>
      <c r="EM24" s="525"/>
      <c r="EN24" s="525"/>
      <c r="EO24" s="525"/>
      <c r="EP24" s="525"/>
      <c r="EQ24" s="525"/>
      <c r="ER24" s="525"/>
      <c r="ES24" s="525"/>
      <c r="ET24" s="525"/>
      <c r="EU24" s="526"/>
      <c r="EV24" s="524"/>
      <c r="EW24" s="525"/>
      <c r="EX24" s="525"/>
      <c r="EY24" s="525"/>
      <c r="EZ24" s="525"/>
      <c r="FA24" s="525"/>
      <c r="FB24" s="525"/>
      <c r="FC24" s="525"/>
      <c r="FD24" s="525"/>
      <c r="FE24" s="525"/>
      <c r="FF24" s="525"/>
      <c r="FG24" s="525"/>
      <c r="FH24" s="526"/>
      <c r="FI24" s="524"/>
      <c r="FJ24" s="525"/>
      <c r="FK24" s="525"/>
      <c r="FL24" s="525"/>
      <c r="FM24" s="525"/>
      <c r="FN24" s="525"/>
      <c r="FO24" s="525"/>
      <c r="FP24" s="525"/>
      <c r="FQ24" s="525"/>
      <c r="FR24" s="525"/>
      <c r="FS24" s="525"/>
      <c r="FT24" s="525"/>
      <c r="FU24" s="526"/>
      <c r="FV24" s="164"/>
      <c r="FW24" s="164"/>
    </row>
    <row r="25" spans="1:179" s="95" customFormat="1" ht="14.25" customHeight="1">
      <c r="A25" s="167"/>
      <c r="B25" s="167"/>
      <c r="C25" s="167"/>
      <c r="D25" s="167"/>
      <c r="E25" s="167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/>
      <c r="CA25" s="168"/>
      <c r="CB25" s="168"/>
      <c r="CC25" s="168"/>
      <c r="CD25" s="168"/>
      <c r="CE25" s="168"/>
      <c r="CF25" s="169"/>
      <c r="CG25" s="169"/>
      <c r="CH25" s="169"/>
      <c r="CI25" s="169"/>
      <c r="CJ25" s="169"/>
      <c r="CK25" s="169"/>
      <c r="CL25" s="169"/>
      <c r="CM25" s="169"/>
      <c r="CN25" s="169"/>
      <c r="CO25" s="169"/>
      <c r="CP25" s="169"/>
      <c r="CQ25" s="169"/>
      <c r="CR25" s="169"/>
      <c r="CS25" s="169"/>
      <c r="CT25" s="169"/>
      <c r="CU25" s="169"/>
      <c r="CV25" s="169"/>
      <c r="CW25" s="169"/>
      <c r="CX25" s="169"/>
      <c r="CY25" s="169"/>
      <c r="CZ25" s="169"/>
      <c r="DA25" s="169"/>
      <c r="DB25" s="169"/>
      <c r="DC25" s="169"/>
      <c r="DD25" s="169"/>
      <c r="DE25" s="169"/>
      <c r="DF25" s="169"/>
      <c r="DG25" s="169"/>
      <c r="DH25" s="169"/>
      <c r="DI25" s="169"/>
      <c r="DJ25" s="169"/>
      <c r="DK25" s="169"/>
      <c r="DL25" s="169"/>
      <c r="DM25" s="169"/>
      <c r="DN25" s="169"/>
      <c r="DO25" s="169"/>
      <c r="DP25" s="169"/>
      <c r="DQ25" s="169"/>
      <c r="DR25" s="169"/>
      <c r="DS25" s="169"/>
      <c r="DT25" s="169"/>
      <c r="DU25" s="169"/>
      <c r="DV25" s="169"/>
      <c r="DW25" s="169"/>
      <c r="DX25" s="169"/>
      <c r="DY25" s="169"/>
      <c r="DZ25" s="169"/>
      <c r="EA25" s="169"/>
      <c r="EB25" s="169"/>
      <c r="EC25" s="169"/>
      <c r="ED25" s="169"/>
      <c r="EE25" s="169"/>
      <c r="EF25" s="169"/>
      <c r="EG25" s="169"/>
      <c r="EH25" s="169"/>
      <c r="EI25" s="169"/>
      <c r="EJ25" s="169"/>
      <c r="EK25" s="169"/>
      <c r="EL25" s="169"/>
      <c r="EM25" s="169"/>
      <c r="EN25" s="169"/>
      <c r="EO25" s="169"/>
      <c r="EP25" s="169"/>
      <c r="EQ25" s="169"/>
      <c r="ER25" s="169"/>
      <c r="ES25" s="169"/>
      <c r="ET25" s="169"/>
      <c r="EU25" s="169"/>
      <c r="EV25" s="169"/>
      <c r="EW25" s="169"/>
      <c r="EX25" s="169"/>
      <c r="EY25" s="169"/>
      <c r="EZ25" s="169"/>
      <c r="FA25" s="169"/>
      <c r="FB25" s="169"/>
      <c r="FC25" s="169"/>
      <c r="FD25" s="169"/>
      <c r="FE25" s="169"/>
      <c r="FF25" s="169"/>
      <c r="FG25" s="169"/>
      <c r="FH25" s="169"/>
      <c r="FI25" s="169"/>
      <c r="FJ25" s="169"/>
      <c r="FK25" s="169"/>
      <c r="FL25" s="169"/>
      <c r="FM25" s="169"/>
      <c r="FN25" s="169"/>
      <c r="FO25" s="169"/>
      <c r="FP25" s="169"/>
      <c r="FQ25" s="169"/>
      <c r="FR25" s="169"/>
      <c r="FS25" s="169"/>
      <c r="FT25" s="169"/>
      <c r="FU25" s="169"/>
      <c r="FV25" s="170"/>
      <c r="FW25" s="170"/>
    </row>
    <row r="26" spans="1:134" s="3" customFormat="1" ht="14.25" customHeight="1">
      <c r="A26" s="330"/>
      <c r="B26" s="330"/>
      <c r="C26" s="330"/>
      <c r="D26" s="330"/>
      <c r="E26" s="330"/>
      <c r="F26" s="331"/>
      <c r="G26" s="331"/>
      <c r="H26" s="331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W26" s="331"/>
      <c r="X26" s="331"/>
      <c r="Y26" s="331"/>
      <c r="Z26" s="331"/>
      <c r="AA26" s="331"/>
      <c r="AB26" s="331"/>
      <c r="AC26" s="331"/>
      <c r="AD26" s="331"/>
      <c r="AE26" s="331"/>
      <c r="AF26" s="331"/>
      <c r="AG26" s="331"/>
      <c r="AH26" s="331"/>
      <c r="AI26" s="331"/>
      <c r="AJ26" s="332"/>
      <c r="AK26" s="332"/>
      <c r="AL26" s="332"/>
      <c r="AM26" s="332"/>
      <c r="AN26" s="332"/>
      <c r="AO26" s="332"/>
      <c r="AP26" s="332"/>
      <c r="AQ26" s="332"/>
      <c r="AR26" s="332"/>
      <c r="AS26" s="332"/>
      <c r="AT26" s="332"/>
      <c r="AU26" s="332"/>
      <c r="AV26" s="332"/>
      <c r="AW26" s="332"/>
      <c r="AX26" s="332"/>
      <c r="AY26" s="332"/>
      <c r="AZ26" s="332"/>
      <c r="BA26" s="332"/>
      <c r="BB26" s="332"/>
      <c r="BC26" s="332"/>
      <c r="BD26" s="332"/>
      <c r="BE26" s="332"/>
      <c r="BF26" s="332"/>
      <c r="BG26" s="332"/>
      <c r="BH26" s="332"/>
      <c r="BI26" s="332"/>
      <c r="BJ26" s="332"/>
      <c r="BK26" s="332"/>
      <c r="BL26" s="333" t="s">
        <v>610</v>
      </c>
      <c r="BM26" s="333"/>
      <c r="BN26" s="333"/>
      <c r="BO26" s="333"/>
      <c r="BP26" s="333"/>
      <c r="BQ26" s="333"/>
      <c r="BR26" s="333"/>
      <c r="BS26" s="333"/>
      <c r="BT26" s="333"/>
      <c r="BU26" s="333"/>
      <c r="BV26" s="333"/>
      <c r="BW26" s="333"/>
      <c r="BX26" s="333"/>
      <c r="BY26" s="333"/>
      <c r="BZ26" s="333"/>
      <c r="CA26" s="333"/>
      <c r="CB26" s="333"/>
      <c r="CC26" s="333"/>
      <c r="CD26" s="333"/>
      <c r="CE26" s="333"/>
      <c r="CF26" s="333"/>
      <c r="CG26" s="333"/>
      <c r="CH26" s="333"/>
      <c r="CI26" s="333"/>
      <c r="CJ26" s="333"/>
      <c r="CK26" s="333"/>
      <c r="CL26" s="333"/>
      <c r="CM26" s="333"/>
      <c r="CN26" s="333"/>
      <c r="CO26" s="333"/>
      <c r="CP26" s="333"/>
      <c r="CQ26" s="333"/>
      <c r="CR26" s="333"/>
      <c r="CS26" s="333"/>
      <c r="CT26" s="333"/>
      <c r="CU26" s="333"/>
      <c r="CV26" s="333"/>
      <c r="CW26" s="333"/>
      <c r="CX26" s="333"/>
      <c r="CY26" s="333"/>
      <c r="CZ26" s="333"/>
      <c r="DA26" s="333"/>
      <c r="DB26" s="333"/>
      <c r="DC26" s="333"/>
      <c r="DD26" s="333"/>
      <c r="DE26" s="333" t="s">
        <v>618</v>
      </c>
      <c r="DF26" s="333"/>
      <c r="DG26" s="333"/>
      <c r="DH26" s="333"/>
      <c r="DI26" s="333"/>
      <c r="DJ26" s="333"/>
      <c r="DK26" s="333"/>
      <c r="DL26" s="333"/>
      <c r="DM26" s="333"/>
      <c r="DN26" s="333"/>
      <c r="DO26" s="333"/>
      <c r="DP26" s="333"/>
      <c r="DQ26" s="333"/>
      <c r="DR26" s="333"/>
      <c r="DS26" s="333"/>
      <c r="DT26" s="333"/>
      <c r="DU26" s="333"/>
      <c r="DV26" s="333"/>
      <c r="DW26" s="333"/>
      <c r="DX26" s="333"/>
      <c r="DY26" s="333"/>
      <c r="DZ26" s="333"/>
      <c r="EA26" s="333"/>
      <c r="EB26" s="333"/>
      <c r="EC26" s="333"/>
      <c r="ED26" s="143"/>
    </row>
    <row r="27" ht="12.75" customHeight="1">
      <c r="BZ27" s="1" t="s">
        <v>597</v>
      </c>
    </row>
    <row r="28" s="4" customFormat="1" ht="12"/>
  </sheetData>
  <sheetProtection/>
  <mergeCells count="140">
    <mergeCell ref="A9:E11"/>
    <mergeCell ref="F9:CE11"/>
    <mergeCell ref="CF9:CH11"/>
    <mergeCell ref="CI9:CU11"/>
    <mergeCell ref="CV9:FW9"/>
    <mergeCell ref="CV10:DH11"/>
    <mergeCell ref="DI10:FW10"/>
    <mergeCell ref="DI11:DU11"/>
    <mergeCell ref="EI11:EU11"/>
    <mergeCell ref="EV11:FH11"/>
    <mergeCell ref="FI11:FU11"/>
    <mergeCell ref="A12:E12"/>
    <mergeCell ref="F12:CE12"/>
    <mergeCell ref="CF12:CH12"/>
    <mergeCell ref="CI12:CU12"/>
    <mergeCell ref="CV12:DH12"/>
    <mergeCell ref="DI12:DU12"/>
    <mergeCell ref="EI12:EU12"/>
    <mergeCell ref="EV12:FH12"/>
    <mergeCell ref="FI12:FU12"/>
    <mergeCell ref="A13:E13"/>
    <mergeCell ref="F13:CE13"/>
    <mergeCell ref="CF13:CH13"/>
    <mergeCell ref="CI13:CU13"/>
    <mergeCell ref="CV13:DH13"/>
    <mergeCell ref="DI13:DU13"/>
    <mergeCell ref="EI13:EU13"/>
    <mergeCell ref="EV13:FH13"/>
    <mergeCell ref="FI13:FU13"/>
    <mergeCell ref="A14:E15"/>
    <mergeCell ref="F14:CE15"/>
    <mergeCell ref="CF14:CH14"/>
    <mergeCell ref="CI14:CU14"/>
    <mergeCell ref="CV14:DH14"/>
    <mergeCell ref="DI14:DU14"/>
    <mergeCell ref="EI14:EU14"/>
    <mergeCell ref="DV17:EH17"/>
    <mergeCell ref="EV14:FH14"/>
    <mergeCell ref="FI14:FU14"/>
    <mergeCell ref="CF15:CH15"/>
    <mergeCell ref="CI15:CU15"/>
    <mergeCell ref="CV15:DH15"/>
    <mergeCell ref="DI15:DU15"/>
    <mergeCell ref="EI15:EU15"/>
    <mergeCell ref="EV15:FH15"/>
    <mergeCell ref="FI15:FU15"/>
    <mergeCell ref="A16:E16"/>
    <mergeCell ref="F16:CE16"/>
    <mergeCell ref="CF16:CH16"/>
    <mergeCell ref="CI16:CU16"/>
    <mergeCell ref="CV16:DH16"/>
    <mergeCell ref="DI16:DU16"/>
    <mergeCell ref="EI16:EU16"/>
    <mergeCell ref="EV16:FH16"/>
    <mergeCell ref="FI16:FU16"/>
    <mergeCell ref="A17:E17"/>
    <mergeCell ref="F17:CE17"/>
    <mergeCell ref="CF17:CH17"/>
    <mergeCell ref="CI17:CU17"/>
    <mergeCell ref="CV17:DH17"/>
    <mergeCell ref="DI17:DU17"/>
    <mergeCell ref="EI17:EU17"/>
    <mergeCell ref="EV17:FH17"/>
    <mergeCell ref="FI17:FU17"/>
    <mergeCell ref="A18:E19"/>
    <mergeCell ref="F18:CE19"/>
    <mergeCell ref="CF18:CH18"/>
    <mergeCell ref="CI18:CU18"/>
    <mergeCell ref="CV18:DG18"/>
    <mergeCell ref="DI18:DU18"/>
    <mergeCell ref="EI18:EU18"/>
    <mergeCell ref="EV18:FH18"/>
    <mergeCell ref="FI18:FU18"/>
    <mergeCell ref="CF19:CH19"/>
    <mergeCell ref="CI19:CU19"/>
    <mergeCell ref="CV19:DG19"/>
    <mergeCell ref="DI19:DU19"/>
    <mergeCell ref="EI19:EU19"/>
    <mergeCell ref="EV19:FH19"/>
    <mergeCell ref="FI19:FU19"/>
    <mergeCell ref="DV18:EH18"/>
    <mergeCell ref="DV19:EH19"/>
    <mergeCell ref="A20:E21"/>
    <mergeCell ref="F20:CE21"/>
    <mergeCell ref="CF20:CH20"/>
    <mergeCell ref="CI20:CU20"/>
    <mergeCell ref="CV20:DH20"/>
    <mergeCell ref="DI20:DU20"/>
    <mergeCell ref="CF21:CH21"/>
    <mergeCell ref="CI21:CU21"/>
    <mergeCell ref="CV21:DH21"/>
    <mergeCell ref="DI21:DU21"/>
    <mergeCell ref="A23:E23"/>
    <mergeCell ref="F23:CE23"/>
    <mergeCell ref="CF23:CH23"/>
    <mergeCell ref="CI23:CU23"/>
    <mergeCell ref="CV23:DH23"/>
    <mergeCell ref="EI21:EU21"/>
    <mergeCell ref="CI22:CU22"/>
    <mergeCell ref="CV22:DH22"/>
    <mergeCell ref="DI22:DU22"/>
    <mergeCell ref="DV21:EH21"/>
    <mergeCell ref="DV24:EH24"/>
    <mergeCell ref="FI20:FU20"/>
    <mergeCell ref="FI21:FU21"/>
    <mergeCell ref="EI20:EU20"/>
    <mergeCell ref="EV20:FH20"/>
    <mergeCell ref="FI24:FU24"/>
    <mergeCell ref="EV21:FH21"/>
    <mergeCell ref="DV20:EH20"/>
    <mergeCell ref="F22:CE22"/>
    <mergeCell ref="DI23:DU23"/>
    <mergeCell ref="CV24:DH24"/>
    <mergeCell ref="DI24:DU24"/>
    <mergeCell ref="EI24:EU24"/>
    <mergeCell ref="EV24:FH24"/>
    <mergeCell ref="EI22:EU22"/>
    <mergeCell ref="EV22:FH22"/>
    <mergeCell ref="DV22:EH22"/>
    <mergeCell ref="DV23:EH23"/>
    <mergeCell ref="CF24:CH24"/>
    <mergeCell ref="EI23:EU23"/>
    <mergeCell ref="A4:FW4"/>
    <mergeCell ref="A5:FW5"/>
    <mergeCell ref="A6:FW6"/>
    <mergeCell ref="A7:FW7"/>
    <mergeCell ref="EV23:FH23"/>
    <mergeCell ref="FI23:FU23"/>
    <mergeCell ref="FI22:FU22"/>
    <mergeCell ref="A22:E22"/>
    <mergeCell ref="CI24:CU24"/>
    <mergeCell ref="CF22:CH22"/>
    <mergeCell ref="A24:E24"/>
    <mergeCell ref="F24:CE24"/>
    <mergeCell ref="DV11:EH11"/>
    <mergeCell ref="DV12:EH12"/>
    <mergeCell ref="DV13:EH13"/>
    <mergeCell ref="DV14:EH14"/>
    <mergeCell ref="DV15:EH15"/>
    <mergeCell ref="DV16:EH1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7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GN22"/>
  <sheetViews>
    <sheetView view="pageBreakPreview" zoomScale="85" zoomScaleNormal="130" zoomScaleSheetLayoutView="85" zoomScalePageLayoutView="0" workbookViewId="0" topLeftCell="A1">
      <pane xSplit="2" ySplit="13" topLeftCell="C14" activePane="bottomRight" state="frozen"/>
      <selection pane="topLeft" activeCell="AH18" sqref="AH18"/>
      <selection pane="topRight" activeCell="AH18" sqref="AH18"/>
      <selection pane="bottomLeft" activeCell="AH18" sqref="AH18"/>
      <selection pane="bottomRight" activeCell="AI20" sqref="AI20"/>
    </sheetView>
  </sheetViews>
  <sheetFormatPr defaultColWidth="3.75390625" defaultRowHeight="12.75"/>
  <cols>
    <col min="1" max="1" width="6.75390625" style="172" customWidth="1"/>
    <col min="2" max="2" width="23.625" style="172" customWidth="1"/>
    <col min="3" max="3" width="7.75390625" style="142" customWidth="1"/>
    <col min="4" max="4" width="7.875" style="142" customWidth="1"/>
    <col min="5" max="8" width="6.00390625" style="142" customWidth="1"/>
    <col min="9" max="9" width="8.75390625" style="142" customWidth="1"/>
    <col min="10" max="10" width="7.25390625" style="142" customWidth="1"/>
    <col min="11" max="15" width="6.875" style="142" customWidth="1"/>
    <col min="16" max="16" width="8.625" style="142" customWidth="1"/>
    <col min="17" max="17" width="10.00390625" style="172" customWidth="1"/>
    <col min="18" max="22" width="7.125" style="172" customWidth="1"/>
    <col min="23" max="23" width="8.875" style="172" customWidth="1"/>
    <col min="24" max="24" width="9.375" style="172" customWidth="1"/>
    <col min="25" max="29" width="7.125" style="172" customWidth="1"/>
    <col min="30" max="30" width="9.00390625" style="172" customWidth="1"/>
    <col min="31" max="31" width="7.75390625" style="172" customWidth="1"/>
    <col min="32" max="32" width="7.875" style="172" customWidth="1"/>
    <col min="33" max="36" width="7.75390625" style="172" customWidth="1"/>
    <col min="37" max="37" width="10.25390625" style="172" customWidth="1"/>
    <col min="38" max="16384" width="3.75390625" style="156" customWidth="1"/>
  </cols>
  <sheetData>
    <row r="1" spans="3:37" s="1" customFormat="1" ht="12.75" customHeight="1">
      <c r="C1" s="132"/>
      <c r="D1" s="132"/>
      <c r="AI1" s="601" t="s">
        <v>603</v>
      </c>
      <c r="AJ1" s="601"/>
      <c r="AK1" s="601"/>
    </row>
    <row r="2" spans="3:37" s="3" customFormat="1" ht="10.5" customHeight="1">
      <c r="C2" s="129"/>
      <c r="D2" s="129"/>
      <c r="U2" s="143"/>
      <c r="V2" s="143"/>
      <c r="W2" s="143"/>
      <c r="X2" s="143"/>
      <c r="AK2" s="293" t="s">
        <v>595</v>
      </c>
    </row>
    <row r="3" spans="3:34" s="4" customFormat="1" ht="12" customHeight="1">
      <c r="C3" s="130"/>
      <c r="D3" s="130"/>
      <c r="F3" s="313"/>
      <c r="G3" s="313"/>
      <c r="H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Y3" s="313"/>
      <c r="AD3" s="314"/>
      <c r="AE3" s="314"/>
      <c r="AF3" s="313"/>
      <c r="AG3" s="314"/>
      <c r="AH3" s="315"/>
    </row>
    <row r="4" spans="1:37" s="4" customFormat="1" ht="15.75">
      <c r="A4" s="602" t="s">
        <v>604</v>
      </c>
      <c r="B4" s="602"/>
      <c r="C4" s="602"/>
      <c r="D4" s="602"/>
      <c r="E4" s="602"/>
      <c r="F4" s="602"/>
      <c r="G4" s="602"/>
      <c r="H4" s="602"/>
      <c r="I4" s="602"/>
      <c r="J4" s="602"/>
      <c r="K4" s="602"/>
      <c r="L4" s="602"/>
      <c r="M4" s="602"/>
      <c r="N4" s="602"/>
      <c r="O4" s="602"/>
      <c r="P4" s="602"/>
      <c r="Q4" s="602"/>
      <c r="R4" s="602"/>
      <c r="S4" s="602"/>
      <c r="T4" s="602"/>
      <c r="U4" s="602"/>
      <c r="V4" s="602"/>
      <c r="W4" s="602"/>
      <c r="X4" s="602"/>
      <c r="Y4" s="602"/>
      <c r="Z4" s="602"/>
      <c r="AA4" s="602"/>
      <c r="AB4" s="602"/>
      <c r="AC4" s="602"/>
      <c r="AD4" s="602"/>
      <c r="AE4" s="602"/>
      <c r="AF4" s="602"/>
      <c r="AG4" s="602"/>
      <c r="AH4" s="602"/>
      <c r="AI4" s="602"/>
      <c r="AJ4" s="602"/>
      <c r="AK4" s="602"/>
    </row>
    <row r="5" spans="1:166" s="301" customFormat="1" ht="14.25" customHeight="1">
      <c r="A5" s="543" t="s">
        <v>606</v>
      </c>
      <c r="B5" s="543"/>
      <c r="C5" s="543"/>
      <c r="D5" s="543"/>
      <c r="E5" s="543"/>
      <c r="F5" s="543"/>
      <c r="G5" s="543"/>
      <c r="H5" s="543"/>
      <c r="I5" s="543"/>
      <c r="J5" s="543"/>
      <c r="K5" s="543"/>
      <c r="L5" s="543"/>
      <c r="M5" s="543"/>
      <c r="N5" s="543"/>
      <c r="O5" s="543"/>
      <c r="P5" s="543"/>
      <c r="Q5" s="543"/>
      <c r="R5" s="543"/>
      <c r="S5" s="543"/>
      <c r="T5" s="543"/>
      <c r="U5" s="543"/>
      <c r="V5" s="543"/>
      <c r="W5" s="543"/>
      <c r="X5" s="543"/>
      <c r="Y5" s="543"/>
      <c r="Z5" s="543"/>
      <c r="AA5" s="543"/>
      <c r="AB5" s="543"/>
      <c r="AC5" s="543"/>
      <c r="AD5" s="543"/>
      <c r="AE5" s="543"/>
      <c r="AF5" s="543"/>
      <c r="AG5" s="543"/>
      <c r="AH5" s="543"/>
      <c r="AI5" s="543"/>
      <c r="AJ5" s="543"/>
      <c r="AK5" s="543"/>
      <c r="AL5" s="316"/>
      <c r="AM5" s="316"/>
      <c r="AN5" s="316"/>
      <c r="AO5" s="316"/>
      <c r="AP5" s="316"/>
      <c r="AQ5" s="316"/>
      <c r="AR5" s="316"/>
      <c r="AS5" s="316"/>
      <c r="AT5" s="316"/>
      <c r="AU5" s="316"/>
      <c r="AV5" s="316"/>
      <c r="AW5" s="316"/>
      <c r="AX5" s="316"/>
      <c r="AY5" s="316"/>
      <c r="AZ5" s="316"/>
      <c r="BA5" s="316"/>
      <c r="BB5" s="316"/>
      <c r="BC5" s="316"/>
      <c r="BD5" s="316"/>
      <c r="BE5" s="316"/>
      <c r="BF5" s="316"/>
      <c r="BG5" s="316"/>
      <c r="BH5" s="316"/>
      <c r="BI5" s="316"/>
      <c r="BJ5" s="316"/>
      <c r="BK5" s="316"/>
      <c r="BL5" s="316"/>
      <c r="BM5" s="316"/>
      <c r="BN5" s="316"/>
      <c r="BO5" s="316"/>
      <c r="BP5" s="316"/>
      <c r="BQ5" s="316"/>
      <c r="BR5" s="316"/>
      <c r="BS5" s="316"/>
      <c r="BT5" s="316"/>
      <c r="BU5" s="316"/>
      <c r="BV5" s="316"/>
      <c r="BW5" s="316"/>
      <c r="BX5" s="316"/>
      <c r="BY5" s="316"/>
      <c r="BZ5" s="316"/>
      <c r="CA5" s="316"/>
      <c r="CB5" s="316"/>
      <c r="CC5" s="316"/>
      <c r="CD5" s="316"/>
      <c r="CE5" s="316"/>
      <c r="CF5" s="316"/>
      <c r="CG5" s="316"/>
      <c r="CH5" s="316"/>
      <c r="CI5" s="316"/>
      <c r="CJ5" s="316"/>
      <c r="CK5" s="316"/>
      <c r="CL5" s="316"/>
      <c r="CM5" s="316"/>
      <c r="CN5" s="316"/>
      <c r="CO5" s="316"/>
      <c r="CP5" s="316"/>
      <c r="CQ5" s="316"/>
      <c r="CR5" s="316"/>
      <c r="CS5" s="316"/>
      <c r="CT5" s="316"/>
      <c r="CU5" s="316"/>
      <c r="CV5" s="316"/>
      <c r="CW5" s="316"/>
      <c r="CX5" s="316"/>
      <c r="CY5" s="316"/>
      <c r="CZ5" s="316"/>
      <c r="DA5" s="316"/>
      <c r="DB5" s="316"/>
      <c r="DC5" s="316"/>
      <c r="DD5" s="316"/>
      <c r="DE5" s="316"/>
      <c r="DF5" s="316"/>
      <c r="DG5" s="316"/>
      <c r="DH5" s="316"/>
      <c r="DI5" s="316"/>
      <c r="DJ5" s="316"/>
      <c r="DK5" s="316"/>
      <c r="DL5" s="316"/>
      <c r="DM5" s="316"/>
      <c r="DN5" s="316"/>
      <c r="DO5" s="316"/>
      <c r="DP5" s="316"/>
      <c r="DQ5" s="316"/>
      <c r="DR5" s="316"/>
      <c r="DS5" s="316"/>
      <c r="DT5" s="316"/>
      <c r="DU5" s="316"/>
      <c r="DV5" s="316"/>
      <c r="DW5" s="316"/>
      <c r="DX5" s="316"/>
      <c r="DY5" s="316"/>
      <c r="DZ5" s="316"/>
      <c r="EA5" s="316"/>
      <c r="EB5" s="316"/>
      <c r="EC5" s="316"/>
      <c r="ED5" s="316"/>
      <c r="EE5" s="316"/>
      <c r="EF5" s="316"/>
      <c r="EG5" s="316"/>
      <c r="EH5" s="316"/>
      <c r="EI5" s="316"/>
      <c r="EJ5" s="316"/>
      <c r="EK5" s="316"/>
      <c r="EL5" s="316"/>
      <c r="EM5" s="316"/>
      <c r="EN5" s="316"/>
      <c r="EO5" s="316"/>
      <c r="EP5" s="316"/>
      <c r="EQ5" s="316"/>
      <c r="ER5" s="316"/>
      <c r="ES5" s="316"/>
      <c r="ET5" s="316"/>
      <c r="EU5" s="316"/>
      <c r="EV5" s="316"/>
      <c r="EW5" s="316"/>
      <c r="EX5" s="316"/>
      <c r="EY5" s="316"/>
      <c r="EZ5" s="316"/>
      <c r="FA5" s="316"/>
      <c r="FB5" s="316"/>
      <c r="FC5" s="316"/>
      <c r="FD5" s="316"/>
      <c r="FE5" s="316"/>
      <c r="FF5" s="316"/>
      <c r="FG5" s="316"/>
      <c r="FH5" s="316"/>
      <c r="FI5" s="316"/>
      <c r="FJ5" s="316"/>
    </row>
    <row r="6" spans="1:166" s="310" customFormat="1" ht="12" customHeight="1">
      <c r="A6" s="544" t="s">
        <v>3</v>
      </c>
      <c r="B6" s="544"/>
      <c r="C6" s="544"/>
      <c r="D6" s="544"/>
      <c r="E6" s="544"/>
      <c r="F6" s="544"/>
      <c r="G6" s="544"/>
      <c r="H6" s="544"/>
      <c r="I6" s="544"/>
      <c r="J6" s="544"/>
      <c r="K6" s="544"/>
      <c r="L6" s="544"/>
      <c r="M6" s="544"/>
      <c r="N6" s="544"/>
      <c r="O6" s="544"/>
      <c r="P6" s="544"/>
      <c r="Q6" s="544"/>
      <c r="R6" s="544"/>
      <c r="S6" s="544"/>
      <c r="T6" s="544"/>
      <c r="U6" s="544"/>
      <c r="V6" s="544"/>
      <c r="W6" s="544"/>
      <c r="X6" s="544"/>
      <c r="Y6" s="544"/>
      <c r="Z6" s="544"/>
      <c r="AA6" s="544"/>
      <c r="AB6" s="544"/>
      <c r="AC6" s="544"/>
      <c r="AD6" s="544"/>
      <c r="AE6" s="544"/>
      <c r="AF6" s="544"/>
      <c r="AG6" s="544"/>
      <c r="AH6" s="544"/>
      <c r="AI6" s="544"/>
      <c r="AJ6" s="544"/>
      <c r="AK6" s="544"/>
      <c r="AL6" s="317"/>
      <c r="AM6" s="317"/>
      <c r="AN6" s="317"/>
      <c r="AO6" s="317"/>
      <c r="AP6" s="317"/>
      <c r="AQ6" s="317"/>
      <c r="AR6" s="317"/>
      <c r="AS6" s="317"/>
      <c r="AT6" s="317"/>
      <c r="AU6" s="317"/>
      <c r="AV6" s="317"/>
      <c r="AW6" s="317"/>
      <c r="AX6" s="317"/>
      <c r="AY6" s="317"/>
      <c r="AZ6" s="317"/>
      <c r="BA6" s="317"/>
      <c r="BB6" s="317"/>
      <c r="BC6" s="317"/>
      <c r="BD6" s="317"/>
      <c r="BE6" s="317"/>
      <c r="BF6" s="317"/>
      <c r="BG6" s="317"/>
      <c r="BH6" s="317"/>
      <c r="BI6" s="317"/>
      <c r="BJ6" s="317"/>
      <c r="BK6" s="317"/>
      <c r="BL6" s="317"/>
      <c r="BM6" s="317"/>
      <c r="BN6" s="317"/>
      <c r="BO6" s="317"/>
      <c r="BP6" s="317"/>
      <c r="BQ6" s="317"/>
      <c r="BR6" s="317"/>
      <c r="BS6" s="317"/>
      <c r="BT6" s="317"/>
      <c r="BU6" s="317"/>
      <c r="BV6" s="317"/>
      <c r="BW6" s="317"/>
      <c r="BX6" s="317"/>
      <c r="BY6" s="317"/>
      <c r="BZ6" s="317"/>
      <c r="CA6" s="317"/>
      <c r="CB6" s="317"/>
      <c r="CC6" s="317"/>
      <c r="CD6" s="317"/>
      <c r="CE6" s="317"/>
      <c r="CF6" s="317"/>
      <c r="CG6" s="317"/>
      <c r="CH6" s="317"/>
      <c r="CI6" s="317"/>
      <c r="CJ6" s="317"/>
      <c r="CK6" s="317"/>
      <c r="CL6" s="317"/>
      <c r="CM6" s="317"/>
      <c r="CN6" s="317"/>
      <c r="CO6" s="317"/>
      <c r="CP6" s="317"/>
      <c r="CQ6" s="317"/>
      <c r="CR6" s="317"/>
      <c r="CS6" s="317"/>
      <c r="CT6" s="317"/>
      <c r="CU6" s="317"/>
      <c r="CV6" s="317"/>
      <c r="CW6" s="317"/>
      <c r="CX6" s="317"/>
      <c r="CY6" s="317"/>
      <c r="CZ6" s="317"/>
      <c r="DA6" s="317"/>
      <c r="DB6" s="317"/>
      <c r="DC6" s="317"/>
      <c r="DD6" s="317"/>
      <c r="DE6" s="317"/>
      <c r="DF6" s="317"/>
      <c r="DG6" s="317"/>
      <c r="DH6" s="317"/>
      <c r="DI6" s="317"/>
      <c r="DJ6" s="317"/>
      <c r="DK6" s="317"/>
      <c r="DL6" s="317"/>
      <c r="DM6" s="317"/>
      <c r="DN6" s="317"/>
      <c r="DO6" s="317"/>
      <c r="DP6" s="317"/>
      <c r="DQ6" s="317"/>
      <c r="DR6" s="317"/>
      <c r="DS6" s="317"/>
      <c r="DT6" s="317"/>
      <c r="DU6" s="317"/>
      <c r="DV6" s="317"/>
      <c r="DW6" s="317"/>
      <c r="DX6" s="317"/>
      <c r="DY6" s="317"/>
      <c r="DZ6" s="317"/>
      <c r="EA6" s="317"/>
      <c r="EB6" s="317"/>
      <c r="EC6" s="317"/>
      <c r="ED6" s="317"/>
      <c r="EE6" s="317"/>
      <c r="EF6" s="317"/>
      <c r="EG6" s="317"/>
      <c r="EH6" s="317"/>
      <c r="EI6" s="317"/>
      <c r="EJ6" s="317"/>
      <c r="EK6" s="317"/>
      <c r="EL6" s="317"/>
      <c r="EM6" s="317"/>
      <c r="EN6" s="317"/>
      <c r="EO6" s="317"/>
      <c r="EP6" s="317"/>
      <c r="EQ6" s="317"/>
      <c r="ER6" s="317"/>
      <c r="ES6" s="317"/>
      <c r="ET6" s="317"/>
      <c r="EU6" s="317"/>
      <c r="EV6" s="317"/>
      <c r="EW6" s="317"/>
      <c r="EX6" s="317"/>
      <c r="EY6" s="317"/>
      <c r="EZ6" s="317"/>
      <c r="FA6" s="317"/>
      <c r="FB6" s="317"/>
      <c r="FC6" s="317"/>
      <c r="FD6" s="317"/>
      <c r="FE6" s="317"/>
      <c r="FF6" s="317"/>
      <c r="FG6" s="317"/>
      <c r="FH6" s="317"/>
      <c r="FI6" s="317"/>
      <c r="FJ6" s="317"/>
    </row>
    <row r="7" spans="1:166" s="301" customFormat="1" ht="14.25" customHeight="1">
      <c r="A7" s="543" t="s">
        <v>609</v>
      </c>
      <c r="B7" s="543"/>
      <c r="C7" s="543"/>
      <c r="D7" s="543"/>
      <c r="E7" s="543"/>
      <c r="F7" s="543"/>
      <c r="G7" s="543"/>
      <c r="H7" s="543"/>
      <c r="I7" s="543"/>
      <c r="J7" s="543"/>
      <c r="K7" s="543"/>
      <c r="L7" s="543"/>
      <c r="M7" s="543"/>
      <c r="N7" s="543"/>
      <c r="O7" s="543"/>
      <c r="P7" s="543"/>
      <c r="Q7" s="543"/>
      <c r="R7" s="543"/>
      <c r="S7" s="543"/>
      <c r="T7" s="543"/>
      <c r="U7" s="543"/>
      <c r="V7" s="543"/>
      <c r="W7" s="543"/>
      <c r="X7" s="543"/>
      <c r="Y7" s="543"/>
      <c r="Z7" s="543"/>
      <c r="AA7" s="543"/>
      <c r="AB7" s="543"/>
      <c r="AC7" s="543"/>
      <c r="AD7" s="543"/>
      <c r="AE7" s="543"/>
      <c r="AF7" s="543"/>
      <c r="AG7" s="543"/>
      <c r="AH7" s="543"/>
      <c r="AI7" s="543"/>
      <c r="AJ7" s="543"/>
      <c r="AK7" s="543"/>
      <c r="AL7" s="316"/>
      <c r="AM7" s="316"/>
      <c r="AN7" s="316"/>
      <c r="AO7" s="316"/>
      <c r="AP7" s="316"/>
      <c r="AQ7" s="316"/>
      <c r="AR7" s="316"/>
      <c r="AS7" s="316"/>
      <c r="AT7" s="316"/>
      <c r="AU7" s="316"/>
      <c r="AV7" s="316"/>
      <c r="AW7" s="316"/>
      <c r="AX7" s="316"/>
      <c r="AY7" s="316"/>
      <c r="AZ7" s="316"/>
      <c r="BA7" s="316"/>
      <c r="BB7" s="316"/>
      <c r="BC7" s="316"/>
      <c r="BD7" s="316"/>
      <c r="BE7" s="316"/>
      <c r="BF7" s="316"/>
      <c r="BG7" s="316"/>
      <c r="BH7" s="316"/>
      <c r="BI7" s="316"/>
      <c r="BJ7" s="316"/>
      <c r="BK7" s="316"/>
      <c r="BL7" s="316"/>
      <c r="BM7" s="316"/>
      <c r="BN7" s="316"/>
      <c r="BO7" s="316"/>
      <c r="BP7" s="316"/>
      <c r="BQ7" s="316"/>
      <c r="BR7" s="316"/>
      <c r="BS7" s="316"/>
      <c r="BT7" s="316"/>
      <c r="BU7" s="316"/>
      <c r="BV7" s="316"/>
      <c r="BW7" s="316"/>
      <c r="BX7" s="316"/>
      <c r="BY7" s="316"/>
      <c r="BZ7" s="316"/>
      <c r="CA7" s="316"/>
      <c r="CB7" s="316"/>
      <c r="CC7" s="316"/>
      <c r="CD7" s="316"/>
      <c r="CE7" s="316"/>
      <c r="CF7" s="316"/>
      <c r="CG7" s="316"/>
      <c r="CH7" s="316"/>
      <c r="CI7" s="316"/>
      <c r="CJ7" s="316"/>
      <c r="CK7" s="316"/>
      <c r="CL7" s="316"/>
      <c r="CM7" s="316"/>
      <c r="CN7" s="316"/>
      <c r="CO7" s="316"/>
      <c r="CP7" s="316"/>
      <c r="CQ7" s="316"/>
      <c r="CR7" s="316"/>
      <c r="CS7" s="316"/>
      <c r="CT7" s="316"/>
      <c r="CU7" s="316"/>
      <c r="CV7" s="316"/>
      <c r="CW7" s="316"/>
      <c r="CX7" s="316"/>
      <c r="CY7" s="316"/>
      <c r="CZ7" s="316"/>
      <c r="DA7" s="316"/>
      <c r="DB7" s="316"/>
      <c r="DC7" s="316"/>
      <c r="DD7" s="316"/>
      <c r="DE7" s="316"/>
      <c r="DF7" s="316"/>
      <c r="DG7" s="316"/>
      <c r="DH7" s="316"/>
      <c r="DI7" s="316"/>
      <c r="DJ7" s="316"/>
      <c r="DK7" s="316"/>
      <c r="DL7" s="316"/>
      <c r="DM7" s="316"/>
      <c r="DN7" s="316"/>
      <c r="DO7" s="316"/>
      <c r="DP7" s="316"/>
      <c r="DQ7" s="316"/>
      <c r="DR7" s="316"/>
      <c r="DS7" s="316"/>
      <c r="DT7" s="316"/>
      <c r="DU7" s="316"/>
      <c r="DV7" s="316"/>
      <c r="DW7" s="316"/>
      <c r="DX7" s="316"/>
      <c r="DY7" s="316"/>
      <c r="DZ7" s="316"/>
      <c r="EA7" s="316"/>
      <c r="EB7" s="316"/>
      <c r="EC7" s="316"/>
      <c r="ED7" s="316"/>
      <c r="EE7" s="316"/>
      <c r="EF7" s="316"/>
      <c r="EG7" s="316"/>
      <c r="EH7" s="316"/>
      <c r="EI7" s="316"/>
      <c r="EJ7" s="316"/>
      <c r="EK7" s="316"/>
      <c r="EL7" s="316"/>
      <c r="EM7" s="316"/>
      <c r="EN7" s="316"/>
      <c r="EO7" s="316"/>
      <c r="EP7" s="316"/>
      <c r="EQ7" s="316"/>
      <c r="ER7" s="316"/>
      <c r="ES7" s="316"/>
      <c r="ET7" s="316"/>
      <c r="EU7" s="316"/>
      <c r="EV7" s="316"/>
      <c r="EW7" s="316"/>
      <c r="EX7" s="316"/>
      <c r="EY7" s="316"/>
      <c r="EZ7" s="316"/>
      <c r="FA7" s="316"/>
      <c r="FB7" s="316"/>
      <c r="FC7" s="316"/>
      <c r="FD7" s="316"/>
      <c r="FE7" s="316"/>
      <c r="FF7" s="316"/>
      <c r="FG7" s="316"/>
      <c r="FH7" s="316"/>
      <c r="FI7" s="316"/>
      <c r="FJ7" s="316"/>
    </row>
    <row r="8" spans="3:26" ht="22.5" customHeight="1">
      <c r="C8" s="141"/>
      <c r="D8" s="141"/>
      <c r="E8" s="141"/>
      <c r="F8" s="140"/>
      <c r="G8" s="140"/>
      <c r="H8" s="140"/>
      <c r="I8" s="309"/>
      <c r="J8" s="140"/>
      <c r="K8" s="140"/>
      <c r="L8" s="140"/>
      <c r="M8" s="140"/>
      <c r="N8" s="140"/>
      <c r="O8" s="140"/>
      <c r="P8" s="140"/>
      <c r="X8" s="606"/>
      <c r="Y8" s="606"/>
      <c r="Z8" s="606"/>
    </row>
    <row r="9" spans="1:37" ht="16.5" customHeight="1">
      <c r="A9" s="346" t="s">
        <v>0</v>
      </c>
      <c r="B9" s="345" t="s">
        <v>453</v>
      </c>
      <c r="C9" s="346" t="s">
        <v>454</v>
      </c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5" t="s">
        <v>455</v>
      </c>
      <c r="R9" s="345"/>
      <c r="S9" s="345"/>
      <c r="T9" s="345"/>
      <c r="U9" s="345"/>
      <c r="V9" s="345"/>
      <c r="W9" s="345"/>
      <c r="X9" s="345"/>
      <c r="Y9" s="345"/>
      <c r="Z9" s="345"/>
      <c r="AA9" s="345"/>
      <c r="AB9" s="345"/>
      <c r="AC9" s="345"/>
      <c r="AD9" s="345"/>
      <c r="AE9" s="345"/>
      <c r="AF9" s="345"/>
      <c r="AG9" s="345"/>
      <c r="AH9" s="345"/>
      <c r="AI9" s="345"/>
      <c r="AJ9" s="345"/>
      <c r="AK9" s="345"/>
    </row>
    <row r="10" spans="1:196" ht="47.25" customHeight="1">
      <c r="A10" s="346"/>
      <c r="B10" s="345"/>
      <c r="C10" s="346" t="s">
        <v>565</v>
      </c>
      <c r="D10" s="346"/>
      <c r="E10" s="346"/>
      <c r="F10" s="346"/>
      <c r="G10" s="346"/>
      <c r="H10" s="346"/>
      <c r="I10" s="346"/>
      <c r="J10" s="346" t="s">
        <v>457</v>
      </c>
      <c r="K10" s="346"/>
      <c r="L10" s="346"/>
      <c r="M10" s="346"/>
      <c r="N10" s="346"/>
      <c r="O10" s="346"/>
      <c r="P10" s="346"/>
      <c r="Q10" s="345" t="s">
        <v>563</v>
      </c>
      <c r="R10" s="345"/>
      <c r="S10" s="345"/>
      <c r="T10" s="345"/>
      <c r="U10" s="345"/>
      <c r="V10" s="345"/>
      <c r="W10" s="345"/>
      <c r="X10" s="345" t="s">
        <v>564</v>
      </c>
      <c r="Y10" s="345"/>
      <c r="Z10" s="345"/>
      <c r="AA10" s="345"/>
      <c r="AB10" s="345"/>
      <c r="AC10" s="345"/>
      <c r="AD10" s="345"/>
      <c r="AE10" s="345" t="s">
        <v>566</v>
      </c>
      <c r="AF10" s="345"/>
      <c r="AG10" s="345"/>
      <c r="AH10" s="345"/>
      <c r="AI10" s="345"/>
      <c r="AJ10" s="345"/>
      <c r="AK10" s="345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2"/>
      <c r="CK10" s="172"/>
      <c r="CL10" s="172"/>
      <c r="CM10" s="172"/>
      <c r="CN10" s="172"/>
      <c r="CO10" s="172"/>
      <c r="CP10" s="172"/>
      <c r="CQ10" s="172"/>
      <c r="CR10" s="172"/>
      <c r="CS10" s="172"/>
      <c r="CT10" s="172"/>
      <c r="CU10" s="172"/>
      <c r="CV10" s="172"/>
      <c r="CW10" s="172"/>
      <c r="CX10" s="172"/>
      <c r="CY10" s="172"/>
      <c r="CZ10" s="172"/>
      <c r="DA10" s="172"/>
      <c r="DB10" s="172"/>
      <c r="DC10" s="172"/>
      <c r="DD10" s="172"/>
      <c r="DE10" s="172"/>
      <c r="DF10" s="172"/>
      <c r="DG10" s="172"/>
      <c r="DH10" s="172"/>
      <c r="DI10" s="172"/>
      <c r="DJ10" s="172"/>
      <c r="DK10" s="172"/>
      <c r="DL10" s="172"/>
      <c r="DM10" s="172"/>
      <c r="DN10" s="172"/>
      <c r="DO10" s="172"/>
      <c r="DP10" s="172"/>
      <c r="DQ10" s="172"/>
      <c r="DR10" s="172"/>
      <c r="DS10" s="172"/>
      <c r="DT10" s="172"/>
      <c r="DU10" s="172"/>
      <c r="DV10" s="172"/>
      <c r="DW10" s="172"/>
      <c r="DX10" s="172"/>
      <c r="DY10" s="172"/>
      <c r="DZ10" s="172"/>
      <c r="EA10" s="172"/>
      <c r="EB10" s="172"/>
      <c r="EC10" s="172"/>
      <c r="ED10" s="172"/>
      <c r="EE10" s="172"/>
      <c r="EF10" s="172"/>
      <c r="EG10" s="172"/>
      <c r="EH10" s="172"/>
      <c r="EI10" s="172"/>
      <c r="EJ10" s="172"/>
      <c r="EK10" s="172"/>
      <c r="EL10" s="172"/>
      <c r="EM10" s="172"/>
      <c r="EN10" s="172"/>
      <c r="EO10" s="172"/>
      <c r="EP10" s="172"/>
      <c r="EQ10" s="172"/>
      <c r="ER10" s="172"/>
      <c r="ES10" s="172"/>
      <c r="ET10" s="172"/>
      <c r="EU10" s="172"/>
      <c r="EV10" s="172"/>
      <c r="EW10" s="172"/>
      <c r="EX10" s="172"/>
      <c r="EY10" s="172"/>
      <c r="EZ10" s="172"/>
      <c r="FA10" s="172"/>
      <c r="FB10" s="172"/>
      <c r="FC10" s="172"/>
      <c r="FD10" s="172"/>
      <c r="FE10" s="172"/>
      <c r="FF10" s="172"/>
      <c r="FG10" s="172"/>
      <c r="FH10" s="172"/>
      <c r="FI10" s="172"/>
      <c r="FJ10" s="172"/>
      <c r="FK10" s="172"/>
      <c r="FL10" s="172"/>
      <c r="FM10" s="172"/>
      <c r="FN10" s="172"/>
      <c r="FO10" s="172"/>
      <c r="FP10" s="172"/>
      <c r="FQ10" s="172"/>
      <c r="FR10" s="172"/>
      <c r="FS10" s="172"/>
      <c r="FT10" s="172"/>
      <c r="FU10" s="172"/>
      <c r="FV10" s="172"/>
      <c r="FW10" s="172"/>
      <c r="FX10" s="172"/>
      <c r="FY10" s="172"/>
      <c r="FZ10" s="172"/>
      <c r="GA10" s="172"/>
      <c r="GB10" s="172"/>
      <c r="GC10" s="172"/>
      <c r="GD10" s="172"/>
      <c r="GE10" s="172"/>
      <c r="GF10" s="172"/>
      <c r="GG10" s="172"/>
      <c r="GH10" s="172"/>
      <c r="GI10" s="172"/>
      <c r="GJ10" s="172"/>
      <c r="GK10" s="172"/>
      <c r="GL10" s="172"/>
      <c r="GM10" s="172"/>
      <c r="GN10" s="172"/>
    </row>
    <row r="11" spans="1:196" ht="18.75" customHeight="1">
      <c r="A11" s="346"/>
      <c r="B11" s="345"/>
      <c r="C11" s="346" t="s">
        <v>461</v>
      </c>
      <c r="D11" s="346" t="s">
        <v>462</v>
      </c>
      <c r="E11" s="346"/>
      <c r="F11" s="346"/>
      <c r="G11" s="346"/>
      <c r="H11" s="346"/>
      <c r="I11" s="346"/>
      <c r="J11" s="346" t="s">
        <v>461</v>
      </c>
      <c r="K11" s="603" t="s">
        <v>462</v>
      </c>
      <c r="L11" s="603"/>
      <c r="M11" s="603"/>
      <c r="N11" s="603"/>
      <c r="O11" s="603"/>
      <c r="P11" s="603"/>
      <c r="Q11" s="345" t="s">
        <v>461</v>
      </c>
      <c r="R11" s="345" t="s">
        <v>462</v>
      </c>
      <c r="S11" s="345"/>
      <c r="T11" s="345"/>
      <c r="U11" s="345"/>
      <c r="V11" s="345"/>
      <c r="W11" s="345"/>
      <c r="X11" s="345" t="s">
        <v>574</v>
      </c>
      <c r="Y11" s="604" t="s">
        <v>462</v>
      </c>
      <c r="Z11" s="604"/>
      <c r="AA11" s="604"/>
      <c r="AB11" s="604"/>
      <c r="AC11" s="604"/>
      <c r="AD11" s="604"/>
      <c r="AE11" s="345" t="s">
        <v>574</v>
      </c>
      <c r="AF11" s="604" t="s">
        <v>462</v>
      </c>
      <c r="AG11" s="604"/>
      <c r="AH11" s="604"/>
      <c r="AI11" s="604"/>
      <c r="AJ11" s="604"/>
      <c r="AK11" s="604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172"/>
      <c r="CV11" s="172"/>
      <c r="CW11" s="172"/>
      <c r="CX11" s="172"/>
      <c r="CY11" s="172"/>
      <c r="CZ11" s="172"/>
      <c r="DA11" s="172"/>
      <c r="DB11" s="172"/>
      <c r="DC11" s="172"/>
      <c r="DD11" s="172"/>
      <c r="DE11" s="172"/>
      <c r="DF11" s="172"/>
      <c r="DG11" s="172"/>
      <c r="DH11" s="172"/>
      <c r="DI11" s="172"/>
      <c r="DJ11" s="172"/>
      <c r="DK11" s="172"/>
      <c r="DL11" s="172"/>
      <c r="DM11" s="172"/>
      <c r="DN11" s="172"/>
      <c r="DO11" s="172"/>
      <c r="DP11" s="172"/>
      <c r="DQ11" s="172"/>
      <c r="DR11" s="172"/>
      <c r="DS11" s="172"/>
      <c r="DT11" s="172"/>
      <c r="DU11" s="172"/>
      <c r="DV11" s="172"/>
      <c r="DW11" s="172"/>
      <c r="DX11" s="172"/>
      <c r="DY11" s="172"/>
      <c r="DZ11" s="172"/>
      <c r="EA11" s="172"/>
      <c r="EB11" s="172"/>
      <c r="EC11" s="172"/>
      <c r="ED11" s="172"/>
      <c r="EE11" s="172"/>
      <c r="EF11" s="172"/>
      <c r="EG11" s="172"/>
      <c r="EH11" s="172"/>
      <c r="EI11" s="172"/>
      <c r="EJ11" s="172"/>
      <c r="EK11" s="172"/>
      <c r="EL11" s="172"/>
      <c r="EM11" s="172"/>
      <c r="EN11" s="172"/>
      <c r="EO11" s="172"/>
      <c r="EP11" s="172"/>
      <c r="EQ11" s="172"/>
      <c r="ER11" s="172"/>
      <c r="ES11" s="172"/>
      <c r="ET11" s="172"/>
      <c r="EU11" s="172"/>
      <c r="EV11" s="172"/>
      <c r="EW11" s="172"/>
      <c r="EX11" s="172"/>
      <c r="EY11" s="172"/>
      <c r="EZ11" s="172"/>
      <c r="FA11" s="172"/>
      <c r="FB11" s="172"/>
      <c r="FC11" s="172"/>
      <c r="FD11" s="172"/>
      <c r="FE11" s="172"/>
      <c r="FF11" s="172"/>
      <c r="FG11" s="172"/>
      <c r="FH11" s="172"/>
      <c r="FI11" s="172"/>
      <c r="FJ11" s="172"/>
      <c r="FK11" s="172"/>
      <c r="FL11" s="172"/>
      <c r="FM11" s="172"/>
      <c r="FN11" s="172"/>
      <c r="FO11" s="172"/>
      <c r="FP11" s="172"/>
      <c r="FQ11" s="172"/>
      <c r="FR11" s="172"/>
      <c r="FS11" s="172"/>
      <c r="FT11" s="172"/>
      <c r="FU11" s="172"/>
      <c r="FV11" s="172"/>
      <c r="FW11" s="172"/>
      <c r="FX11" s="172"/>
      <c r="FY11" s="172"/>
      <c r="FZ11" s="172"/>
      <c r="GA11" s="172"/>
      <c r="GB11" s="172"/>
      <c r="GC11" s="172"/>
      <c r="GD11" s="172"/>
      <c r="GE11" s="172"/>
      <c r="GF11" s="172"/>
      <c r="GG11" s="172"/>
      <c r="GH11" s="172"/>
      <c r="GI11" s="172"/>
      <c r="GJ11" s="172"/>
      <c r="GK11" s="172"/>
      <c r="GL11" s="172"/>
      <c r="GM11" s="172"/>
      <c r="GN11" s="172"/>
    </row>
    <row r="12" spans="1:37" s="172" customFormat="1" ht="21.75" customHeight="1">
      <c r="A12" s="346"/>
      <c r="B12" s="345"/>
      <c r="C12" s="346"/>
      <c r="D12" s="173">
        <v>2018</v>
      </c>
      <c r="E12" s="173">
        <v>2019</v>
      </c>
      <c r="F12" s="173">
        <v>2020</v>
      </c>
      <c r="G12" s="173">
        <v>2021</v>
      </c>
      <c r="H12" s="173">
        <v>2022</v>
      </c>
      <c r="I12" s="173" t="s">
        <v>596</v>
      </c>
      <c r="J12" s="346"/>
      <c r="K12" s="173">
        <v>2018</v>
      </c>
      <c r="L12" s="173">
        <v>2019</v>
      </c>
      <c r="M12" s="173">
        <v>2020</v>
      </c>
      <c r="N12" s="173">
        <v>2021</v>
      </c>
      <c r="O12" s="173">
        <v>2022</v>
      </c>
      <c r="P12" s="173" t="s">
        <v>596</v>
      </c>
      <c r="Q12" s="345"/>
      <c r="R12" s="174" t="s">
        <v>419</v>
      </c>
      <c r="S12" s="174" t="s">
        <v>420</v>
      </c>
      <c r="T12" s="174" t="s">
        <v>421</v>
      </c>
      <c r="U12" s="174" t="s">
        <v>422</v>
      </c>
      <c r="V12" s="173">
        <v>2022</v>
      </c>
      <c r="W12" s="173" t="s">
        <v>596</v>
      </c>
      <c r="X12" s="345"/>
      <c r="Y12" s="175" t="s">
        <v>419</v>
      </c>
      <c r="Z12" s="175" t="s">
        <v>420</v>
      </c>
      <c r="AA12" s="175" t="s">
        <v>421</v>
      </c>
      <c r="AB12" s="175" t="s">
        <v>422</v>
      </c>
      <c r="AC12" s="173">
        <v>2022</v>
      </c>
      <c r="AD12" s="173" t="s">
        <v>596</v>
      </c>
      <c r="AE12" s="345"/>
      <c r="AF12" s="175" t="s">
        <v>419</v>
      </c>
      <c r="AG12" s="175" t="s">
        <v>420</v>
      </c>
      <c r="AH12" s="175" t="s">
        <v>421</v>
      </c>
      <c r="AI12" s="175" t="s">
        <v>422</v>
      </c>
      <c r="AJ12" s="173">
        <v>2022</v>
      </c>
      <c r="AK12" s="173" t="s">
        <v>596</v>
      </c>
    </row>
    <row r="13" spans="1:196" ht="11.25">
      <c r="A13" s="176"/>
      <c r="B13" s="311">
        <v>2</v>
      </c>
      <c r="C13" s="312">
        <v>3</v>
      </c>
      <c r="D13" s="312">
        <v>3</v>
      </c>
      <c r="E13" s="312">
        <v>5</v>
      </c>
      <c r="F13" s="312">
        <v>6</v>
      </c>
      <c r="G13" s="312">
        <v>7</v>
      </c>
      <c r="H13" s="312">
        <v>8</v>
      </c>
      <c r="I13" s="312">
        <v>9</v>
      </c>
      <c r="J13" s="312">
        <v>10</v>
      </c>
      <c r="K13" s="312">
        <v>11</v>
      </c>
      <c r="L13" s="312">
        <v>13</v>
      </c>
      <c r="M13" s="312">
        <v>14</v>
      </c>
      <c r="N13" s="312">
        <v>15</v>
      </c>
      <c r="O13" s="312">
        <v>16</v>
      </c>
      <c r="P13" s="312">
        <v>17</v>
      </c>
      <c r="Q13" s="311">
        <f>P13+1</f>
        <v>18</v>
      </c>
      <c r="R13" s="311">
        <f aca="true" t="shared" si="0" ref="R13:AK13">Q13+1</f>
        <v>19</v>
      </c>
      <c r="S13" s="311">
        <f t="shared" si="0"/>
        <v>20</v>
      </c>
      <c r="T13" s="311">
        <f t="shared" si="0"/>
        <v>21</v>
      </c>
      <c r="U13" s="311">
        <f t="shared" si="0"/>
        <v>22</v>
      </c>
      <c r="V13" s="311">
        <f t="shared" si="0"/>
        <v>23</v>
      </c>
      <c r="W13" s="311">
        <f t="shared" si="0"/>
        <v>24</v>
      </c>
      <c r="X13" s="311">
        <f t="shared" si="0"/>
        <v>25</v>
      </c>
      <c r="Y13" s="311">
        <f t="shared" si="0"/>
        <v>26</v>
      </c>
      <c r="Z13" s="311">
        <f t="shared" si="0"/>
        <v>27</v>
      </c>
      <c r="AA13" s="311">
        <f t="shared" si="0"/>
        <v>28</v>
      </c>
      <c r="AB13" s="311">
        <f t="shared" si="0"/>
        <v>29</v>
      </c>
      <c r="AC13" s="311">
        <f t="shared" si="0"/>
        <v>30</v>
      </c>
      <c r="AD13" s="311">
        <f t="shared" si="0"/>
        <v>31</v>
      </c>
      <c r="AE13" s="311">
        <f t="shared" si="0"/>
        <v>32</v>
      </c>
      <c r="AF13" s="311">
        <f t="shared" si="0"/>
        <v>33</v>
      </c>
      <c r="AG13" s="311">
        <f t="shared" si="0"/>
        <v>34</v>
      </c>
      <c r="AH13" s="311">
        <f t="shared" si="0"/>
        <v>35</v>
      </c>
      <c r="AI13" s="311">
        <f t="shared" si="0"/>
        <v>36</v>
      </c>
      <c r="AJ13" s="311">
        <f t="shared" si="0"/>
        <v>37</v>
      </c>
      <c r="AK13" s="311">
        <f t="shared" si="0"/>
        <v>38</v>
      </c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2"/>
      <c r="CS13" s="172"/>
      <c r="CT13" s="172"/>
      <c r="CU13" s="172"/>
      <c r="CV13" s="172"/>
      <c r="CW13" s="172"/>
      <c r="CX13" s="172"/>
      <c r="CY13" s="172"/>
      <c r="CZ13" s="172"/>
      <c r="DA13" s="172"/>
      <c r="DB13" s="172"/>
      <c r="DC13" s="172"/>
      <c r="DD13" s="172"/>
      <c r="DE13" s="172"/>
      <c r="DF13" s="172"/>
      <c r="DG13" s="172"/>
      <c r="DH13" s="172"/>
      <c r="DI13" s="172"/>
      <c r="DJ13" s="172"/>
      <c r="DK13" s="172"/>
      <c r="DL13" s="172"/>
      <c r="DM13" s="172"/>
      <c r="DN13" s="172"/>
      <c r="DO13" s="172"/>
      <c r="DP13" s="172"/>
      <c r="DQ13" s="172"/>
      <c r="DR13" s="172"/>
      <c r="DS13" s="172"/>
      <c r="DT13" s="172"/>
      <c r="DU13" s="172"/>
      <c r="DV13" s="172"/>
      <c r="DW13" s="172"/>
      <c r="DX13" s="172"/>
      <c r="DY13" s="172"/>
      <c r="DZ13" s="172"/>
      <c r="EA13" s="172"/>
      <c r="EB13" s="172"/>
      <c r="EC13" s="172"/>
      <c r="ED13" s="172"/>
      <c r="EE13" s="172"/>
      <c r="EF13" s="172"/>
      <c r="EG13" s="172"/>
      <c r="EH13" s="172"/>
      <c r="EI13" s="172"/>
      <c r="EJ13" s="172"/>
      <c r="EK13" s="172"/>
      <c r="EL13" s="172"/>
      <c r="EM13" s="172"/>
      <c r="EN13" s="172"/>
      <c r="EO13" s="172"/>
      <c r="EP13" s="172"/>
      <c r="EQ13" s="172"/>
      <c r="ER13" s="172"/>
      <c r="ES13" s="172"/>
      <c r="ET13" s="172"/>
      <c r="EU13" s="172"/>
      <c r="EV13" s="172"/>
      <c r="EW13" s="172"/>
      <c r="EX13" s="172"/>
      <c r="EY13" s="172"/>
      <c r="EZ13" s="172"/>
      <c r="FA13" s="172"/>
      <c r="FB13" s="172"/>
      <c r="FC13" s="172"/>
      <c r="FD13" s="172"/>
      <c r="FE13" s="172"/>
      <c r="FF13" s="172"/>
      <c r="FG13" s="172"/>
      <c r="FH13" s="172"/>
      <c r="FI13" s="172"/>
      <c r="FJ13" s="172"/>
      <c r="FK13" s="172"/>
      <c r="FL13" s="172"/>
      <c r="FM13" s="172"/>
      <c r="FN13" s="172"/>
      <c r="FO13" s="172"/>
      <c r="FP13" s="172"/>
      <c r="FQ13" s="172"/>
      <c r="FR13" s="172"/>
      <c r="FS13" s="172"/>
      <c r="FT13" s="172"/>
      <c r="FU13" s="172"/>
      <c r="FV13" s="172"/>
      <c r="FW13" s="172"/>
      <c r="FX13" s="172"/>
      <c r="FY13" s="172"/>
      <c r="FZ13" s="172"/>
      <c r="GA13" s="172"/>
      <c r="GB13" s="172"/>
      <c r="GC13" s="172"/>
      <c r="GD13" s="172"/>
      <c r="GE13" s="172"/>
      <c r="GF13" s="172"/>
      <c r="GG13" s="172"/>
      <c r="GH13" s="172"/>
      <c r="GI13" s="172"/>
      <c r="GJ13" s="172"/>
      <c r="GK13" s="172"/>
      <c r="GL13" s="172"/>
      <c r="GM13" s="172"/>
      <c r="GN13" s="172"/>
    </row>
    <row r="14" spans="1:196" s="180" customFormat="1" ht="48" customHeight="1">
      <c r="A14" s="177">
        <v>1</v>
      </c>
      <c r="B14" s="171" t="s">
        <v>573</v>
      </c>
      <c r="C14" s="165">
        <v>0.7299270072992701</v>
      </c>
      <c r="D14" s="165">
        <v>0.7299270072992701</v>
      </c>
      <c r="E14" s="165">
        <v>0.7299270072992701</v>
      </c>
      <c r="F14" s="165">
        <v>0.7299270072992701</v>
      </c>
      <c r="G14" s="165">
        <v>0.7299270072992701</v>
      </c>
      <c r="H14" s="165">
        <v>0.7299270072992701</v>
      </c>
      <c r="I14" s="165">
        <v>0.7299270072992701</v>
      </c>
      <c r="J14" s="181">
        <v>0</v>
      </c>
      <c r="K14" s="181">
        <v>0</v>
      </c>
      <c r="L14" s="181">
        <v>0</v>
      </c>
      <c r="M14" s="181">
        <v>0</v>
      </c>
      <c r="N14" s="181">
        <v>0</v>
      </c>
      <c r="O14" s="181">
        <v>0</v>
      </c>
      <c r="P14" s="181">
        <v>0</v>
      </c>
      <c r="Q14" s="165">
        <v>174.49</v>
      </c>
      <c r="R14" s="165">
        <v>174.49</v>
      </c>
      <c r="S14" s="165">
        <v>174.49</v>
      </c>
      <c r="T14" s="165">
        <v>174.49</v>
      </c>
      <c r="U14" s="165">
        <v>174.49</v>
      </c>
      <c r="V14" s="165">
        <v>174.49</v>
      </c>
      <c r="W14" s="165">
        <v>174.49</v>
      </c>
      <c r="X14" s="178">
        <f>AD14</f>
        <v>3.441672965482489</v>
      </c>
      <c r="Y14" s="178">
        <f>X14</f>
        <v>3.441672965482489</v>
      </c>
      <c r="Z14" s="178">
        <f>AG14/39.69</f>
        <v>3.441672965482489</v>
      </c>
      <c r="AA14" s="178">
        <f>AH14/39.69</f>
        <v>3.441672965482489</v>
      </c>
      <c r="AB14" s="178">
        <f>AI14/39.69</f>
        <v>3.441672965482489</v>
      </c>
      <c r="AC14" s="178">
        <f>AJ14/39.69</f>
        <v>3.441672965482489</v>
      </c>
      <c r="AD14" s="178">
        <f>AK14/39.69</f>
        <v>3.441672965482489</v>
      </c>
      <c r="AE14" s="179">
        <v>136.6</v>
      </c>
      <c r="AF14" s="179">
        <v>136.6</v>
      </c>
      <c r="AG14" s="179">
        <v>136.6</v>
      </c>
      <c r="AH14" s="179">
        <v>136.6</v>
      </c>
      <c r="AI14" s="179">
        <v>136.6</v>
      </c>
      <c r="AJ14" s="179">
        <v>136.6</v>
      </c>
      <c r="AK14" s="179">
        <v>136.6</v>
      </c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2"/>
      <c r="BY14" s="172"/>
      <c r="BZ14" s="172"/>
      <c r="CA14" s="172"/>
      <c r="CB14" s="172"/>
      <c r="CC14" s="172"/>
      <c r="CD14" s="172"/>
      <c r="CE14" s="172"/>
      <c r="CF14" s="172"/>
      <c r="CG14" s="172"/>
      <c r="CH14" s="172"/>
      <c r="CI14" s="172"/>
      <c r="CJ14" s="172"/>
      <c r="CK14" s="172"/>
      <c r="CL14" s="172"/>
      <c r="CM14" s="172"/>
      <c r="CN14" s="172"/>
      <c r="CO14" s="172"/>
      <c r="CP14" s="172"/>
      <c r="CQ14" s="172"/>
      <c r="CR14" s="172"/>
      <c r="CS14" s="172"/>
      <c r="CT14" s="172"/>
      <c r="CU14" s="172"/>
      <c r="CV14" s="172"/>
      <c r="CW14" s="172"/>
      <c r="CX14" s="172"/>
      <c r="CY14" s="172"/>
      <c r="CZ14" s="172"/>
      <c r="DA14" s="172"/>
      <c r="DB14" s="172"/>
      <c r="DC14" s="172"/>
      <c r="DD14" s="172"/>
      <c r="DE14" s="172"/>
      <c r="DF14" s="172"/>
      <c r="DG14" s="172"/>
      <c r="DH14" s="172"/>
      <c r="DI14" s="172"/>
      <c r="DJ14" s="172"/>
      <c r="DK14" s="172"/>
      <c r="DL14" s="172"/>
      <c r="DM14" s="172"/>
      <c r="DN14" s="172"/>
      <c r="DO14" s="172"/>
      <c r="DP14" s="172"/>
      <c r="DQ14" s="172"/>
      <c r="DR14" s="172"/>
      <c r="DS14" s="172"/>
      <c r="DT14" s="172"/>
      <c r="DU14" s="172"/>
      <c r="DV14" s="172"/>
      <c r="DW14" s="172"/>
      <c r="DX14" s="172"/>
      <c r="DY14" s="172"/>
      <c r="DZ14" s="172"/>
      <c r="EA14" s="172"/>
      <c r="EB14" s="172"/>
      <c r="EC14" s="172"/>
      <c r="ED14" s="172"/>
      <c r="EE14" s="172"/>
      <c r="EF14" s="172"/>
      <c r="EG14" s="172"/>
      <c r="EH14" s="172"/>
      <c r="EI14" s="172"/>
      <c r="EJ14" s="172"/>
      <c r="EK14" s="172"/>
      <c r="EL14" s="172"/>
      <c r="EM14" s="172"/>
      <c r="EN14" s="172"/>
      <c r="EO14" s="172"/>
      <c r="EP14" s="172"/>
      <c r="EQ14" s="172"/>
      <c r="ER14" s="172"/>
      <c r="ES14" s="172"/>
      <c r="ET14" s="172"/>
      <c r="EU14" s="172"/>
      <c r="EV14" s="172"/>
      <c r="EW14" s="172"/>
      <c r="EX14" s="172"/>
      <c r="EY14" s="172"/>
      <c r="EZ14" s="172"/>
      <c r="FA14" s="172"/>
      <c r="FB14" s="172"/>
      <c r="FC14" s="172"/>
      <c r="FD14" s="172"/>
      <c r="FE14" s="172"/>
      <c r="FF14" s="172"/>
      <c r="FG14" s="172"/>
      <c r="FH14" s="172"/>
      <c r="FI14" s="172"/>
      <c r="FJ14" s="172"/>
      <c r="FK14" s="172"/>
      <c r="FL14" s="172"/>
      <c r="FM14" s="172"/>
      <c r="FN14" s="172"/>
      <c r="FO14" s="172"/>
      <c r="FP14" s="172"/>
      <c r="FQ14" s="172"/>
      <c r="FR14" s="172"/>
      <c r="FS14" s="172"/>
      <c r="FT14" s="172"/>
      <c r="FU14" s="172"/>
      <c r="FV14" s="172"/>
      <c r="FW14" s="172"/>
      <c r="FX14" s="172"/>
      <c r="FY14" s="172"/>
      <c r="FZ14" s="172"/>
      <c r="GA14" s="172"/>
      <c r="GB14" s="172"/>
      <c r="GC14" s="172"/>
      <c r="GD14" s="172"/>
      <c r="GE14" s="172"/>
      <c r="GF14" s="172"/>
      <c r="GG14" s="172"/>
      <c r="GH14" s="172"/>
      <c r="GI14" s="172"/>
      <c r="GJ14" s="172"/>
      <c r="GK14" s="172"/>
      <c r="GL14" s="172"/>
      <c r="GM14" s="172"/>
      <c r="GN14" s="172"/>
    </row>
    <row r="15" spans="1:196" s="189" customFormat="1" ht="22.5">
      <c r="A15" s="177">
        <v>2</v>
      </c>
      <c r="B15" s="182" t="s">
        <v>578</v>
      </c>
      <c r="C15" s="185">
        <v>0.2</v>
      </c>
      <c r="D15" s="185">
        <v>0.2</v>
      </c>
      <c r="E15" s="185">
        <v>0.2</v>
      </c>
      <c r="F15" s="185">
        <v>0.2</v>
      </c>
      <c r="G15" s="185">
        <v>0.2</v>
      </c>
      <c r="H15" s="185">
        <v>0.2</v>
      </c>
      <c r="I15" s="186">
        <v>0.2</v>
      </c>
      <c r="J15" s="186">
        <v>0.2</v>
      </c>
      <c r="K15" s="186">
        <v>0.2</v>
      </c>
      <c r="L15" s="186">
        <v>0.2</v>
      </c>
      <c r="M15" s="186">
        <v>0.2</v>
      </c>
      <c r="N15" s="186">
        <v>0.2</v>
      </c>
      <c r="O15" s="186">
        <v>0.2</v>
      </c>
      <c r="P15" s="186">
        <v>0.2</v>
      </c>
      <c r="Q15" s="185">
        <v>174.945413156609</v>
      </c>
      <c r="R15" s="185">
        <v>174.945413156609</v>
      </c>
      <c r="S15" s="185">
        <v>174.945413156609</v>
      </c>
      <c r="T15" s="185">
        <v>174.945413156609</v>
      </c>
      <c r="U15" s="185">
        <v>174.945413156609</v>
      </c>
      <c r="V15" s="185">
        <v>174.945413156609</v>
      </c>
      <c r="W15" s="185">
        <v>174.945413156609</v>
      </c>
      <c r="X15" s="190">
        <f>AD15</f>
        <v>0.33656889109351107</v>
      </c>
      <c r="Y15" s="190">
        <v>0.33656889109351107</v>
      </c>
      <c r="Z15" s="190">
        <v>0.33656889109351107</v>
      </c>
      <c r="AA15" s="190">
        <v>0.33656889109351107</v>
      </c>
      <c r="AB15" s="190">
        <v>0.33656889109351107</v>
      </c>
      <c r="AC15" s="190">
        <v>0.33656889109351107</v>
      </c>
      <c r="AD15" s="190">
        <v>0.33656889109351107</v>
      </c>
      <c r="AE15" s="187">
        <v>1103.4499999999998</v>
      </c>
      <c r="AF15" s="187">
        <v>1103.4499999999998</v>
      </c>
      <c r="AG15" s="187">
        <v>1103.4499999999998</v>
      </c>
      <c r="AH15" s="187">
        <v>1103.4499999999998</v>
      </c>
      <c r="AI15" s="187">
        <v>1103.4499999999998</v>
      </c>
      <c r="AJ15" s="187">
        <v>1103.4499999999998</v>
      </c>
      <c r="AK15" s="187">
        <v>1103.4499999999998</v>
      </c>
      <c r="AL15" s="188"/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88"/>
      <c r="BQ15" s="188"/>
      <c r="BR15" s="188"/>
      <c r="BS15" s="188"/>
      <c r="BT15" s="188"/>
      <c r="BU15" s="188"/>
      <c r="BV15" s="188"/>
      <c r="BW15" s="188"/>
      <c r="BX15" s="188"/>
      <c r="BY15" s="188"/>
      <c r="BZ15" s="188"/>
      <c r="CA15" s="188"/>
      <c r="CB15" s="188"/>
      <c r="CC15" s="188"/>
      <c r="CD15" s="188"/>
      <c r="CE15" s="188"/>
      <c r="CF15" s="188"/>
      <c r="CG15" s="188"/>
      <c r="CH15" s="188"/>
      <c r="CI15" s="188"/>
      <c r="CJ15" s="188"/>
      <c r="CK15" s="188"/>
      <c r="CL15" s="188"/>
      <c r="CM15" s="188"/>
      <c r="CN15" s="188"/>
      <c r="CO15" s="188"/>
      <c r="CP15" s="188"/>
      <c r="CQ15" s="188"/>
      <c r="CR15" s="188"/>
      <c r="CS15" s="188"/>
      <c r="CT15" s="188"/>
      <c r="CU15" s="188"/>
      <c r="CV15" s="188"/>
      <c r="CW15" s="188"/>
      <c r="CX15" s="188"/>
      <c r="CY15" s="188"/>
      <c r="CZ15" s="188"/>
      <c r="DA15" s="188"/>
      <c r="DB15" s="188"/>
      <c r="DC15" s="188"/>
      <c r="DD15" s="188"/>
      <c r="DE15" s="188"/>
      <c r="DF15" s="188"/>
      <c r="DG15" s="188"/>
      <c r="DH15" s="188"/>
      <c r="DI15" s="188"/>
      <c r="DJ15" s="188"/>
      <c r="DK15" s="188"/>
      <c r="DL15" s="188"/>
      <c r="DM15" s="188"/>
      <c r="DN15" s="188"/>
      <c r="DO15" s="188"/>
      <c r="DP15" s="188"/>
      <c r="DQ15" s="188"/>
      <c r="DR15" s="188"/>
      <c r="DS15" s="188"/>
      <c r="DT15" s="188"/>
      <c r="DU15" s="188"/>
      <c r="DV15" s="188"/>
      <c r="DW15" s="188"/>
      <c r="DX15" s="188"/>
      <c r="DY15" s="188"/>
      <c r="DZ15" s="188"/>
      <c r="EA15" s="188"/>
      <c r="EB15" s="188"/>
      <c r="EC15" s="188"/>
      <c r="ED15" s="188"/>
      <c r="EE15" s="188"/>
      <c r="EF15" s="188"/>
      <c r="EG15" s="188"/>
      <c r="EH15" s="188"/>
      <c r="EI15" s="188"/>
      <c r="EJ15" s="188"/>
      <c r="EK15" s="188"/>
      <c r="EL15" s="188"/>
      <c r="EM15" s="188"/>
      <c r="EN15" s="188"/>
      <c r="EO15" s="188"/>
      <c r="EP15" s="188"/>
      <c r="EQ15" s="188"/>
      <c r="ER15" s="188"/>
      <c r="ES15" s="188"/>
      <c r="ET15" s="188"/>
      <c r="EU15" s="188"/>
      <c r="EV15" s="188"/>
      <c r="EW15" s="188"/>
      <c r="EX15" s="188"/>
      <c r="EY15" s="188"/>
      <c r="EZ15" s="188"/>
      <c r="FA15" s="188"/>
      <c r="FB15" s="188"/>
      <c r="FC15" s="188"/>
      <c r="FD15" s="188"/>
      <c r="FE15" s="188"/>
      <c r="FF15" s="188"/>
      <c r="FG15" s="188"/>
      <c r="FH15" s="188"/>
      <c r="FI15" s="188"/>
      <c r="FJ15" s="188"/>
      <c r="FK15" s="188"/>
      <c r="FL15" s="188"/>
      <c r="FM15" s="188"/>
      <c r="FN15" s="188"/>
      <c r="FO15" s="188"/>
      <c r="FP15" s="188"/>
      <c r="FQ15" s="188"/>
      <c r="FR15" s="188"/>
      <c r="FS15" s="188"/>
      <c r="FT15" s="188"/>
      <c r="FU15" s="188"/>
      <c r="FV15" s="188"/>
      <c r="FW15" s="188"/>
      <c r="FX15" s="188"/>
      <c r="FY15" s="188"/>
      <c r="FZ15" s="188"/>
      <c r="GA15" s="188"/>
      <c r="GB15" s="188"/>
      <c r="GC15" s="188"/>
      <c r="GD15" s="188"/>
      <c r="GE15" s="188"/>
      <c r="GF15" s="188"/>
      <c r="GG15" s="188"/>
      <c r="GH15" s="188"/>
      <c r="GI15" s="188"/>
      <c r="GJ15" s="188"/>
      <c r="GK15" s="188"/>
      <c r="GL15" s="188"/>
      <c r="GM15" s="188"/>
      <c r="GN15" s="188"/>
    </row>
    <row r="16" spans="1:196" s="197" customFormat="1" ht="18.75" customHeight="1">
      <c r="A16" s="191" t="s">
        <v>441</v>
      </c>
      <c r="B16" s="192" t="s">
        <v>576</v>
      </c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93">
        <v>174.86411473268882</v>
      </c>
      <c r="R16" s="193">
        <v>174.86411473268882</v>
      </c>
      <c r="S16" s="193">
        <v>174.86411473268882</v>
      </c>
      <c r="T16" s="193">
        <v>174.86411473268882</v>
      </c>
      <c r="U16" s="193">
        <v>174.86411473268882</v>
      </c>
      <c r="V16" s="193">
        <v>174.86411473268882</v>
      </c>
      <c r="W16" s="198">
        <v>174.86411473268882</v>
      </c>
      <c r="X16" s="194"/>
      <c r="Y16" s="194"/>
      <c r="Z16" s="194"/>
      <c r="AA16" s="194"/>
      <c r="AB16" s="194"/>
      <c r="AC16" s="194"/>
      <c r="AD16" s="194"/>
      <c r="AE16" s="195"/>
      <c r="AF16" s="195"/>
      <c r="AG16" s="195"/>
      <c r="AH16" s="195"/>
      <c r="AI16" s="195"/>
      <c r="AJ16" s="195"/>
      <c r="AK16" s="195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96"/>
      <c r="BA16" s="196"/>
      <c r="BB16" s="196"/>
      <c r="BC16" s="196"/>
      <c r="BD16" s="196"/>
      <c r="BE16" s="196"/>
      <c r="BF16" s="196"/>
      <c r="BG16" s="196"/>
      <c r="BH16" s="196"/>
      <c r="BI16" s="196"/>
      <c r="BJ16" s="196"/>
      <c r="BK16" s="196"/>
      <c r="BL16" s="196"/>
      <c r="BM16" s="196"/>
      <c r="BN16" s="196"/>
      <c r="BO16" s="196"/>
      <c r="BP16" s="196"/>
      <c r="BQ16" s="196"/>
      <c r="BR16" s="196"/>
      <c r="BS16" s="196"/>
      <c r="BT16" s="196"/>
      <c r="BU16" s="196"/>
      <c r="BV16" s="196"/>
      <c r="BW16" s="196"/>
      <c r="BX16" s="196"/>
      <c r="BY16" s="196"/>
      <c r="BZ16" s="196"/>
      <c r="CA16" s="196"/>
      <c r="CB16" s="196"/>
      <c r="CC16" s="196"/>
      <c r="CD16" s="196"/>
      <c r="CE16" s="196"/>
      <c r="CF16" s="196"/>
      <c r="CG16" s="196"/>
      <c r="CH16" s="196"/>
      <c r="CI16" s="196"/>
      <c r="CJ16" s="196"/>
      <c r="CK16" s="196"/>
      <c r="CL16" s="196"/>
      <c r="CM16" s="196"/>
      <c r="CN16" s="196"/>
      <c r="CO16" s="196"/>
      <c r="CP16" s="196"/>
      <c r="CQ16" s="196"/>
      <c r="CR16" s="196"/>
      <c r="CS16" s="196"/>
      <c r="CT16" s="196"/>
      <c r="CU16" s="196"/>
      <c r="CV16" s="196"/>
      <c r="CW16" s="196"/>
      <c r="CX16" s="196"/>
      <c r="CY16" s="196"/>
      <c r="CZ16" s="196"/>
      <c r="DA16" s="196"/>
      <c r="DB16" s="196"/>
      <c r="DC16" s="196"/>
      <c r="DD16" s="196"/>
      <c r="DE16" s="196"/>
      <c r="DF16" s="196"/>
      <c r="DG16" s="196"/>
      <c r="DH16" s="196"/>
      <c r="DI16" s="196"/>
      <c r="DJ16" s="196"/>
      <c r="DK16" s="196"/>
      <c r="DL16" s="196"/>
      <c r="DM16" s="196"/>
      <c r="DN16" s="196"/>
      <c r="DO16" s="196"/>
      <c r="DP16" s="196"/>
      <c r="DQ16" s="196"/>
      <c r="DR16" s="196"/>
      <c r="DS16" s="196"/>
      <c r="DT16" s="196"/>
      <c r="DU16" s="196"/>
      <c r="DV16" s="196"/>
      <c r="DW16" s="196"/>
      <c r="DX16" s="196"/>
      <c r="DY16" s="196"/>
      <c r="DZ16" s="196"/>
      <c r="EA16" s="196"/>
      <c r="EB16" s="196"/>
      <c r="EC16" s="196"/>
      <c r="ED16" s="196"/>
      <c r="EE16" s="196"/>
      <c r="EF16" s="196"/>
      <c r="EG16" s="196"/>
      <c r="EH16" s="196"/>
      <c r="EI16" s="196"/>
      <c r="EJ16" s="196"/>
      <c r="EK16" s="196"/>
      <c r="EL16" s="196"/>
      <c r="EM16" s="196"/>
      <c r="EN16" s="196"/>
      <c r="EO16" s="196"/>
      <c r="EP16" s="196"/>
      <c r="EQ16" s="196"/>
      <c r="ER16" s="196"/>
      <c r="ES16" s="196"/>
      <c r="ET16" s="196"/>
      <c r="EU16" s="196"/>
      <c r="EV16" s="196"/>
      <c r="EW16" s="196"/>
      <c r="EX16" s="196"/>
      <c r="EY16" s="196"/>
      <c r="EZ16" s="196"/>
      <c r="FA16" s="196"/>
      <c r="FB16" s="196"/>
      <c r="FC16" s="196"/>
      <c r="FD16" s="196"/>
      <c r="FE16" s="196"/>
      <c r="FF16" s="196"/>
      <c r="FG16" s="196"/>
      <c r="FH16" s="196"/>
      <c r="FI16" s="196"/>
      <c r="FJ16" s="196"/>
      <c r="FK16" s="196"/>
      <c r="FL16" s="196"/>
      <c r="FM16" s="196"/>
      <c r="FN16" s="196"/>
      <c r="FO16" s="196"/>
      <c r="FP16" s="196"/>
      <c r="FQ16" s="196"/>
      <c r="FR16" s="196"/>
      <c r="FS16" s="196"/>
      <c r="FT16" s="196"/>
      <c r="FU16" s="196"/>
      <c r="FV16" s="196"/>
      <c r="FW16" s="196"/>
      <c r="FX16" s="196"/>
      <c r="FY16" s="196"/>
      <c r="FZ16" s="196"/>
      <c r="GA16" s="196"/>
      <c r="GB16" s="196"/>
      <c r="GC16" s="196"/>
      <c r="GD16" s="196"/>
      <c r="GE16" s="196"/>
      <c r="GF16" s="196"/>
      <c r="GG16" s="196"/>
      <c r="GH16" s="196"/>
      <c r="GI16" s="196"/>
      <c r="GJ16" s="196"/>
      <c r="GK16" s="196"/>
      <c r="GL16" s="196"/>
      <c r="GM16" s="196"/>
      <c r="GN16" s="196"/>
    </row>
    <row r="17" spans="1:196" s="197" customFormat="1" ht="18.75" customHeight="1">
      <c r="A17" s="191" t="s">
        <v>443</v>
      </c>
      <c r="B17" s="192" t="s">
        <v>577</v>
      </c>
      <c r="C17" s="171"/>
      <c r="D17" s="171"/>
      <c r="E17" s="171"/>
      <c r="F17" s="306"/>
      <c r="G17" s="307"/>
      <c r="H17" s="308"/>
      <c r="I17" s="308"/>
      <c r="J17" s="308"/>
      <c r="K17" s="308"/>
      <c r="L17" s="308"/>
      <c r="M17" s="308"/>
      <c r="N17" s="308"/>
      <c r="O17" s="171"/>
      <c r="P17" s="171"/>
      <c r="Q17" s="193">
        <v>184.91000000000003</v>
      </c>
      <c r="R17" s="193">
        <v>184.91000000000003</v>
      </c>
      <c r="S17" s="193">
        <v>184.91000000000003</v>
      </c>
      <c r="T17" s="193">
        <v>184.91000000000003</v>
      </c>
      <c r="U17" s="193">
        <v>184.91000000000003</v>
      </c>
      <c r="V17" s="193">
        <v>184.91000000000003</v>
      </c>
      <c r="W17" s="198">
        <v>184.91000000000003</v>
      </c>
      <c r="X17" s="194"/>
      <c r="Y17" s="194"/>
      <c r="Z17" s="194"/>
      <c r="AA17" s="194"/>
      <c r="AB17" s="194"/>
      <c r="AC17" s="194"/>
      <c r="AD17" s="194"/>
      <c r="AE17" s="195"/>
      <c r="AF17" s="195"/>
      <c r="AG17" s="195"/>
      <c r="AH17" s="195"/>
      <c r="AI17" s="195"/>
      <c r="AJ17" s="195"/>
      <c r="AK17" s="195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6"/>
      <c r="BC17" s="196"/>
      <c r="BD17" s="196"/>
      <c r="BE17" s="196"/>
      <c r="BF17" s="196"/>
      <c r="BG17" s="196"/>
      <c r="BH17" s="196"/>
      <c r="BI17" s="196"/>
      <c r="BJ17" s="196"/>
      <c r="BK17" s="196"/>
      <c r="BL17" s="196"/>
      <c r="BM17" s="196"/>
      <c r="BN17" s="196"/>
      <c r="BO17" s="196"/>
      <c r="BP17" s="196"/>
      <c r="BQ17" s="196"/>
      <c r="BR17" s="196"/>
      <c r="BS17" s="196"/>
      <c r="BT17" s="196"/>
      <c r="BU17" s="196"/>
      <c r="BV17" s="196"/>
      <c r="BW17" s="196"/>
      <c r="BX17" s="196"/>
      <c r="BY17" s="196"/>
      <c r="BZ17" s="196"/>
      <c r="CA17" s="196"/>
      <c r="CB17" s="196"/>
      <c r="CC17" s="196"/>
      <c r="CD17" s="196"/>
      <c r="CE17" s="196"/>
      <c r="CF17" s="196"/>
      <c r="CG17" s="196"/>
      <c r="CH17" s="196"/>
      <c r="CI17" s="196"/>
      <c r="CJ17" s="196"/>
      <c r="CK17" s="196"/>
      <c r="CL17" s="196"/>
      <c r="CM17" s="196"/>
      <c r="CN17" s="196"/>
      <c r="CO17" s="196"/>
      <c r="CP17" s="196"/>
      <c r="CQ17" s="196"/>
      <c r="CR17" s="196"/>
      <c r="CS17" s="196"/>
      <c r="CT17" s="196"/>
      <c r="CU17" s="196"/>
      <c r="CV17" s="196"/>
      <c r="CW17" s="196"/>
      <c r="CX17" s="196"/>
      <c r="CY17" s="196"/>
      <c r="CZ17" s="196"/>
      <c r="DA17" s="196"/>
      <c r="DB17" s="196"/>
      <c r="DC17" s="196"/>
      <c r="DD17" s="196"/>
      <c r="DE17" s="196"/>
      <c r="DF17" s="196"/>
      <c r="DG17" s="196"/>
      <c r="DH17" s="196"/>
      <c r="DI17" s="196"/>
      <c r="DJ17" s="196"/>
      <c r="DK17" s="196"/>
      <c r="DL17" s="196"/>
      <c r="DM17" s="196"/>
      <c r="DN17" s="196"/>
      <c r="DO17" s="196"/>
      <c r="DP17" s="196"/>
      <c r="DQ17" s="196"/>
      <c r="DR17" s="196"/>
      <c r="DS17" s="196"/>
      <c r="DT17" s="196"/>
      <c r="DU17" s="196"/>
      <c r="DV17" s="196"/>
      <c r="DW17" s="196"/>
      <c r="DX17" s="196"/>
      <c r="DY17" s="196"/>
      <c r="DZ17" s="196"/>
      <c r="EA17" s="196"/>
      <c r="EB17" s="196"/>
      <c r="EC17" s="196"/>
      <c r="ED17" s="196"/>
      <c r="EE17" s="196"/>
      <c r="EF17" s="196"/>
      <c r="EG17" s="196"/>
      <c r="EH17" s="196"/>
      <c r="EI17" s="196"/>
      <c r="EJ17" s="196"/>
      <c r="EK17" s="196"/>
      <c r="EL17" s="196"/>
      <c r="EM17" s="196"/>
      <c r="EN17" s="196"/>
      <c r="EO17" s="196"/>
      <c r="EP17" s="196"/>
      <c r="EQ17" s="196"/>
      <c r="ER17" s="196"/>
      <c r="ES17" s="196"/>
      <c r="ET17" s="196"/>
      <c r="EU17" s="196"/>
      <c r="EV17" s="196"/>
      <c r="EW17" s="196"/>
      <c r="EX17" s="196"/>
      <c r="EY17" s="196"/>
      <c r="EZ17" s="196"/>
      <c r="FA17" s="196"/>
      <c r="FB17" s="196"/>
      <c r="FC17" s="196"/>
      <c r="FD17" s="196"/>
      <c r="FE17" s="196"/>
      <c r="FF17" s="196"/>
      <c r="FG17" s="196"/>
      <c r="FH17" s="196"/>
      <c r="FI17" s="196"/>
      <c r="FJ17" s="196"/>
      <c r="FK17" s="196"/>
      <c r="FL17" s="196"/>
      <c r="FM17" s="196"/>
      <c r="FN17" s="196"/>
      <c r="FO17" s="196"/>
      <c r="FP17" s="196"/>
      <c r="FQ17" s="196"/>
      <c r="FR17" s="196"/>
      <c r="FS17" s="196"/>
      <c r="FT17" s="196"/>
      <c r="FU17" s="196"/>
      <c r="FV17" s="196"/>
      <c r="FW17" s="196"/>
      <c r="FX17" s="196"/>
      <c r="FY17" s="196"/>
      <c r="FZ17" s="196"/>
      <c r="GA17" s="196"/>
      <c r="GB17" s="196"/>
      <c r="GC17" s="196"/>
      <c r="GD17" s="196"/>
      <c r="GE17" s="196"/>
      <c r="GF17" s="196"/>
      <c r="GG17" s="196"/>
      <c r="GH17" s="196"/>
      <c r="GI17" s="196"/>
      <c r="GJ17" s="196"/>
      <c r="GK17" s="196"/>
      <c r="GL17" s="196"/>
      <c r="GM17" s="196"/>
      <c r="GN17" s="196"/>
    </row>
    <row r="18" spans="1:196" s="206" customFormat="1" ht="18.75" customHeight="1">
      <c r="A18" s="201"/>
      <c r="B18" s="202"/>
      <c r="C18" s="172"/>
      <c r="D18" s="172"/>
      <c r="E18" s="156"/>
      <c r="F18" s="156"/>
      <c r="G18" s="156"/>
      <c r="H18" s="156"/>
      <c r="I18" s="156"/>
      <c r="J18" s="156"/>
      <c r="K18" s="156"/>
      <c r="L18" s="156"/>
      <c r="M18" s="142"/>
      <c r="N18" s="140"/>
      <c r="O18" s="172"/>
      <c r="P18" s="172"/>
      <c r="Q18" s="203"/>
      <c r="R18" s="203"/>
      <c r="S18" s="203"/>
      <c r="T18" s="203"/>
      <c r="U18" s="203"/>
      <c r="V18" s="203"/>
      <c r="W18" s="204"/>
      <c r="X18" s="205"/>
      <c r="Y18" s="205"/>
      <c r="Z18" s="205"/>
      <c r="AA18" s="205"/>
      <c r="AB18" s="205"/>
      <c r="AC18" s="205"/>
      <c r="AD18" s="205"/>
      <c r="AE18" s="199"/>
      <c r="AF18" s="199"/>
      <c r="AG18" s="199"/>
      <c r="AH18" s="199"/>
      <c r="AI18" s="199"/>
      <c r="AJ18" s="199"/>
      <c r="AK18" s="199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6"/>
      <c r="BA18" s="196"/>
      <c r="BB18" s="196"/>
      <c r="BC18" s="196"/>
      <c r="BD18" s="196"/>
      <c r="BE18" s="196"/>
      <c r="BF18" s="196"/>
      <c r="BG18" s="196"/>
      <c r="BH18" s="196"/>
      <c r="BI18" s="196"/>
      <c r="BJ18" s="196"/>
      <c r="BK18" s="196"/>
      <c r="BL18" s="196"/>
      <c r="BM18" s="196"/>
      <c r="BN18" s="196"/>
      <c r="BO18" s="196"/>
      <c r="BP18" s="196"/>
      <c r="BQ18" s="196"/>
      <c r="BR18" s="196"/>
      <c r="BS18" s="196"/>
      <c r="BT18" s="196"/>
      <c r="BU18" s="196"/>
      <c r="BV18" s="196"/>
      <c r="BW18" s="196"/>
      <c r="BX18" s="196"/>
      <c r="BY18" s="196"/>
      <c r="BZ18" s="196"/>
      <c r="CA18" s="196"/>
      <c r="CB18" s="196"/>
      <c r="CC18" s="196"/>
      <c r="CD18" s="196"/>
      <c r="CE18" s="196"/>
      <c r="CF18" s="196"/>
      <c r="CG18" s="196"/>
      <c r="CH18" s="196"/>
      <c r="CI18" s="196"/>
      <c r="CJ18" s="196"/>
      <c r="CK18" s="196"/>
      <c r="CL18" s="196"/>
      <c r="CM18" s="196"/>
      <c r="CN18" s="196"/>
      <c r="CO18" s="196"/>
      <c r="CP18" s="196"/>
      <c r="CQ18" s="196"/>
      <c r="CR18" s="196"/>
      <c r="CS18" s="196"/>
      <c r="CT18" s="196"/>
      <c r="CU18" s="196"/>
      <c r="CV18" s="196"/>
      <c r="CW18" s="196"/>
      <c r="CX18" s="196"/>
      <c r="CY18" s="196"/>
      <c r="CZ18" s="196"/>
      <c r="DA18" s="196"/>
      <c r="DB18" s="196"/>
      <c r="DC18" s="196"/>
      <c r="DD18" s="196"/>
      <c r="DE18" s="196"/>
      <c r="DF18" s="196"/>
      <c r="DG18" s="196"/>
      <c r="DH18" s="196"/>
      <c r="DI18" s="196"/>
      <c r="DJ18" s="196"/>
      <c r="DK18" s="196"/>
      <c r="DL18" s="196"/>
      <c r="DM18" s="196"/>
      <c r="DN18" s="196"/>
      <c r="DO18" s="196"/>
      <c r="DP18" s="196"/>
      <c r="DQ18" s="196"/>
      <c r="DR18" s="196"/>
      <c r="DS18" s="196"/>
      <c r="DT18" s="196"/>
      <c r="DU18" s="196"/>
      <c r="DV18" s="196"/>
      <c r="DW18" s="196"/>
      <c r="DX18" s="196"/>
      <c r="DY18" s="196"/>
      <c r="DZ18" s="196"/>
      <c r="EA18" s="196"/>
      <c r="EB18" s="196"/>
      <c r="EC18" s="196"/>
      <c r="ED18" s="196"/>
      <c r="EE18" s="196"/>
      <c r="EF18" s="196"/>
      <c r="EG18" s="196"/>
      <c r="EH18" s="196"/>
      <c r="EI18" s="196"/>
      <c r="EJ18" s="196"/>
      <c r="EK18" s="196"/>
      <c r="EL18" s="196"/>
      <c r="EM18" s="196"/>
      <c r="EN18" s="196"/>
      <c r="EO18" s="196"/>
      <c r="EP18" s="196"/>
      <c r="EQ18" s="196"/>
      <c r="ER18" s="196"/>
      <c r="ES18" s="196"/>
      <c r="ET18" s="196"/>
      <c r="EU18" s="196"/>
      <c r="EV18" s="196"/>
      <c r="EW18" s="196"/>
      <c r="EX18" s="196"/>
      <c r="EY18" s="196"/>
      <c r="EZ18" s="196"/>
      <c r="FA18" s="196"/>
      <c r="FB18" s="196"/>
      <c r="FC18" s="196"/>
      <c r="FD18" s="196"/>
      <c r="FE18" s="196"/>
      <c r="FF18" s="196"/>
      <c r="FG18" s="196"/>
      <c r="FH18" s="196"/>
      <c r="FI18" s="196"/>
      <c r="FJ18" s="196"/>
      <c r="FK18" s="196"/>
      <c r="FL18" s="196"/>
      <c r="FM18" s="196"/>
      <c r="FN18" s="196"/>
      <c r="FO18" s="196"/>
      <c r="FP18" s="196"/>
      <c r="FQ18" s="196"/>
      <c r="FR18" s="196"/>
      <c r="FS18" s="196"/>
      <c r="FT18" s="196"/>
      <c r="FU18" s="196"/>
      <c r="FV18" s="196"/>
      <c r="FW18" s="196"/>
      <c r="FX18" s="196"/>
      <c r="FY18" s="196"/>
      <c r="FZ18" s="196"/>
      <c r="GA18" s="196"/>
      <c r="GB18" s="196"/>
      <c r="GC18" s="196"/>
      <c r="GD18" s="196"/>
      <c r="GE18" s="196"/>
      <c r="GF18" s="196"/>
      <c r="GG18" s="196"/>
      <c r="GH18" s="196"/>
      <c r="GI18" s="196"/>
      <c r="GJ18" s="196"/>
      <c r="GK18" s="196"/>
      <c r="GL18" s="196"/>
      <c r="GM18" s="196"/>
      <c r="GN18" s="196"/>
    </row>
    <row r="19" spans="3:33" s="172" customFormat="1" ht="16.5" customHeight="1">
      <c r="C19" s="334"/>
      <c r="D19" s="334"/>
      <c r="E19" s="334"/>
      <c r="F19" s="334"/>
      <c r="G19" s="334"/>
      <c r="H19" s="334"/>
      <c r="I19" s="334"/>
      <c r="J19" s="334"/>
      <c r="K19" s="334"/>
      <c r="L19" s="334"/>
      <c r="M19" s="207"/>
      <c r="N19" s="207"/>
      <c r="O19" s="207"/>
      <c r="P19" s="207"/>
      <c r="Q19" s="188"/>
      <c r="R19" s="188"/>
      <c r="S19" s="188"/>
      <c r="T19" s="188"/>
      <c r="U19" s="188"/>
      <c r="Y19" s="605" t="s">
        <v>610</v>
      </c>
      <c r="Z19" s="605"/>
      <c r="AA19" s="605"/>
      <c r="AE19" s="605" t="s">
        <v>618</v>
      </c>
      <c r="AF19" s="605"/>
      <c r="AG19" s="605"/>
    </row>
    <row r="20" spans="12:32" s="172" customFormat="1" ht="12">
      <c r="L20" s="129"/>
      <c r="M20" s="274"/>
      <c r="N20" s="129"/>
      <c r="P20" s="274"/>
      <c r="Q20" s="188"/>
      <c r="R20" s="188"/>
      <c r="S20" s="188"/>
      <c r="T20" s="188"/>
      <c r="U20" s="188"/>
      <c r="Y20" s="188"/>
      <c r="AB20" s="172" t="s">
        <v>597</v>
      </c>
      <c r="AF20" s="188"/>
    </row>
    <row r="21" spans="1:196" s="206" customFormat="1" ht="18.75" customHeight="1">
      <c r="A21" s="201"/>
      <c r="B21" s="20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203"/>
      <c r="R21" s="203"/>
      <c r="S21" s="203"/>
      <c r="T21" s="203"/>
      <c r="U21" s="203"/>
      <c r="V21" s="203"/>
      <c r="W21" s="204"/>
      <c r="X21" s="205"/>
      <c r="Y21" s="205"/>
      <c r="Z21" s="205"/>
      <c r="AA21" s="205"/>
      <c r="AB21" s="205"/>
      <c r="AC21" s="205"/>
      <c r="AD21" s="205"/>
      <c r="AE21" s="199"/>
      <c r="AF21" s="199"/>
      <c r="AG21" s="199"/>
      <c r="AH21" s="199"/>
      <c r="AI21" s="199"/>
      <c r="AJ21" s="199"/>
      <c r="AK21" s="199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6"/>
      <c r="BA21" s="196"/>
      <c r="BB21" s="196"/>
      <c r="BC21" s="196"/>
      <c r="BD21" s="196"/>
      <c r="BE21" s="196"/>
      <c r="BF21" s="196"/>
      <c r="BG21" s="196"/>
      <c r="BH21" s="196"/>
      <c r="BI21" s="196"/>
      <c r="BJ21" s="196"/>
      <c r="BK21" s="196"/>
      <c r="BL21" s="196"/>
      <c r="BM21" s="196"/>
      <c r="BN21" s="196"/>
      <c r="BO21" s="196"/>
      <c r="BP21" s="196"/>
      <c r="BQ21" s="196"/>
      <c r="BR21" s="196"/>
      <c r="BS21" s="196"/>
      <c r="BT21" s="196"/>
      <c r="BU21" s="196"/>
      <c r="BV21" s="196"/>
      <c r="BW21" s="196"/>
      <c r="BX21" s="196"/>
      <c r="BY21" s="196"/>
      <c r="BZ21" s="196"/>
      <c r="CA21" s="196"/>
      <c r="CB21" s="196"/>
      <c r="CC21" s="196"/>
      <c r="CD21" s="196"/>
      <c r="CE21" s="196"/>
      <c r="CF21" s="196"/>
      <c r="CG21" s="196"/>
      <c r="CH21" s="196"/>
      <c r="CI21" s="196"/>
      <c r="CJ21" s="196"/>
      <c r="CK21" s="196"/>
      <c r="CL21" s="196"/>
      <c r="CM21" s="196"/>
      <c r="CN21" s="196"/>
      <c r="CO21" s="196"/>
      <c r="CP21" s="196"/>
      <c r="CQ21" s="196"/>
      <c r="CR21" s="196"/>
      <c r="CS21" s="196"/>
      <c r="CT21" s="196"/>
      <c r="CU21" s="196"/>
      <c r="CV21" s="196"/>
      <c r="CW21" s="196"/>
      <c r="CX21" s="196"/>
      <c r="CY21" s="196"/>
      <c r="CZ21" s="196"/>
      <c r="DA21" s="196"/>
      <c r="DB21" s="196"/>
      <c r="DC21" s="196"/>
      <c r="DD21" s="196"/>
      <c r="DE21" s="196"/>
      <c r="DF21" s="196"/>
      <c r="DG21" s="196"/>
      <c r="DH21" s="196"/>
      <c r="DI21" s="196"/>
      <c r="DJ21" s="196"/>
      <c r="DK21" s="196"/>
      <c r="DL21" s="196"/>
      <c r="DM21" s="196"/>
      <c r="DN21" s="196"/>
      <c r="DO21" s="196"/>
      <c r="DP21" s="196"/>
      <c r="DQ21" s="196"/>
      <c r="DR21" s="196"/>
      <c r="DS21" s="196"/>
      <c r="DT21" s="196"/>
      <c r="DU21" s="196"/>
      <c r="DV21" s="196"/>
      <c r="DW21" s="196"/>
      <c r="DX21" s="196"/>
      <c r="DY21" s="196"/>
      <c r="DZ21" s="196"/>
      <c r="EA21" s="196"/>
      <c r="EB21" s="196"/>
      <c r="EC21" s="196"/>
      <c r="ED21" s="196"/>
      <c r="EE21" s="196"/>
      <c r="EF21" s="196"/>
      <c r="EG21" s="196"/>
      <c r="EH21" s="196"/>
      <c r="EI21" s="196"/>
      <c r="EJ21" s="196"/>
      <c r="EK21" s="196"/>
      <c r="EL21" s="196"/>
      <c r="EM21" s="196"/>
      <c r="EN21" s="196"/>
      <c r="EO21" s="196"/>
      <c r="EP21" s="196"/>
      <c r="EQ21" s="196"/>
      <c r="ER21" s="196"/>
      <c r="ES21" s="196"/>
      <c r="ET21" s="196"/>
      <c r="EU21" s="196"/>
      <c r="EV21" s="196"/>
      <c r="EW21" s="196"/>
      <c r="EX21" s="196"/>
      <c r="EY21" s="196"/>
      <c r="EZ21" s="196"/>
      <c r="FA21" s="196"/>
      <c r="FB21" s="196"/>
      <c r="FC21" s="196"/>
      <c r="FD21" s="196"/>
      <c r="FE21" s="196"/>
      <c r="FF21" s="196"/>
      <c r="FG21" s="196"/>
      <c r="FH21" s="196"/>
      <c r="FI21" s="196"/>
      <c r="FJ21" s="196"/>
      <c r="FK21" s="196"/>
      <c r="FL21" s="196"/>
      <c r="FM21" s="196"/>
      <c r="FN21" s="196"/>
      <c r="FO21" s="196"/>
      <c r="FP21" s="196"/>
      <c r="FQ21" s="196"/>
      <c r="FR21" s="196"/>
      <c r="FS21" s="196"/>
      <c r="FT21" s="196"/>
      <c r="FU21" s="196"/>
      <c r="FV21" s="196"/>
      <c r="FW21" s="196"/>
      <c r="FX21" s="196"/>
      <c r="FY21" s="196"/>
      <c r="FZ21" s="196"/>
      <c r="GA21" s="196"/>
      <c r="GB21" s="196"/>
      <c r="GC21" s="196"/>
      <c r="GD21" s="196"/>
      <c r="GE21" s="196"/>
      <c r="GF21" s="196"/>
      <c r="GG21" s="196"/>
      <c r="GH21" s="196"/>
      <c r="GI21" s="196"/>
      <c r="GJ21" s="196"/>
      <c r="GK21" s="196"/>
      <c r="GL21" s="196"/>
      <c r="GM21" s="196"/>
      <c r="GN21" s="196"/>
    </row>
    <row r="22" spans="1:196" s="206" customFormat="1" ht="18.75" customHeight="1">
      <c r="A22" s="201"/>
      <c r="B22" s="20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203"/>
      <c r="R22" s="203"/>
      <c r="S22" s="203"/>
      <c r="T22" s="203"/>
      <c r="U22" s="203"/>
      <c r="V22" s="203"/>
      <c r="W22" s="204"/>
      <c r="X22" s="205"/>
      <c r="Y22" s="205"/>
      <c r="Z22" s="205"/>
      <c r="AA22" s="205"/>
      <c r="AB22" s="205"/>
      <c r="AC22" s="205"/>
      <c r="AD22" s="205"/>
      <c r="AE22" s="199"/>
      <c r="AF22" s="199"/>
      <c r="AG22" s="199"/>
      <c r="AH22" s="199"/>
      <c r="AI22" s="199"/>
      <c r="AJ22" s="199"/>
      <c r="AK22" s="199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6"/>
      <c r="BA22" s="196"/>
      <c r="BB22" s="196"/>
      <c r="BC22" s="196"/>
      <c r="BD22" s="196"/>
      <c r="BE22" s="196"/>
      <c r="BF22" s="196"/>
      <c r="BG22" s="196"/>
      <c r="BH22" s="196"/>
      <c r="BI22" s="196"/>
      <c r="BJ22" s="196"/>
      <c r="BK22" s="196"/>
      <c r="BL22" s="196"/>
      <c r="BM22" s="196"/>
      <c r="BN22" s="196"/>
      <c r="BO22" s="196"/>
      <c r="BP22" s="196"/>
      <c r="BQ22" s="196"/>
      <c r="BR22" s="196"/>
      <c r="BS22" s="196"/>
      <c r="BT22" s="196"/>
      <c r="BU22" s="196"/>
      <c r="BV22" s="196"/>
      <c r="BW22" s="196"/>
      <c r="BX22" s="196"/>
      <c r="BY22" s="196"/>
      <c r="BZ22" s="196"/>
      <c r="CA22" s="196"/>
      <c r="CB22" s="196"/>
      <c r="CC22" s="196"/>
      <c r="CD22" s="196"/>
      <c r="CE22" s="196"/>
      <c r="CF22" s="196"/>
      <c r="CG22" s="196"/>
      <c r="CH22" s="196"/>
      <c r="CI22" s="196"/>
      <c r="CJ22" s="196"/>
      <c r="CK22" s="196"/>
      <c r="CL22" s="196"/>
      <c r="CM22" s="196"/>
      <c r="CN22" s="196"/>
      <c r="CO22" s="196"/>
      <c r="CP22" s="196"/>
      <c r="CQ22" s="196"/>
      <c r="CR22" s="196"/>
      <c r="CS22" s="196"/>
      <c r="CT22" s="196"/>
      <c r="CU22" s="196"/>
      <c r="CV22" s="196"/>
      <c r="CW22" s="196"/>
      <c r="CX22" s="196"/>
      <c r="CY22" s="196"/>
      <c r="CZ22" s="196"/>
      <c r="DA22" s="196"/>
      <c r="DB22" s="196"/>
      <c r="DC22" s="196"/>
      <c r="DD22" s="196"/>
      <c r="DE22" s="196"/>
      <c r="DF22" s="196"/>
      <c r="DG22" s="196"/>
      <c r="DH22" s="196"/>
      <c r="DI22" s="196"/>
      <c r="DJ22" s="196"/>
      <c r="DK22" s="196"/>
      <c r="DL22" s="196"/>
      <c r="DM22" s="196"/>
      <c r="DN22" s="196"/>
      <c r="DO22" s="196"/>
      <c r="DP22" s="196"/>
      <c r="DQ22" s="196"/>
      <c r="DR22" s="196"/>
      <c r="DS22" s="196"/>
      <c r="DT22" s="196"/>
      <c r="DU22" s="196"/>
      <c r="DV22" s="196"/>
      <c r="DW22" s="196"/>
      <c r="DX22" s="196"/>
      <c r="DY22" s="196"/>
      <c r="DZ22" s="196"/>
      <c r="EA22" s="196"/>
      <c r="EB22" s="196"/>
      <c r="EC22" s="196"/>
      <c r="ED22" s="196"/>
      <c r="EE22" s="196"/>
      <c r="EF22" s="196"/>
      <c r="EG22" s="196"/>
      <c r="EH22" s="196"/>
      <c r="EI22" s="196"/>
      <c r="EJ22" s="196"/>
      <c r="EK22" s="196"/>
      <c r="EL22" s="196"/>
      <c r="EM22" s="196"/>
      <c r="EN22" s="196"/>
      <c r="EO22" s="196"/>
      <c r="EP22" s="196"/>
      <c r="EQ22" s="196"/>
      <c r="ER22" s="196"/>
      <c r="ES22" s="196"/>
      <c r="ET22" s="196"/>
      <c r="EU22" s="196"/>
      <c r="EV22" s="196"/>
      <c r="EW22" s="196"/>
      <c r="EX22" s="196"/>
      <c r="EY22" s="196"/>
      <c r="EZ22" s="196"/>
      <c r="FA22" s="196"/>
      <c r="FB22" s="196"/>
      <c r="FC22" s="196"/>
      <c r="FD22" s="196"/>
      <c r="FE22" s="196"/>
      <c r="FF22" s="196"/>
      <c r="FG22" s="196"/>
      <c r="FH22" s="196"/>
      <c r="FI22" s="196"/>
      <c r="FJ22" s="196"/>
      <c r="FK22" s="196"/>
      <c r="FL22" s="196"/>
      <c r="FM22" s="196"/>
      <c r="FN22" s="196"/>
      <c r="FO22" s="196"/>
      <c r="FP22" s="196"/>
      <c r="FQ22" s="196"/>
      <c r="FR22" s="196"/>
      <c r="FS22" s="196"/>
      <c r="FT22" s="196"/>
      <c r="FU22" s="196"/>
      <c r="FV22" s="196"/>
      <c r="FW22" s="196"/>
      <c r="FX22" s="196"/>
      <c r="FY22" s="196"/>
      <c r="FZ22" s="196"/>
      <c r="GA22" s="196"/>
      <c r="GB22" s="196"/>
      <c r="GC22" s="196"/>
      <c r="GD22" s="196"/>
      <c r="GE22" s="196"/>
      <c r="GF22" s="196"/>
      <c r="GG22" s="196"/>
      <c r="GH22" s="196"/>
      <c r="GI22" s="196"/>
      <c r="GJ22" s="196"/>
      <c r="GK22" s="196"/>
      <c r="GL22" s="196"/>
      <c r="GM22" s="196"/>
      <c r="GN22" s="196"/>
    </row>
  </sheetData>
  <sheetProtection/>
  <mergeCells count="27">
    <mergeCell ref="Y19:AA19"/>
    <mergeCell ref="AE19:AG19"/>
    <mergeCell ref="X8:Z8"/>
    <mergeCell ref="B9:B12"/>
    <mergeCell ref="C9:P9"/>
    <mergeCell ref="Q9:AK9"/>
    <mergeCell ref="C10:I10"/>
    <mergeCell ref="J10:P10"/>
    <mergeCell ref="Q10:W10"/>
    <mergeCell ref="X10:AD10"/>
    <mergeCell ref="J11:J12"/>
    <mergeCell ref="Q11:Q12"/>
    <mergeCell ref="R11:W11"/>
    <mergeCell ref="X11:X12"/>
    <mergeCell ref="Y11:AD11"/>
    <mergeCell ref="AF11:AK11"/>
    <mergeCell ref="AE11:AE12"/>
    <mergeCell ref="AI1:AK1"/>
    <mergeCell ref="A4:AK4"/>
    <mergeCell ref="A5:AK5"/>
    <mergeCell ref="A6:AK6"/>
    <mergeCell ref="A7:AK7"/>
    <mergeCell ref="A9:A12"/>
    <mergeCell ref="AE10:AK10"/>
    <mergeCell ref="C11:C12"/>
    <mergeCell ref="D11:I11"/>
    <mergeCell ref="K11:P11"/>
  </mergeCells>
  <printOptions/>
  <pageMargins left="0" right="0" top="0.1968503937007874" bottom="0" header="0.31496062992125984" footer="0.31496062992125984"/>
  <pageSetup horizontalDpi="600" verticalDpi="600" orientation="landscape" paperSize="9" scale="3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FJ28"/>
  <sheetViews>
    <sheetView tabSelected="1" view="pageBreakPreview" zoomScale="178" zoomScaleSheetLayoutView="178" zoomScalePageLayoutView="0" workbookViewId="0" topLeftCell="A16">
      <selection activeCell="DP28" sqref="DP28"/>
    </sheetView>
  </sheetViews>
  <sheetFormatPr defaultColWidth="0.875" defaultRowHeight="12.75" customHeight="1"/>
  <cols>
    <col min="1" max="118" width="0.875" style="1" customWidth="1"/>
    <col min="119" max="119" width="1.12109375" style="1" customWidth="1"/>
    <col min="120" max="120" width="11.875" style="1" customWidth="1"/>
    <col min="121" max="121" width="12.75390625" style="1" customWidth="1"/>
    <col min="122" max="135" width="0.875" style="1" customWidth="1"/>
    <col min="136" max="166" width="11.625" style="1" customWidth="1"/>
    <col min="167" max="16384" width="0.875" style="1" customWidth="1"/>
  </cols>
  <sheetData>
    <row r="1" spans="132:134" ht="12.75" customHeight="1">
      <c r="EB1" s="318"/>
      <c r="EC1" s="318"/>
      <c r="ED1" s="319" t="s">
        <v>605</v>
      </c>
    </row>
    <row r="2" spans="132:134" ht="13.5" customHeight="1">
      <c r="EB2" s="318"/>
      <c r="EC2" s="318"/>
      <c r="ED2" s="293" t="s">
        <v>595</v>
      </c>
    </row>
    <row r="3" spans="1:134" s="111" customFormat="1" ht="14.25" customHeight="1">
      <c r="A3" s="612" t="s">
        <v>423</v>
      </c>
      <c r="B3" s="612"/>
      <c r="C3" s="612"/>
      <c r="D3" s="612"/>
      <c r="E3" s="612"/>
      <c r="F3" s="612"/>
      <c r="G3" s="612"/>
      <c r="H3" s="612"/>
      <c r="I3" s="612"/>
      <c r="J3" s="612"/>
      <c r="K3" s="612"/>
      <c r="L3" s="612"/>
      <c r="M3" s="612"/>
      <c r="N3" s="612"/>
      <c r="O3" s="612"/>
      <c r="P3" s="612"/>
      <c r="Q3" s="612"/>
      <c r="R3" s="612"/>
      <c r="S3" s="612"/>
      <c r="T3" s="612"/>
      <c r="U3" s="612"/>
      <c r="V3" s="612"/>
      <c r="W3" s="612"/>
      <c r="X3" s="612"/>
      <c r="Y3" s="612"/>
      <c r="Z3" s="612"/>
      <c r="AA3" s="612"/>
      <c r="AB3" s="612"/>
      <c r="AC3" s="612"/>
      <c r="AD3" s="612"/>
      <c r="AE3" s="612"/>
      <c r="AF3" s="612"/>
      <c r="AG3" s="612"/>
      <c r="AH3" s="612"/>
      <c r="AI3" s="612"/>
      <c r="AJ3" s="612"/>
      <c r="AK3" s="612"/>
      <c r="AL3" s="612"/>
      <c r="AM3" s="612"/>
      <c r="AN3" s="612"/>
      <c r="AO3" s="612"/>
      <c r="AP3" s="612"/>
      <c r="AQ3" s="612"/>
      <c r="AR3" s="612"/>
      <c r="AS3" s="612"/>
      <c r="AT3" s="612"/>
      <c r="AU3" s="612"/>
      <c r="AV3" s="612"/>
      <c r="AW3" s="612"/>
      <c r="AX3" s="612"/>
      <c r="AY3" s="612"/>
      <c r="AZ3" s="612"/>
      <c r="BA3" s="612"/>
      <c r="BB3" s="612"/>
      <c r="BC3" s="612"/>
      <c r="BD3" s="612"/>
      <c r="BE3" s="612"/>
      <c r="BF3" s="612"/>
      <c r="BG3" s="612"/>
      <c r="BH3" s="612"/>
      <c r="BI3" s="612"/>
      <c r="BJ3" s="612"/>
      <c r="BK3" s="612"/>
      <c r="BL3" s="612"/>
      <c r="BM3" s="612"/>
      <c r="BN3" s="612"/>
      <c r="BO3" s="612"/>
      <c r="BP3" s="612"/>
      <c r="BQ3" s="612"/>
      <c r="BR3" s="612"/>
      <c r="BS3" s="612"/>
      <c r="BT3" s="612"/>
      <c r="BU3" s="612"/>
      <c r="BV3" s="612"/>
      <c r="BW3" s="612"/>
      <c r="BX3" s="612"/>
      <c r="BY3" s="612"/>
      <c r="BZ3" s="612"/>
      <c r="CA3" s="612"/>
      <c r="CB3" s="612"/>
      <c r="CC3" s="612"/>
      <c r="CD3" s="612"/>
      <c r="CE3" s="612"/>
      <c r="CF3" s="612"/>
      <c r="CG3" s="612"/>
      <c r="CH3" s="612"/>
      <c r="CI3" s="612"/>
      <c r="CJ3" s="612"/>
      <c r="CK3" s="612"/>
      <c r="CL3" s="612"/>
      <c r="CM3" s="612"/>
      <c r="CN3" s="612"/>
      <c r="CO3" s="612"/>
      <c r="CP3" s="612"/>
      <c r="CQ3" s="612"/>
      <c r="CR3" s="612"/>
      <c r="CS3" s="612"/>
      <c r="CT3" s="612"/>
      <c r="CU3" s="612"/>
      <c r="CV3" s="612"/>
      <c r="CW3" s="612"/>
      <c r="CX3" s="612"/>
      <c r="CY3" s="612"/>
      <c r="CZ3" s="612"/>
      <c r="DA3" s="612"/>
      <c r="DB3" s="612"/>
      <c r="DC3" s="612"/>
      <c r="DD3" s="612"/>
      <c r="DE3" s="612"/>
      <c r="DF3" s="612"/>
      <c r="DG3" s="612"/>
      <c r="DH3" s="612"/>
      <c r="DI3" s="612"/>
      <c r="DJ3" s="612"/>
      <c r="DK3" s="612"/>
      <c r="DL3" s="612"/>
      <c r="DM3" s="612"/>
      <c r="DN3" s="612"/>
      <c r="DO3" s="612"/>
      <c r="DP3" s="612"/>
      <c r="DQ3" s="612"/>
      <c r="DR3" s="612"/>
      <c r="DS3" s="612"/>
      <c r="DT3" s="612"/>
      <c r="DU3" s="612"/>
      <c r="DV3" s="612"/>
      <c r="DW3" s="612"/>
      <c r="DX3" s="612"/>
      <c r="DY3" s="612"/>
      <c r="DZ3" s="612"/>
      <c r="EA3" s="612"/>
      <c r="EB3" s="612"/>
      <c r="EC3" s="612"/>
      <c r="ED3" s="612"/>
    </row>
    <row r="4" spans="1:166" s="321" customFormat="1" ht="14.25" customHeight="1">
      <c r="A4" s="543" t="s">
        <v>606</v>
      </c>
      <c r="B4" s="543"/>
      <c r="C4" s="543"/>
      <c r="D4" s="543"/>
      <c r="E4" s="543"/>
      <c r="F4" s="543"/>
      <c r="G4" s="543"/>
      <c r="H4" s="543"/>
      <c r="I4" s="543"/>
      <c r="J4" s="543"/>
      <c r="K4" s="543"/>
      <c r="L4" s="543"/>
      <c r="M4" s="543"/>
      <c r="N4" s="543"/>
      <c r="O4" s="543"/>
      <c r="P4" s="543"/>
      <c r="Q4" s="543"/>
      <c r="R4" s="543"/>
      <c r="S4" s="543"/>
      <c r="T4" s="543"/>
      <c r="U4" s="543"/>
      <c r="V4" s="543"/>
      <c r="W4" s="543"/>
      <c r="X4" s="543"/>
      <c r="Y4" s="543"/>
      <c r="Z4" s="543"/>
      <c r="AA4" s="543"/>
      <c r="AB4" s="543"/>
      <c r="AC4" s="543"/>
      <c r="AD4" s="543"/>
      <c r="AE4" s="543"/>
      <c r="AF4" s="543"/>
      <c r="AG4" s="543"/>
      <c r="AH4" s="543"/>
      <c r="AI4" s="543"/>
      <c r="AJ4" s="543"/>
      <c r="AK4" s="543"/>
      <c r="AL4" s="543"/>
      <c r="AM4" s="543"/>
      <c r="AN4" s="543"/>
      <c r="AO4" s="543"/>
      <c r="AP4" s="543"/>
      <c r="AQ4" s="543"/>
      <c r="AR4" s="543"/>
      <c r="AS4" s="543"/>
      <c r="AT4" s="543"/>
      <c r="AU4" s="543"/>
      <c r="AV4" s="543"/>
      <c r="AW4" s="543"/>
      <c r="AX4" s="543"/>
      <c r="AY4" s="543"/>
      <c r="AZ4" s="543"/>
      <c r="BA4" s="543"/>
      <c r="BB4" s="543"/>
      <c r="BC4" s="543"/>
      <c r="BD4" s="543"/>
      <c r="BE4" s="543"/>
      <c r="BF4" s="543"/>
      <c r="BG4" s="543"/>
      <c r="BH4" s="543"/>
      <c r="BI4" s="543"/>
      <c r="BJ4" s="543"/>
      <c r="BK4" s="543"/>
      <c r="BL4" s="543"/>
      <c r="BM4" s="543"/>
      <c r="BN4" s="543"/>
      <c r="BO4" s="543"/>
      <c r="BP4" s="543"/>
      <c r="BQ4" s="543"/>
      <c r="BR4" s="543"/>
      <c r="BS4" s="543"/>
      <c r="BT4" s="543"/>
      <c r="BU4" s="543"/>
      <c r="BV4" s="543"/>
      <c r="BW4" s="543"/>
      <c r="BX4" s="543"/>
      <c r="BY4" s="543"/>
      <c r="BZ4" s="543"/>
      <c r="CA4" s="543"/>
      <c r="CB4" s="543"/>
      <c r="CC4" s="543"/>
      <c r="CD4" s="543"/>
      <c r="CE4" s="543"/>
      <c r="CF4" s="543"/>
      <c r="CG4" s="543"/>
      <c r="CH4" s="543"/>
      <c r="CI4" s="543"/>
      <c r="CJ4" s="543"/>
      <c r="CK4" s="543"/>
      <c r="CL4" s="543"/>
      <c r="CM4" s="543"/>
      <c r="CN4" s="543"/>
      <c r="CO4" s="543"/>
      <c r="CP4" s="543"/>
      <c r="CQ4" s="543"/>
      <c r="CR4" s="543"/>
      <c r="CS4" s="543"/>
      <c r="CT4" s="543"/>
      <c r="CU4" s="543"/>
      <c r="CV4" s="543"/>
      <c r="CW4" s="543"/>
      <c r="CX4" s="543"/>
      <c r="CY4" s="543"/>
      <c r="CZ4" s="543"/>
      <c r="DA4" s="543"/>
      <c r="DB4" s="543"/>
      <c r="DC4" s="543"/>
      <c r="DD4" s="543"/>
      <c r="DE4" s="543"/>
      <c r="DF4" s="543"/>
      <c r="DG4" s="543"/>
      <c r="DH4" s="543"/>
      <c r="DI4" s="543"/>
      <c r="DJ4" s="543"/>
      <c r="DK4" s="543"/>
      <c r="DL4" s="543"/>
      <c r="DM4" s="543"/>
      <c r="DN4" s="543"/>
      <c r="DO4" s="543"/>
      <c r="DP4" s="543"/>
      <c r="DQ4" s="543"/>
      <c r="DR4" s="543"/>
      <c r="DS4" s="543"/>
      <c r="DT4" s="543"/>
      <c r="DU4" s="543"/>
      <c r="DV4" s="543"/>
      <c r="DW4" s="543"/>
      <c r="DX4" s="543"/>
      <c r="DY4" s="543"/>
      <c r="DZ4" s="543"/>
      <c r="EA4" s="543"/>
      <c r="EB4" s="543"/>
      <c r="EC4" s="543"/>
      <c r="ED4" s="543"/>
      <c r="EE4" s="320"/>
      <c r="EF4" s="320"/>
      <c r="EG4" s="320"/>
      <c r="EH4" s="320"/>
      <c r="EI4" s="320"/>
      <c r="EJ4" s="320"/>
      <c r="EK4" s="320"/>
      <c r="EL4" s="320"/>
      <c r="EM4" s="320"/>
      <c r="EN4" s="320"/>
      <c r="EO4" s="320"/>
      <c r="EP4" s="320"/>
      <c r="EQ4" s="320"/>
      <c r="ER4" s="320"/>
      <c r="ES4" s="320"/>
      <c r="ET4" s="320"/>
      <c r="EU4" s="320"/>
      <c r="EV4" s="320"/>
      <c r="EW4" s="320"/>
      <c r="EX4" s="320"/>
      <c r="EY4" s="320"/>
      <c r="EZ4" s="320"/>
      <c r="FA4" s="320"/>
      <c r="FB4" s="320"/>
      <c r="FC4" s="320"/>
      <c r="FD4" s="320"/>
      <c r="FE4" s="320"/>
      <c r="FF4" s="320"/>
      <c r="FG4" s="320"/>
      <c r="FH4" s="320"/>
      <c r="FI4" s="320"/>
      <c r="FJ4" s="320"/>
    </row>
    <row r="5" spans="1:166" s="323" customFormat="1" ht="12" customHeight="1">
      <c r="A5" s="544" t="s">
        <v>3</v>
      </c>
      <c r="B5" s="544"/>
      <c r="C5" s="544"/>
      <c r="D5" s="544"/>
      <c r="E5" s="544"/>
      <c r="F5" s="544"/>
      <c r="G5" s="544"/>
      <c r="H5" s="544"/>
      <c r="I5" s="544"/>
      <c r="J5" s="544"/>
      <c r="K5" s="544"/>
      <c r="L5" s="544"/>
      <c r="M5" s="544"/>
      <c r="N5" s="544"/>
      <c r="O5" s="544"/>
      <c r="P5" s="544"/>
      <c r="Q5" s="544"/>
      <c r="R5" s="544"/>
      <c r="S5" s="544"/>
      <c r="T5" s="544"/>
      <c r="U5" s="544"/>
      <c r="V5" s="544"/>
      <c r="W5" s="544"/>
      <c r="X5" s="544"/>
      <c r="Y5" s="544"/>
      <c r="Z5" s="544"/>
      <c r="AA5" s="544"/>
      <c r="AB5" s="544"/>
      <c r="AC5" s="544"/>
      <c r="AD5" s="544"/>
      <c r="AE5" s="544"/>
      <c r="AF5" s="544"/>
      <c r="AG5" s="544"/>
      <c r="AH5" s="544"/>
      <c r="AI5" s="544"/>
      <c r="AJ5" s="544"/>
      <c r="AK5" s="544"/>
      <c r="AL5" s="544"/>
      <c r="AM5" s="544"/>
      <c r="AN5" s="544"/>
      <c r="AO5" s="544"/>
      <c r="AP5" s="544"/>
      <c r="AQ5" s="544"/>
      <c r="AR5" s="544"/>
      <c r="AS5" s="544"/>
      <c r="AT5" s="544"/>
      <c r="AU5" s="544"/>
      <c r="AV5" s="544"/>
      <c r="AW5" s="544"/>
      <c r="AX5" s="544"/>
      <c r="AY5" s="544"/>
      <c r="AZ5" s="544"/>
      <c r="BA5" s="544"/>
      <c r="BB5" s="544"/>
      <c r="BC5" s="544"/>
      <c r="BD5" s="544"/>
      <c r="BE5" s="544"/>
      <c r="BF5" s="544"/>
      <c r="BG5" s="544"/>
      <c r="BH5" s="544"/>
      <c r="BI5" s="544"/>
      <c r="BJ5" s="544"/>
      <c r="BK5" s="544"/>
      <c r="BL5" s="544"/>
      <c r="BM5" s="544"/>
      <c r="BN5" s="544"/>
      <c r="BO5" s="544"/>
      <c r="BP5" s="544"/>
      <c r="BQ5" s="544"/>
      <c r="BR5" s="544"/>
      <c r="BS5" s="544"/>
      <c r="BT5" s="544"/>
      <c r="BU5" s="544"/>
      <c r="BV5" s="544"/>
      <c r="BW5" s="544"/>
      <c r="BX5" s="544"/>
      <c r="BY5" s="544"/>
      <c r="BZ5" s="544"/>
      <c r="CA5" s="544"/>
      <c r="CB5" s="544"/>
      <c r="CC5" s="544"/>
      <c r="CD5" s="544"/>
      <c r="CE5" s="544"/>
      <c r="CF5" s="544"/>
      <c r="CG5" s="544"/>
      <c r="CH5" s="544"/>
      <c r="CI5" s="544"/>
      <c r="CJ5" s="544"/>
      <c r="CK5" s="544"/>
      <c r="CL5" s="544"/>
      <c r="CM5" s="544"/>
      <c r="CN5" s="544"/>
      <c r="CO5" s="544"/>
      <c r="CP5" s="544"/>
      <c r="CQ5" s="544"/>
      <c r="CR5" s="544"/>
      <c r="CS5" s="544"/>
      <c r="CT5" s="544"/>
      <c r="CU5" s="544"/>
      <c r="CV5" s="544"/>
      <c r="CW5" s="544"/>
      <c r="CX5" s="544"/>
      <c r="CY5" s="544"/>
      <c r="CZ5" s="544"/>
      <c r="DA5" s="544"/>
      <c r="DB5" s="544"/>
      <c r="DC5" s="544"/>
      <c r="DD5" s="544"/>
      <c r="DE5" s="544"/>
      <c r="DF5" s="544"/>
      <c r="DG5" s="544"/>
      <c r="DH5" s="544"/>
      <c r="DI5" s="544"/>
      <c r="DJ5" s="544"/>
      <c r="DK5" s="544"/>
      <c r="DL5" s="544"/>
      <c r="DM5" s="544"/>
      <c r="DN5" s="544"/>
      <c r="DO5" s="544"/>
      <c r="DP5" s="544"/>
      <c r="DQ5" s="544"/>
      <c r="DR5" s="544"/>
      <c r="DS5" s="544"/>
      <c r="DT5" s="544"/>
      <c r="DU5" s="544"/>
      <c r="DV5" s="544"/>
      <c r="DW5" s="544"/>
      <c r="DX5" s="544"/>
      <c r="DY5" s="544"/>
      <c r="DZ5" s="544"/>
      <c r="EA5" s="544"/>
      <c r="EB5" s="544"/>
      <c r="EC5" s="544"/>
      <c r="ED5" s="544"/>
      <c r="EE5" s="322"/>
      <c r="EF5" s="322"/>
      <c r="EG5" s="322"/>
      <c r="EH5" s="322"/>
      <c r="EI5" s="322"/>
      <c r="EJ5" s="322"/>
      <c r="EK5" s="322"/>
      <c r="EL5" s="322"/>
      <c r="EM5" s="322"/>
      <c r="EN5" s="322"/>
      <c r="EO5" s="322"/>
      <c r="EP5" s="322"/>
      <c r="EQ5" s="322"/>
      <c r="ER5" s="322"/>
      <c r="ES5" s="322"/>
      <c r="ET5" s="322"/>
      <c r="EU5" s="322"/>
      <c r="EV5" s="322"/>
      <c r="EW5" s="322"/>
      <c r="EX5" s="322"/>
      <c r="EY5" s="322"/>
      <c r="EZ5" s="322"/>
      <c r="FA5" s="322"/>
      <c r="FB5" s="322"/>
      <c r="FC5" s="322"/>
      <c r="FD5" s="322"/>
      <c r="FE5" s="322"/>
      <c r="FF5" s="322"/>
      <c r="FG5" s="322"/>
      <c r="FH5" s="322"/>
      <c r="FI5" s="322"/>
      <c r="FJ5" s="322"/>
    </row>
    <row r="6" spans="1:166" s="321" customFormat="1" ht="14.25" customHeight="1">
      <c r="A6" s="543" t="s">
        <v>609</v>
      </c>
      <c r="B6" s="543"/>
      <c r="C6" s="543"/>
      <c r="D6" s="543"/>
      <c r="E6" s="543"/>
      <c r="F6" s="543"/>
      <c r="G6" s="543"/>
      <c r="H6" s="543"/>
      <c r="I6" s="543"/>
      <c r="J6" s="543"/>
      <c r="K6" s="543"/>
      <c r="L6" s="543"/>
      <c r="M6" s="543"/>
      <c r="N6" s="543"/>
      <c r="O6" s="543"/>
      <c r="P6" s="543"/>
      <c r="Q6" s="543"/>
      <c r="R6" s="543"/>
      <c r="S6" s="543"/>
      <c r="T6" s="543"/>
      <c r="U6" s="543"/>
      <c r="V6" s="543"/>
      <c r="W6" s="543"/>
      <c r="X6" s="543"/>
      <c r="Y6" s="543"/>
      <c r="Z6" s="543"/>
      <c r="AA6" s="543"/>
      <c r="AB6" s="543"/>
      <c r="AC6" s="543"/>
      <c r="AD6" s="543"/>
      <c r="AE6" s="543"/>
      <c r="AF6" s="543"/>
      <c r="AG6" s="543"/>
      <c r="AH6" s="543"/>
      <c r="AI6" s="543"/>
      <c r="AJ6" s="543"/>
      <c r="AK6" s="543"/>
      <c r="AL6" s="543"/>
      <c r="AM6" s="543"/>
      <c r="AN6" s="543"/>
      <c r="AO6" s="543"/>
      <c r="AP6" s="543"/>
      <c r="AQ6" s="543"/>
      <c r="AR6" s="543"/>
      <c r="AS6" s="543"/>
      <c r="AT6" s="543"/>
      <c r="AU6" s="543"/>
      <c r="AV6" s="543"/>
      <c r="AW6" s="543"/>
      <c r="AX6" s="543"/>
      <c r="AY6" s="543"/>
      <c r="AZ6" s="543"/>
      <c r="BA6" s="543"/>
      <c r="BB6" s="543"/>
      <c r="BC6" s="543"/>
      <c r="BD6" s="543"/>
      <c r="BE6" s="543"/>
      <c r="BF6" s="543"/>
      <c r="BG6" s="543"/>
      <c r="BH6" s="543"/>
      <c r="BI6" s="543"/>
      <c r="BJ6" s="543"/>
      <c r="BK6" s="543"/>
      <c r="BL6" s="543"/>
      <c r="BM6" s="543"/>
      <c r="BN6" s="543"/>
      <c r="BO6" s="543"/>
      <c r="BP6" s="543"/>
      <c r="BQ6" s="543"/>
      <c r="BR6" s="543"/>
      <c r="BS6" s="543"/>
      <c r="BT6" s="543"/>
      <c r="BU6" s="543"/>
      <c r="BV6" s="543"/>
      <c r="BW6" s="543"/>
      <c r="BX6" s="543"/>
      <c r="BY6" s="543"/>
      <c r="BZ6" s="543"/>
      <c r="CA6" s="543"/>
      <c r="CB6" s="543"/>
      <c r="CC6" s="543"/>
      <c r="CD6" s="543"/>
      <c r="CE6" s="543"/>
      <c r="CF6" s="543"/>
      <c r="CG6" s="543"/>
      <c r="CH6" s="543"/>
      <c r="CI6" s="543"/>
      <c r="CJ6" s="543"/>
      <c r="CK6" s="543"/>
      <c r="CL6" s="543"/>
      <c r="CM6" s="543"/>
      <c r="CN6" s="543"/>
      <c r="CO6" s="543"/>
      <c r="CP6" s="543"/>
      <c r="CQ6" s="543"/>
      <c r="CR6" s="543"/>
      <c r="CS6" s="543"/>
      <c r="CT6" s="543"/>
      <c r="CU6" s="543"/>
      <c r="CV6" s="543"/>
      <c r="CW6" s="543"/>
      <c r="CX6" s="543"/>
      <c r="CY6" s="543"/>
      <c r="CZ6" s="543"/>
      <c r="DA6" s="543"/>
      <c r="DB6" s="543"/>
      <c r="DC6" s="543"/>
      <c r="DD6" s="543"/>
      <c r="DE6" s="543"/>
      <c r="DF6" s="543"/>
      <c r="DG6" s="543"/>
      <c r="DH6" s="543"/>
      <c r="DI6" s="543"/>
      <c r="DJ6" s="543"/>
      <c r="DK6" s="543"/>
      <c r="DL6" s="543"/>
      <c r="DM6" s="543"/>
      <c r="DN6" s="543"/>
      <c r="DO6" s="543"/>
      <c r="DP6" s="543"/>
      <c r="DQ6" s="543"/>
      <c r="DR6" s="543"/>
      <c r="DS6" s="543"/>
      <c r="DT6" s="543"/>
      <c r="DU6" s="543"/>
      <c r="DV6" s="543"/>
      <c r="DW6" s="543"/>
      <c r="DX6" s="543"/>
      <c r="DY6" s="543"/>
      <c r="DZ6" s="543"/>
      <c r="EA6" s="543"/>
      <c r="EB6" s="543"/>
      <c r="EC6" s="543"/>
      <c r="ED6" s="543"/>
      <c r="EE6" s="320"/>
      <c r="EF6" s="320"/>
      <c r="EG6" s="320"/>
      <c r="EH6" s="320"/>
      <c r="EI6" s="320"/>
      <c r="EJ6" s="320"/>
      <c r="EK6" s="320"/>
      <c r="EL6" s="320"/>
      <c r="EM6" s="320"/>
      <c r="EN6" s="320"/>
      <c r="EO6" s="320"/>
      <c r="EP6" s="320"/>
      <c r="EQ6" s="320"/>
      <c r="ER6" s="320"/>
      <c r="ES6" s="320"/>
      <c r="ET6" s="320"/>
      <c r="EU6" s="320"/>
      <c r="EV6" s="320"/>
      <c r="EW6" s="320"/>
      <c r="EX6" s="320"/>
      <c r="EY6" s="320"/>
      <c r="EZ6" s="320"/>
      <c r="FA6" s="320"/>
      <c r="FB6" s="320"/>
      <c r="FC6" s="320"/>
      <c r="FD6" s="320"/>
      <c r="FE6" s="320"/>
      <c r="FF6" s="320"/>
      <c r="FG6" s="320"/>
      <c r="FH6" s="320"/>
      <c r="FI6" s="320"/>
      <c r="FJ6" s="320"/>
    </row>
    <row r="9" spans="1:135" s="3" customFormat="1" ht="28.5" customHeight="1">
      <c r="A9" s="632" t="s">
        <v>0</v>
      </c>
      <c r="B9" s="633"/>
      <c r="C9" s="633"/>
      <c r="D9" s="633"/>
      <c r="E9" s="634"/>
      <c r="F9" s="641" t="s">
        <v>424</v>
      </c>
      <c r="G9" s="642"/>
      <c r="H9" s="642"/>
      <c r="I9" s="642"/>
      <c r="J9" s="642"/>
      <c r="K9" s="642"/>
      <c r="L9" s="642"/>
      <c r="M9" s="642"/>
      <c r="N9" s="642"/>
      <c r="O9" s="642"/>
      <c r="P9" s="642"/>
      <c r="Q9" s="642"/>
      <c r="R9" s="642"/>
      <c r="S9" s="642"/>
      <c r="T9" s="642"/>
      <c r="U9" s="642"/>
      <c r="V9" s="642"/>
      <c r="W9" s="642"/>
      <c r="X9" s="642"/>
      <c r="Y9" s="642"/>
      <c r="Z9" s="642"/>
      <c r="AA9" s="642"/>
      <c r="AB9" s="642"/>
      <c r="AC9" s="642"/>
      <c r="AD9" s="642"/>
      <c r="AE9" s="642"/>
      <c r="AF9" s="642"/>
      <c r="AG9" s="642"/>
      <c r="AH9" s="642"/>
      <c r="AI9" s="643"/>
      <c r="AJ9" s="650" t="s">
        <v>425</v>
      </c>
      <c r="AK9" s="651"/>
      <c r="AL9" s="651"/>
      <c r="AM9" s="651"/>
      <c r="AN9" s="651"/>
      <c r="AO9" s="651"/>
      <c r="AP9" s="651"/>
      <c r="AQ9" s="651"/>
      <c r="AR9" s="651"/>
      <c r="AS9" s="651"/>
      <c r="AT9" s="651"/>
      <c r="AU9" s="651"/>
      <c r="AV9" s="651"/>
      <c r="AW9" s="651"/>
      <c r="AX9" s="651"/>
      <c r="AY9" s="651"/>
      <c r="AZ9" s="651"/>
      <c r="BA9" s="651"/>
      <c r="BB9" s="651"/>
      <c r="BC9" s="651"/>
      <c r="BD9" s="651"/>
      <c r="BE9" s="651"/>
      <c r="BF9" s="651"/>
      <c r="BG9" s="651"/>
      <c r="BH9" s="651"/>
      <c r="BI9" s="651"/>
      <c r="BJ9" s="651"/>
      <c r="BK9" s="651"/>
      <c r="BL9" s="651"/>
      <c r="BM9" s="651"/>
      <c r="BN9" s="651"/>
      <c r="BO9" s="651"/>
      <c r="BP9" s="651"/>
      <c r="BQ9" s="651"/>
      <c r="BR9" s="651"/>
      <c r="BS9" s="651"/>
      <c r="BT9" s="651"/>
      <c r="BU9" s="651"/>
      <c r="BV9" s="651"/>
      <c r="BW9" s="651"/>
      <c r="BX9" s="651"/>
      <c r="BY9" s="651"/>
      <c r="BZ9" s="651"/>
      <c r="CA9" s="651"/>
      <c r="CB9" s="651"/>
      <c r="CC9" s="651"/>
      <c r="CD9" s="651"/>
      <c r="CE9" s="651"/>
      <c r="CF9" s="651"/>
      <c r="CG9" s="651"/>
      <c r="CH9" s="651"/>
      <c r="CI9" s="651"/>
      <c r="CJ9" s="651"/>
      <c r="CK9" s="651"/>
      <c r="CL9" s="651"/>
      <c r="CM9" s="651"/>
      <c r="CN9" s="651"/>
      <c r="CO9" s="651"/>
      <c r="CP9" s="651"/>
      <c r="CQ9" s="651"/>
      <c r="CR9" s="651"/>
      <c r="CS9" s="651"/>
      <c r="CT9" s="651"/>
      <c r="CU9" s="651"/>
      <c r="CV9" s="651"/>
      <c r="CW9" s="651"/>
      <c r="CX9" s="651"/>
      <c r="CY9" s="651"/>
      <c r="CZ9" s="651"/>
      <c r="DA9" s="651"/>
      <c r="DB9" s="651"/>
      <c r="DC9" s="651"/>
      <c r="DD9" s="651"/>
      <c r="DE9" s="651"/>
      <c r="DF9" s="651"/>
      <c r="DG9" s="651"/>
      <c r="DH9" s="651"/>
      <c r="DI9" s="651"/>
      <c r="DJ9" s="651"/>
      <c r="DK9" s="651"/>
      <c r="DL9" s="651"/>
      <c r="DM9" s="651"/>
      <c r="DN9" s="651"/>
      <c r="DO9" s="651"/>
      <c r="DP9" s="651"/>
      <c r="DQ9" s="651"/>
      <c r="DR9" s="651"/>
      <c r="DS9" s="651"/>
      <c r="DT9" s="651"/>
      <c r="DU9" s="651"/>
      <c r="DV9" s="651"/>
      <c r="DW9" s="651"/>
      <c r="DX9" s="651"/>
      <c r="DY9" s="651"/>
      <c r="DZ9" s="651"/>
      <c r="EA9" s="651"/>
      <c r="EB9" s="651"/>
      <c r="EC9" s="651"/>
      <c r="ED9" s="651"/>
      <c r="EE9" s="651"/>
    </row>
    <row r="10" spans="1:135" s="4" customFormat="1" ht="13.5" customHeight="1">
      <c r="A10" s="635"/>
      <c r="B10" s="636"/>
      <c r="C10" s="636"/>
      <c r="D10" s="636"/>
      <c r="E10" s="637"/>
      <c r="F10" s="644"/>
      <c r="G10" s="645"/>
      <c r="H10" s="645"/>
      <c r="I10" s="645"/>
      <c r="J10" s="645"/>
      <c r="K10" s="645"/>
      <c r="L10" s="645"/>
      <c r="M10" s="645"/>
      <c r="N10" s="645"/>
      <c r="O10" s="645"/>
      <c r="P10" s="645"/>
      <c r="Q10" s="645"/>
      <c r="R10" s="645"/>
      <c r="S10" s="645"/>
      <c r="T10" s="645"/>
      <c r="U10" s="645"/>
      <c r="V10" s="645"/>
      <c r="W10" s="645"/>
      <c r="X10" s="645"/>
      <c r="Y10" s="645"/>
      <c r="Z10" s="645"/>
      <c r="AA10" s="645"/>
      <c r="AB10" s="645"/>
      <c r="AC10" s="645"/>
      <c r="AD10" s="645"/>
      <c r="AE10" s="645"/>
      <c r="AF10" s="645"/>
      <c r="AG10" s="645"/>
      <c r="AH10" s="645"/>
      <c r="AI10" s="646"/>
      <c r="AJ10" s="652" t="s">
        <v>426</v>
      </c>
      <c r="AK10" s="652"/>
      <c r="AL10" s="652"/>
      <c r="AM10" s="652"/>
      <c r="AN10" s="652"/>
      <c r="AO10" s="652"/>
      <c r="AP10" s="652"/>
      <c r="AQ10" s="652"/>
      <c r="AR10" s="652"/>
      <c r="AS10" s="652"/>
      <c r="AT10" s="652"/>
      <c r="AU10" s="652"/>
      <c r="AV10" s="652"/>
      <c r="AW10" s="652"/>
      <c r="AX10" s="652"/>
      <c r="AY10" s="652"/>
      <c r="AZ10" s="652"/>
      <c r="BA10" s="652"/>
      <c r="BB10" s="652"/>
      <c r="BC10" s="652"/>
      <c r="BD10" s="652"/>
      <c r="BE10" s="652"/>
      <c r="BF10" s="652"/>
      <c r="BG10" s="652"/>
      <c r="BH10" s="652"/>
      <c r="BI10" s="652"/>
      <c r="BJ10" s="652"/>
      <c r="BK10" s="652"/>
      <c r="BL10" s="652" t="s">
        <v>427</v>
      </c>
      <c r="BM10" s="652"/>
      <c r="BN10" s="652"/>
      <c r="BO10" s="652"/>
      <c r="BP10" s="652"/>
      <c r="BQ10" s="652"/>
      <c r="BR10" s="652"/>
      <c r="BS10" s="652"/>
      <c r="BT10" s="652"/>
      <c r="BU10" s="652"/>
      <c r="BV10" s="652"/>
      <c r="BW10" s="652"/>
      <c r="BX10" s="652"/>
      <c r="BY10" s="652"/>
      <c r="BZ10" s="610"/>
      <c r="CA10" s="611"/>
      <c r="CB10" s="611"/>
      <c r="CC10" s="611"/>
      <c r="CD10" s="611"/>
      <c r="CE10" s="611"/>
      <c r="CF10" s="611"/>
      <c r="CG10" s="611"/>
      <c r="CH10" s="611"/>
      <c r="CI10" s="611"/>
      <c r="CJ10" s="611"/>
      <c r="CK10" s="611"/>
      <c r="CL10" s="611"/>
      <c r="CM10" s="611"/>
      <c r="CN10" s="611"/>
      <c r="CO10" s="611"/>
      <c r="CP10" s="611"/>
      <c r="CQ10" s="611"/>
      <c r="CR10" s="611"/>
      <c r="CS10" s="611"/>
      <c r="CT10" s="611"/>
      <c r="CU10" s="611"/>
      <c r="CV10" s="611"/>
      <c r="CW10" s="611"/>
      <c r="CX10" s="611"/>
      <c r="CY10" s="611"/>
      <c r="CZ10" s="611"/>
      <c r="DA10" s="611"/>
      <c r="DB10" s="611"/>
      <c r="DC10" s="611"/>
      <c r="DD10" s="611"/>
      <c r="DE10" s="611"/>
      <c r="DF10" s="611"/>
      <c r="DG10" s="611"/>
      <c r="DH10" s="611"/>
      <c r="DI10" s="611"/>
      <c r="DJ10" s="611"/>
      <c r="DK10" s="611"/>
      <c r="DL10" s="611"/>
      <c r="DM10" s="611"/>
      <c r="DN10" s="611"/>
      <c r="DO10" s="611"/>
      <c r="DP10" s="611"/>
      <c r="DQ10" s="611"/>
      <c r="DR10" s="611"/>
      <c r="DS10" s="611"/>
      <c r="DT10" s="611"/>
      <c r="DU10" s="611"/>
      <c r="DV10" s="611"/>
      <c r="DW10" s="611"/>
      <c r="DX10" s="611"/>
      <c r="DY10" s="611"/>
      <c r="DZ10" s="611"/>
      <c r="EA10" s="611"/>
      <c r="EB10" s="611"/>
      <c r="EC10" s="611"/>
      <c r="ED10" s="611"/>
      <c r="EE10" s="611"/>
    </row>
    <row r="11" spans="1:135" s="4" customFormat="1" ht="24" customHeight="1">
      <c r="A11" s="635"/>
      <c r="B11" s="636"/>
      <c r="C11" s="636"/>
      <c r="D11" s="636"/>
      <c r="E11" s="637"/>
      <c r="F11" s="644"/>
      <c r="G11" s="645"/>
      <c r="H11" s="645"/>
      <c r="I11" s="645"/>
      <c r="J11" s="645"/>
      <c r="K11" s="645"/>
      <c r="L11" s="645"/>
      <c r="M11" s="645"/>
      <c r="N11" s="645"/>
      <c r="O11" s="645"/>
      <c r="P11" s="645"/>
      <c r="Q11" s="645"/>
      <c r="R11" s="645"/>
      <c r="S11" s="645"/>
      <c r="T11" s="645"/>
      <c r="U11" s="645"/>
      <c r="V11" s="645"/>
      <c r="W11" s="645"/>
      <c r="X11" s="645"/>
      <c r="Y11" s="645"/>
      <c r="Z11" s="645"/>
      <c r="AA11" s="645"/>
      <c r="AB11" s="645"/>
      <c r="AC11" s="645"/>
      <c r="AD11" s="645"/>
      <c r="AE11" s="645"/>
      <c r="AF11" s="645"/>
      <c r="AG11" s="645"/>
      <c r="AH11" s="645"/>
      <c r="AI11" s="646"/>
      <c r="AJ11" s="653" t="s">
        <v>428</v>
      </c>
      <c r="AK11" s="653"/>
      <c r="AL11" s="653"/>
      <c r="AM11" s="653"/>
      <c r="AN11" s="653"/>
      <c r="AO11" s="653"/>
      <c r="AP11" s="653"/>
      <c r="AQ11" s="653"/>
      <c r="AR11" s="653"/>
      <c r="AS11" s="653"/>
      <c r="AT11" s="653"/>
      <c r="AU11" s="653"/>
      <c r="AV11" s="653"/>
      <c r="AW11" s="653"/>
      <c r="AX11" s="653" t="s">
        <v>429</v>
      </c>
      <c r="AY11" s="653"/>
      <c r="AZ11" s="653"/>
      <c r="BA11" s="653"/>
      <c r="BB11" s="653"/>
      <c r="BC11" s="653"/>
      <c r="BD11" s="653"/>
      <c r="BE11" s="653"/>
      <c r="BF11" s="653"/>
      <c r="BG11" s="653"/>
      <c r="BH11" s="653"/>
      <c r="BI11" s="653"/>
      <c r="BJ11" s="653"/>
      <c r="BK11" s="653"/>
      <c r="BL11" s="652"/>
      <c r="BM11" s="652"/>
      <c r="BN11" s="652"/>
      <c r="BO11" s="652"/>
      <c r="BP11" s="652"/>
      <c r="BQ11" s="652"/>
      <c r="BR11" s="652"/>
      <c r="BS11" s="652"/>
      <c r="BT11" s="652"/>
      <c r="BU11" s="652"/>
      <c r="BV11" s="652"/>
      <c r="BW11" s="652"/>
      <c r="BX11" s="652"/>
      <c r="BY11" s="652"/>
      <c r="BZ11" s="625" t="s">
        <v>419</v>
      </c>
      <c r="CA11" s="625"/>
      <c r="CB11" s="625"/>
      <c r="CC11" s="625"/>
      <c r="CD11" s="625"/>
      <c r="CE11" s="625"/>
      <c r="CF11" s="625"/>
      <c r="CG11" s="625"/>
      <c r="CH11" s="625"/>
      <c r="CI11" s="625"/>
      <c r="CJ11" s="625"/>
      <c r="CK11" s="625"/>
      <c r="CL11" s="625"/>
      <c r="CM11" s="625"/>
      <c r="CN11" s="625" t="s">
        <v>420</v>
      </c>
      <c r="CO11" s="625"/>
      <c r="CP11" s="625"/>
      <c r="CQ11" s="625"/>
      <c r="CR11" s="625"/>
      <c r="CS11" s="625"/>
      <c r="CT11" s="625"/>
      <c r="CU11" s="625"/>
      <c r="CV11" s="625"/>
      <c r="CW11" s="625"/>
      <c r="CX11" s="625"/>
      <c r="CY11" s="625"/>
      <c r="CZ11" s="625"/>
      <c r="DA11" s="625"/>
      <c r="DB11" s="625" t="s">
        <v>421</v>
      </c>
      <c r="DC11" s="625"/>
      <c r="DD11" s="625"/>
      <c r="DE11" s="625"/>
      <c r="DF11" s="625"/>
      <c r="DG11" s="625"/>
      <c r="DH11" s="625"/>
      <c r="DI11" s="625"/>
      <c r="DJ11" s="625"/>
      <c r="DK11" s="625"/>
      <c r="DL11" s="625"/>
      <c r="DM11" s="625"/>
      <c r="DN11" s="625"/>
      <c r="DO11" s="625"/>
      <c r="DP11" s="139" t="s">
        <v>422</v>
      </c>
      <c r="DQ11" s="139" t="s">
        <v>560</v>
      </c>
      <c r="DR11" s="625" t="s">
        <v>596</v>
      </c>
      <c r="DS11" s="625"/>
      <c r="DT11" s="625"/>
      <c r="DU11" s="625"/>
      <c r="DV11" s="625"/>
      <c r="DW11" s="625"/>
      <c r="DX11" s="625"/>
      <c r="DY11" s="625"/>
      <c r="DZ11" s="625"/>
      <c r="EA11" s="625"/>
      <c r="EB11" s="625"/>
      <c r="EC11" s="625"/>
      <c r="ED11" s="625"/>
      <c r="EE11" s="625"/>
    </row>
    <row r="12" spans="1:135" s="4" customFormat="1" ht="24" customHeight="1" hidden="1">
      <c r="A12" s="638"/>
      <c r="B12" s="639"/>
      <c r="C12" s="639"/>
      <c r="D12" s="639"/>
      <c r="E12" s="640"/>
      <c r="F12" s="647"/>
      <c r="G12" s="648"/>
      <c r="H12" s="648"/>
      <c r="I12" s="648"/>
      <c r="J12" s="648"/>
      <c r="K12" s="648"/>
      <c r="L12" s="648"/>
      <c r="M12" s="648"/>
      <c r="N12" s="648"/>
      <c r="O12" s="648"/>
      <c r="P12" s="648"/>
      <c r="Q12" s="648"/>
      <c r="R12" s="648"/>
      <c r="S12" s="648"/>
      <c r="T12" s="648"/>
      <c r="U12" s="648"/>
      <c r="V12" s="648"/>
      <c r="W12" s="648"/>
      <c r="X12" s="648"/>
      <c r="Y12" s="648"/>
      <c r="Z12" s="648"/>
      <c r="AA12" s="648"/>
      <c r="AB12" s="648"/>
      <c r="AC12" s="648"/>
      <c r="AD12" s="648"/>
      <c r="AE12" s="648"/>
      <c r="AF12" s="648"/>
      <c r="AG12" s="648"/>
      <c r="AH12" s="648"/>
      <c r="AI12" s="649"/>
      <c r="AJ12" s="654"/>
      <c r="AK12" s="654"/>
      <c r="AL12" s="654"/>
      <c r="AM12" s="654"/>
      <c r="AN12" s="654"/>
      <c r="AO12" s="654"/>
      <c r="AP12" s="654"/>
      <c r="AQ12" s="654"/>
      <c r="AR12" s="654"/>
      <c r="AS12" s="654"/>
      <c r="AT12" s="654"/>
      <c r="AU12" s="654"/>
      <c r="AV12" s="654"/>
      <c r="AW12" s="654"/>
      <c r="AX12" s="654"/>
      <c r="AY12" s="654"/>
      <c r="AZ12" s="654"/>
      <c r="BA12" s="654"/>
      <c r="BB12" s="654"/>
      <c r="BC12" s="654"/>
      <c r="BD12" s="654"/>
      <c r="BE12" s="654"/>
      <c r="BF12" s="654"/>
      <c r="BG12" s="654"/>
      <c r="BH12" s="654"/>
      <c r="BI12" s="654"/>
      <c r="BJ12" s="654"/>
      <c r="BK12" s="654"/>
      <c r="BL12" s="652"/>
      <c r="BM12" s="652"/>
      <c r="BN12" s="652"/>
      <c r="BO12" s="652"/>
      <c r="BP12" s="652"/>
      <c r="BQ12" s="652"/>
      <c r="BR12" s="652"/>
      <c r="BS12" s="652"/>
      <c r="BT12" s="652"/>
      <c r="BU12" s="652"/>
      <c r="BV12" s="652"/>
      <c r="BW12" s="652"/>
      <c r="BX12" s="652"/>
      <c r="BY12" s="652"/>
      <c r="BZ12" s="625"/>
      <c r="CA12" s="625"/>
      <c r="CB12" s="625"/>
      <c r="CC12" s="625"/>
      <c r="CD12" s="625"/>
      <c r="CE12" s="625"/>
      <c r="CF12" s="625"/>
      <c r="CG12" s="625"/>
      <c r="CH12" s="625"/>
      <c r="CI12" s="625"/>
      <c r="CJ12" s="625"/>
      <c r="CK12" s="625"/>
      <c r="CL12" s="625"/>
      <c r="CM12" s="625"/>
      <c r="CN12" s="625"/>
      <c r="CO12" s="625"/>
      <c r="CP12" s="625"/>
      <c r="CQ12" s="625"/>
      <c r="CR12" s="625"/>
      <c r="CS12" s="625"/>
      <c r="CT12" s="625"/>
      <c r="CU12" s="625"/>
      <c r="CV12" s="625"/>
      <c r="CW12" s="625"/>
      <c r="CX12" s="625"/>
      <c r="CY12" s="625"/>
      <c r="CZ12" s="625"/>
      <c r="DA12" s="625"/>
      <c r="DB12" s="625"/>
      <c r="DC12" s="625"/>
      <c r="DD12" s="625"/>
      <c r="DE12" s="625"/>
      <c r="DF12" s="625"/>
      <c r="DG12" s="625"/>
      <c r="DH12" s="625"/>
      <c r="DI12" s="625"/>
      <c r="DJ12" s="625"/>
      <c r="DK12" s="625"/>
      <c r="DL12" s="625"/>
      <c r="DM12" s="625"/>
      <c r="DN12" s="625"/>
      <c r="DO12" s="625"/>
      <c r="DP12" s="139"/>
      <c r="DQ12" s="139"/>
      <c r="DR12" s="625"/>
      <c r="DS12" s="625"/>
      <c r="DT12" s="625"/>
      <c r="DU12" s="625"/>
      <c r="DV12" s="625"/>
      <c r="DW12" s="625"/>
      <c r="DX12" s="625"/>
      <c r="DY12" s="625"/>
      <c r="DZ12" s="625"/>
      <c r="EA12" s="625"/>
      <c r="EB12" s="625"/>
      <c r="EC12" s="625"/>
      <c r="ED12" s="625"/>
      <c r="EE12" s="625"/>
    </row>
    <row r="13" spans="1:135" s="295" customFormat="1" ht="8.25">
      <c r="A13" s="626">
        <v>1</v>
      </c>
      <c r="B13" s="627"/>
      <c r="C13" s="627"/>
      <c r="D13" s="627"/>
      <c r="E13" s="628"/>
      <c r="F13" s="626">
        <v>2</v>
      </c>
      <c r="G13" s="627"/>
      <c r="H13" s="627"/>
      <c r="I13" s="627"/>
      <c r="J13" s="627"/>
      <c r="K13" s="627"/>
      <c r="L13" s="627"/>
      <c r="M13" s="627"/>
      <c r="N13" s="627"/>
      <c r="O13" s="627"/>
      <c r="P13" s="627"/>
      <c r="Q13" s="627"/>
      <c r="R13" s="627"/>
      <c r="S13" s="627"/>
      <c r="T13" s="627"/>
      <c r="U13" s="627"/>
      <c r="V13" s="627"/>
      <c r="W13" s="627"/>
      <c r="X13" s="627"/>
      <c r="Y13" s="627"/>
      <c r="Z13" s="627"/>
      <c r="AA13" s="627"/>
      <c r="AB13" s="627"/>
      <c r="AC13" s="627"/>
      <c r="AD13" s="627"/>
      <c r="AE13" s="627"/>
      <c r="AF13" s="627"/>
      <c r="AG13" s="627"/>
      <c r="AH13" s="627"/>
      <c r="AI13" s="628"/>
      <c r="AJ13" s="626">
        <v>3</v>
      </c>
      <c r="AK13" s="627"/>
      <c r="AL13" s="627"/>
      <c r="AM13" s="627"/>
      <c r="AN13" s="627"/>
      <c r="AO13" s="627"/>
      <c r="AP13" s="627"/>
      <c r="AQ13" s="627"/>
      <c r="AR13" s="627"/>
      <c r="AS13" s="627"/>
      <c r="AT13" s="627"/>
      <c r="AU13" s="627"/>
      <c r="AV13" s="627"/>
      <c r="AW13" s="628"/>
      <c r="AX13" s="626">
        <v>4</v>
      </c>
      <c r="AY13" s="627"/>
      <c r="AZ13" s="627"/>
      <c r="BA13" s="627"/>
      <c r="BB13" s="627"/>
      <c r="BC13" s="627"/>
      <c r="BD13" s="627"/>
      <c r="BE13" s="627"/>
      <c r="BF13" s="627"/>
      <c r="BG13" s="627"/>
      <c r="BH13" s="627"/>
      <c r="BI13" s="627"/>
      <c r="BJ13" s="627"/>
      <c r="BK13" s="628"/>
      <c r="BL13" s="626">
        <v>5</v>
      </c>
      <c r="BM13" s="627"/>
      <c r="BN13" s="627"/>
      <c r="BO13" s="627"/>
      <c r="BP13" s="627"/>
      <c r="BQ13" s="627"/>
      <c r="BR13" s="627"/>
      <c r="BS13" s="627"/>
      <c r="BT13" s="627"/>
      <c r="BU13" s="627"/>
      <c r="BV13" s="627"/>
      <c r="BW13" s="627"/>
      <c r="BX13" s="627"/>
      <c r="BY13" s="628"/>
      <c r="BZ13" s="626">
        <v>6</v>
      </c>
      <c r="CA13" s="627"/>
      <c r="CB13" s="627"/>
      <c r="CC13" s="627"/>
      <c r="CD13" s="627"/>
      <c r="CE13" s="627"/>
      <c r="CF13" s="627"/>
      <c r="CG13" s="627"/>
      <c r="CH13" s="627"/>
      <c r="CI13" s="627"/>
      <c r="CJ13" s="627"/>
      <c r="CK13" s="627"/>
      <c r="CL13" s="627"/>
      <c r="CM13" s="628"/>
      <c r="CN13" s="626">
        <v>6</v>
      </c>
      <c r="CO13" s="627"/>
      <c r="CP13" s="627"/>
      <c r="CQ13" s="627"/>
      <c r="CR13" s="627"/>
      <c r="CS13" s="627"/>
      <c r="CT13" s="627"/>
      <c r="CU13" s="627"/>
      <c r="CV13" s="627"/>
      <c r="CW13" s="627"/>
      <c r="CX13" s="627"/>
      <c r="CY13" s="627"/>
      <c r="CZ13" s="627"/>
      <c r="DA13" s="628"/>
      <c r="DB13" s="626">
        <v>7</v>
      </c>
      <c r="DC13" s="627"/>
      <c r="DD13" s="627"/>
      <c r="DE13" s="627"/>
      <c r="DF13" s="627"/>
      <c r="DG13" s="627"/>
      <c r="DH13" s="627"/>
      <c r="DI13" s="627"/>
      <c r="DJ13" s="627"/>
      <c r="DK13" s="627"/>
      <c r="DL13" s="627"/>
      <c r="DM13" s="627"/>
      <c r="DN13" s="627"/>
      <c r="DO13" s="628"/>
      <c r="DP13" s="294">
        <v>8</v>
      </c>
      <c r="DQ13" s="294">
        <v>9</v>
      </c>
      <c r="DR13" s="626">
        <v>10</v>
      </c>
      <c r="DS13" s="627"/>
      <c r="DT13" s="627"/>
      <c r="DU13" s="627"/>
      <c r="DV13" s="627"/>
      <c r="DW13" s="627"/>
      <c r="DX13" s="627"/>
      <c r="DY13" s="627"/>
      <c r="DZ13" s="627"/>
      <c r="EA13" s="627"/>
      <c r="EB13" s="627"/>
      <c r="EC13" s="627"/>
      <c r="ED13" s="627"/>
      <c r="EE13" s="628"/>
    </row>
    <row r="14" spans="1:135" s="3" customFormat="1" ht="14.25" customHeight="1">
      <c r="A14" s="625" t="s">
        <v>430</v>
      </c>
      <c r="B14" s="625"/>
      <c r="C14" s="625"/>
      <c r="D14" s="625"/>
      <c r="E14" s="625"/>
      <c r="F14" s="655" t="s">
        <v>431</v>
      </c>
      <c r="G14" s="656"/>
      <c r="H14" s="656"/>
      <c r="I14" s="656"/>
      <c r="J14" s="656"/>
      <c r="K14" s="656"/>
      <c r="L14" s="656"/>
      <c r="M14" s="656"/>
      <c r="N14" s="656"/>
      <c r="O14" s="656"/>
      <c r="P14" s="656"/>
      <c r="Q14" s="656"/>
      <c r="R14" s="656"/>
      <c r="S14" s="656"/>
      <c r="T14" s="656"/>
      <c r="U14" s="656"/>
      <c r="V14" s="656"/>
      <c r="W14" s="656"/>
      <c r="X14" s="656"/>
      <c r="Y14" s="656"/>
      <c r="Z14" s="656"/>
      <c r="AA14" s="656"/>
      <c r="AB14" s="656"/>
      <c r="AC14" s="656"/>
      <c r="AD14" s="656"/>
      <c r="AE14" s="656"/>
      <c r="AF14" s="656"/>
      <c r="AG14" s="656"/>
      <c r="AH14" s="656"/>
      <c r="AI14" s="657"/>
      <c r="AJ14" s="629"/>
      <c r="AK14" s="630"/>
      <c r="AL14" s="630"/>
      <c r="AM14" s="630"/>
      <c r="AN14" s="630"/>
      <c r="AO14" s="630"/>
      <c r="AP14" s="630"/>
      <c r="AQ14" s="630"/>
      <c r="AR14" s="630"/>
      <c r="AS14" s="630"/>
      <c r="AT14" s="630"/>
      <c r="AU14" s="630"/>
      <c r="AV14" s="630"/>
      <c r="AW14" s="631"/>
      <c r="AX14" s="629"/>
      <c r="AY14" s="630"/>
      <c r="AZ14" s="630"/>
      <c r="BA14" s="630"/>
      <c r="BB14" s="630"/>
      <c r="BC14" s="630"/>
      <c r="BD14" s="630"/>
      <c r="BE14" s="630"/>
      <c r="BF14" s="630"/>
      <c r="BG14" s="630"/>
      <c r="BH14" s="630"/>
      <c r="BI14" s="630"/>
      <c r="BJ14" s="630"/>
      <c r="BK14" s="631"/>
      <c r="BL14" s="629"/>
      <c r="BM14" s="630"/>
      <c r="BN14" s="630"/>
      <c r="BO14" s="630"/>
      <c r="BP14" s="630"/>
      <c r="BQ14" s="630"/>
      <c r="BR14" s="630"/>
      <c r="BS14" s="630"/>
      <c r="BT14" s="630"/>
      <c r="BU14" s="630"/>
      <c r="BV14" s="630"/>
      <c r="BW14" s="630"/>
      <c r="BX14" s="630"/>
      <c r="BY14" s="631"/>
      <c r="BZ14" s="629"/>
      <c r="CA14" s="630"/>
      <c r="CB14" s="630"/>
      <c r="CC14" s="630"/>
      <c r="CD14" s="630"/>
      <c r="CE14" s="630"/>
      <c r="CF14" s="630"/>
      <c r="CG14" s="630"/>
      <c r="CH14" s="630"/>
      <c r="CI14" s="630"/>
      <c r="CJ14" s="630"/>
      <c r="CK14" s="630"/>
      <c r="CL14" s="630"/>
      <c r="CM14" s="631"/>
      <c r="CN14" s="629"/>
      <c r="CO14" s="630"/>
      <c r="CP14" s="630"/>
      <c r="CQ14" s="630"/>
      <c r="CR14" s="630"/>
      <c r="CS14" s="630"/>
      <c r="CT14" s="630"/>
      <c r="CU14" s="630"/>
      <c r="CV14" s="630"/>
      <c r="CW14" s="630"/>
      <c r="CX14" s="630"/>
      <c r="CY14" s="630"/>
      <c r="CZ14" s="630"/>
      <c r="DA14" s="631"/>
      <c r="DB14" s="629"/>
      <c r="DC14" s="630"/>
      <c r="DD14" s="630"/>
      <c r="DE14" s="630"/>
      <c r="DF14" s="630"/>
      <c r="DG14" s="630"/>
      <c r="DH14" s="630"/>
      <c r="DI14" s="630"/>
      <c r="DJ14" s="630"/>
      <c r="DK14" s="630"/>
      <c r="DL14" s="630"/>
      <c r="DM14" s="630"/>
      <c r="DN14" s="630"/>
      <c r="DO14" s="631"/>
      <c r="DP14" s="160"/>
      <c r="DQ14" s="160"/>
      <c r="DR14" s="629"/>
      <c r="DS14" s="630"/>
      <c r="DT14" s="630"/>
      <c r="DU14" s="630"/>
      <c r="DV14" s="630"/>
      <c r="DW14" s="630"/>
      <c r="DX14" s="630"/>
      <c r="DY14" s="630"/>
      <c r="DZ14" s="630"/>
      <c r="EA14" s="630"/>
      <c r="EB14" s="630"/>
      <c r="EC14" s="630"/>
      <c r="ED14" s="630"/>
      <c r="EE14" s="631"/>
    </row>
    <row r="15" spans="1:135" s="4" customFormat="1" ht="14.25" customHeight="1">
      <c r="A15" s="658" t="s">
        <v>432</v>
      </c>
      <c r="B15" s="658"/>
      <c r="C15" s="658"/>
      <c r="D15" s="658"/>
      <c r="E15" s="658"/>
      <c r="F15" s="659" t="s">
        <v>433</v>
      </c>
      <c r="G15" s="660"/>
      <c r="H15" s="660"/>
      <c r="I15" s="660"/>
      <c r="J15" s="660"/>
      <c r="K15" s="660"/>
      <c r="L15" s="660"/>
      <c r="M15" s="660"/>
      <c r="N15" s="660"/>
      <c r="O15" s="660"/>
      <c r="P15" s="660"/>
      <c r="Q15" s="660"/>
      <c r="R15" s="660"/>
      <c r="S15" s="660"/>
      <c r="T15" s="660"/>
      <c r="U15" s="660"/>
      <c r="V15" s="660"/>
      <c r="W15" s="660"/>
      <c r="X15" s="660"/>
      <c r="Y15" s="660"/>
      <c r="Z15" s="660"/>
      <c r="AA15" s="660"/>
      <c r="AB15" s="660"/>
      <c r="AC15" s="660"/>
      <c r="AD15" s="660"/>
      <c r="AE15" s="660"/>
      <c r="AF15" s="660"/>
      <c r="AG15" s="660"/>
      <c r="AH15" s="660"/>
      <c r="AI15" s="661"/>
      <c r="AJ15" s="613"/>
      <c r="AK15" s="614"/>
      <c r="AL15" s="614"/>
      <c r="AM15" s="614"/>
      <c r="AN15" s="614"/>
      <c r="AO15" s="614"/>
      <c r="AP15" s="614"/>
      <c r="AQ15" s="614"/>
      <c r="AR15" s="614"/>
      <c r="AS15" s="614"/>
      <c r="AT15" s="614"/>
      <c r="AU15" s="614"/>
      <c r="AV15" s="614"/>
      <c r="AW15" s="615"/>
      <c r="AX15" s="613"/>
      <c r="AY15" s="614"/>
      <c r="AZ15" s="614"/>
      <c r="BA15" s="614"/>
      <c r="BB15" s="614"/>
      <c r="BC15" s="614"/>
      <c r="BD15" s="614"/>
      <c r="BE15" s="614"/>
      <c r="BF15" s="614"/>
      <c r="BG15" s="614"/>
      <c r="BH15" s="614"/>
      <c r="BI15" s="614"/>
      <c r="BJ15" s="614"/>
      <c r="BK15" s="615"/>
      <c r="BL15" s="613"/>
      <c r="BM15" s="614"/>
      <c r="BN15" s="614"/>
      <c r="BO15" s="614"/>
      <c r="BP15" s="614"/>
      <c r="BQ15" s="614"/>
      <c r="BR15" s="614"/>
      <c r="BS15" s="614"/>
      <c r="BT15" s="614"/>
      <c r="BU15" s="614"/>
      <c r="BV15" s="614"/>
      <c r="BW15" s="614"/>
      <c r="BX15" s="614"/>
      <c r="BY15" s="615"/>
      <c r="BZ15" s="613"/>
      <c r="CA15" s="614"/>
      <c r="CB15" s="614"/>
      <c r="CC15" s="614"/>
      <c r="CD15" s="614"/>
      <c r="CE15" s="614"/>
      <c r="CF15" s="614"/>
      <c r="CG15" s="614"/>
      <c r="CH15" s="614"/>
      <c r="CI15" s="614"/>
      <c r="CJ15" s="614"/>
      <c r="CK15" s="614"/>
      <c r="CL15" s="614"/>
      <c r="CM15" s="615"/>
      <c r="CN15" s="613"/>
      <c r="CO15" s="614"/>
      <c r="CP15" s="614"/>
      <c r="CQ15" s="614"/>
      <c r="CR15" s="614"/>
      <c r="CS15" s="614"/>
      <c r="CT15" s="614"/>
      <c r="CU15" s="614"/>
      <c r="CV15" s="614"/>
      <c r="CW15" s="614"/>
      <c r="CX15" s="614"/>
      <c r="CY15" s="614"/>
      <c r="CZ15" s="614"/>
      <c r="DA15" s="615"/>
      <c r="DB15" s="613"/>
      <c r="DC15" s="614"/>
      <c r="DD15" s="614"/>
      <c r="DE15" s="614"/>
      <c r="DF15" s="614"/>
      <c r="DG15" s="614"/>
      <c r="DH15" s="614"/>
      <c r="DI15" s="614"/>
      <c r="DJ15" s="614"/>
      <c r="DK15" s="614"/>
      <c r="DL15" s="614"/>
      <c r="DM15" s="614"/>
      <c r="DN15" s="614"/>
      <c r="DO15" s="615"/>
      <c r="DP15" s="159"/>
      <c r="DQ15" s="159"/>
      <c r="DR15" s="613"/>
      <c r="DS15" s="614"/>
      <c r="DT15" s="614"/>
      <c r="DU15" s="614"/>
      <c r="DV15" s="614"/>
      <c r="DW15" s="614"/>
      <c r="DX15" s="614"/>
      <c r="DY15" s="614"/>
      <c r="DZ15" s="614"/>
      <c r="EA15" s="614"/>
      <c r="EB15" s="614"/>
      <c r="EC15" s="614"/>
      <c r="ED15" s="614"/>
      <c r="EE15" s="615"/>
    </row>
    <row r="16" spans="1:135" s="4" customFormat="1" ht="25.5" customHeight="1">
      <c r="A16" s="658" t="s">
        <v>434</v>
      </c>
      <c r="B16" s="658"/>
      <c r="C16" s="658"/>
      <c r="D16" s="658"/>
      <c r="E16" s="658"/>
      <c r="F16" s="659" t="s">
        <v>435</v>
      </c>
      <c r="G16" s="660"/>
      <c r="H16" s="660"/>
      <c r="I16" s="660"/>
      <c r="J16" s="660"/>
      <c r="K16" s="660"/>
      <c r="L16" s="660"/>
      <c r="M16" s="660"/>
      <c r="N16" s="660"/>
      <c r="O16" s="660"/>
      <c r="P16" s="660"/>
      <c r="Q16" s="660"/>
      <c r="R16" s="660"/>
      <c r="S16" s="660"/>
      <c r="T16" s="660"/>
      <c r="U16" s="660"/>
      <c r="V16" s="660"/>
      <c r="W16" s="660"/>
      <c r="X16" s="660"/>
      <c r="Y16" s="660"/>
      <c r="Z16" s="660"/>
      <c r="AA16" s="660"/>
      <c r="AB16" s="660"/>
      <c r="AC16" s="660"/>
      <c r="AD16" s="660"/>
      <c r="AE16" s="660"/>
      <c r="AF16" s="660"/>
      <c r="AG16" s="660"/>
      <c r="AH16" s="660"/>
      <c r="AI16" s="661"/>
      <c r="AJ16" s="613"/>
      <c r="AK16" s="614"/>
      <c r="AL16" s="614"/>
      <c r="AM16" s="614"/>
      <c r="AN16" s="614"/>
      <c r="AO16" s="614"/>
      <c r="AP16" s="614"/>
      <c r="AQ16" s="614"/>
      <c r="AR16" s="614"/>
      <c r="AS16" s="614"/>
      <c r="AT16" s="614"/>
      <c r="AU16" s="614"/>
      <c r="AV16" s="614"/>
      <c r="AW16" s="615"/>
      <c r="AX16" s="613"/>
      <c r="AY16" s="614"/>
      <c r="AZ16" s="614"/>
      <c r="BA16" s="614"/>
      <c r="BB16" s="614"/>
      <c r="BC16" s="614"/>
      <c r="BD16" s="614"/>
      <c r="BE16" s="614"/>
      <c r="BF16" s="614"/>
      <c r="BG16" s="614"/>
      <c r="BH16" s="614"/>
      <c r="BI16" s="614"/>
      <c r="BJ16" s="614"/>
      <c r="BK16" s="615"/>
      <c r="BL16" s="613"/>
      <c r="BM16" s="614"/>
      <c r="BN16" s="614"/>
      <c r="BO16" s="614"/>
      <c r="BP16" s="614"/>
      <c r="BQ16" s="614"/>
      <c r="BR16" s="614"/>
      <c r="BS16" s="614"/>
      <c r="BT16" s="614"/>
      <c r="BU16" s="614"/>
      <c r="BV16" s="614"/>
      <c r="BW16" s="614"/>
      <c r="BX16" s="614"/>
      <c r="BY16" s="615"/>
      <c r="BZ16" s="613"/>
      <c r="CA16" s="614"/>
      <c r="CB16" s="614"/>
      <c r="CC16" s="614"/>
      <c r="CD16" s="614"/>
      <c r="CE16" s="614"/>
      <c r="CF16" s="614"/>
      <c r="CG16" s="614"/>
      <c r="CH16" s="614"/>
      <c r="CI16" s="614"/>
      <c r="CJ16" s="614"/>
      <c r="CK16" s="614"/>
      <c r="CL16" s="614"/>
      <c r="CM16" s="615"/>
      <c r="CN16" s="613"/>
      <c r="CO16" s="614"/>
      <c r="CP16" s="614"/>
      <c r="CQ16" s="614"/>
      <c r="CR16" s="614"/>
      <c r="CS16" s="614"/>
      <c r="CT16" s="614"/>
      <c r="CU16" s="614"/>
      <c r="CV16" s="614"/>
      <c r="CW16" s="614"/>
      <c r="CX16" s="614"/>
      <c r="CY16" s="614"/>
      <c r="CZ16" s="614"/>
      <c r="DA16" s="615"/>
      <c r="DB16" s="613"/>
      <c r="DC16" s="614"/>
      <c r="DD16" s="614"/>
      <c r="DE16" s="614"/>
      <c r="DF16" s="614"/>
      <c r="DG16" s="614"/>
      <c r="DH16" s="614"/>
      <c r="DI16" s="614"/>
      <c r="DJ16" s="614"/>
      <c r="DK16" s="614"/>
      <c r="DL16" s="614"/>
      <c r="DM16" s="614"/>
      <c r="DN16" s="614"/>
      <c r="DO16" s="615"/>
      <c r="DP16" s="159"/>
      <c r="DQ16" s="159"/>
      <c r="DR16" s="613"/>
      <c r="DS16" s="614"/>
      <c r="DT16" s="614"/>
      <c r="DU16" s="614"/>
      <c r="DV16" s="614"/>
      <c r="DW16" s="614"/>
      <c r="DX16" s="614"/>
      <c r="DY16" s="614"/>
      <c r="DZ16" s="614"/>
      <c r="EA16" s="614"/>
      <c r="EB16" s="614"/>
      <c r="EC16" s="614"/>
      <c r="ED16" s="614"/>
      <c r="EE16" s="615"/>
    </row>
    <row r="17" spans="1:136" s="4" customFormat="1" ht="27" customHeight="1">
      <c r="A17" s="658" t="s">
        <v>436</v>
      </c>
      <c r="B17" s="658"/>
      <c r="C17" s="658"/>
      <c r="D17" s="658"/>
      <c r="E17" s="658"/>
      <c r="F17" s="659" t="s">
        <v>437</v>
      </c>
      <c r="G17" s="660"/>
      <c r="H17" s="660"/>
      <c r="I17" s="660"/>
      <c r="J17" s="660"/>
      <c r="K17" s="660"/>
      <c r="L17" s="660"/>
      <c r="M17" s="660"/>
      <c r="N17" s="660"/>
      <c r="O17" s="660"/>
      <c r="P17" s="660"/>
      <c r="Q17" s="660"/>
      <c r="R17" s="660"/>
      <c r="S17" s="660"/>
      <c r="T17" s="660"/>
      <c r="U17" s="660"/>
      <c r="V17" s="660"/>
      <c r="W17" s="660"/>
      <c r="X17" s="660"/>
      <c r="Y17" s="660"/>
      <c r="Z17" s="660"/>
      <c r="AA17" s="660"/>
      <c r="AB17" s="660"/>
      <c r="AC17" s="660"/>
      <c r="AD17" s="660"/>
      <c r="AE17" s="660"/>
      <c r="AF17" s="660"/>
      <c r="AG17" s="660"/>
      <c r="AH17" s="660"/>
      <c r="AI17" s="661"/>
      <c r="AJ17" s="613"/>
      <c r="AK17" s="614"/>
      <c r="AL17" s="614"/>
      <c r="AM17" s="614"/>
      <c r="AN17" s="614"/>
      <c r="AO17" s="614"/>
      <c r="AP17" s="614"/>
      <c r="AQ17" s="614"/>
      <c r="AR17" s="614"/>
      <c r="AS17" s="614"/>
      <c r="AT17" s="614"/>
      <c r="AU17" s="614"/>
      <c r="AV17" s="614"/>
      <c r="AW17" s="615"/>
      <c r="AX17" s="613"/>
      <c r="AY17" s="614"/>
      <c r="AZ17" s="614"/>
      <c r="BA17" s="614"/>
      <c r="BB17" s="614"/>
      <c r="BC17" s="614"/>
      <c r="BD17" s="614"/>
      <c r="BE17" s="614"/>
      <c r="BF17" s="614"/>
      <c r="BG17" s="614"/>
      <c r="BH17" s="614"/>
      <c r="BI17" s="614"/>
      <c r="BJ17" s="614"/>
      <c r="BK17" s="615"/>
      <c r="BL17" s="613"/>
      <c r="BM17" s="614"/>
      <c r="BN17" s="614"/>
      <c r="BO17" s="614"/>
      <c r="BP17" s="614"/>
      <c r="BQ17" s="614"/>
      <c r="BR17" s="614"/>
      <c r="BS17" s="614"/>
      <c r="BT17" s="614"/>
      <c r="BU17" s="614"/>
      <c r="BV17" s="614"/>
      <c r="BW17" s="614"/>
      <c r="BX17" s="614"/>
      <c r="BY17" s="615"/>
      <c r="BZ17" s="613"/>
      <c r="CA17" s="614"/>
      <c r="CB17" s="614"/>
      <c r="CC17" s="614"/>
      <c r="CD17" s="614"/>
      <c r="CE17" s="614"/>
      <c r="CF17" s="614"/>
      <c r="CG17" s="614"/>
      <c r="CH17" s="614"/>
      <c r="CI17" s="614"/>
      <c r="CJ17" s="614"/>
      <c r="CK17" s="614"/>
      <c r="CL17" s="614"/>
      <c r="CM17" s="615"/>
      <c r="CN17" s="613"/>
      <c r="CO17" s="614"/>
      <c r="CP17" s="614"/>
      <c r="CQ17" s="614"/>
      <c r="CR17" s="614"/>
      <c r="CS17" s="614"/>
      <c r="CT17" s="614"/>
      <c r="CU17" s="614"/>
      <c r="CV17" s="614"/>
      <c r="CW17" s="614"/>
      <c r="CX17" s="614"/>
      <c r="CY17" s="614"/>
      <c r="CZ17" s="614"/>
      <c r="DA17" s="615"/>
      <c r="DB17" s="613"/>
      <c r="DC17" s="614"/>
      <c r="DD17" s="614"/>
      <c r="DE17" s="614"/>
      <c r="DF17" s="614"/>
      <c r="DG17" s="614"/>
      <c r="DH17" s="614"/>
      <c r="DI17" s="614"/>
      <c r="DJ17" s="614"/>
      <c r="DK17" s="614"/>
      <c r="DL17" s="614"/>
      <c r="DM17" s="614"/>
      <c r="DN17" s="614"/>
      <c r="DO17" s="615"/>
      <c r="DP17" s="159"/>
      <c r="DQ17" s="159"/>
      <c r="DR17" s="613"/>
      <c r="DS17" s="614"/>
      <c r="DT17" s="614"/>
      <c r="DU17" s="614"/>
      <c r="DV17" s="614"/>
      <c r="DW17" s="614"/>
      <c r="DX17" s="614"/>
      <c r="DY17" s="614"/>
      <c r="DZ17" s="614"/>
      <c r="EA17" s="614"/>
      <c r="EB17" s="614"/>
      <c r="EC17" s="614"/>
      <c r="ED17" s="614"/>
      <c r="EE17" s="615"/>
      <c r="EF17" s="144"/>
    </row>
    <row r="18" spans="1:135" s="4" customFormat="1" ht="38.25" customHeight="1">
      <c r="A18" s="658" t="s">
        <v>438</v>
      </c>
      <c r="B18" s="658"/>
      <c r="C18" s="658"/>
      <c r="D18" s="658"/>
      <c r="E18" s="658"/>
      <c r="F18" s="659" t="s">
        <v>439</v>
      </c>
      <c r="G18" s="660"/>
      <c r="H18" s="660"/>
      <c r="I18" s="660"/>
      <c r="J18" s="660"/>
      <c r="K18" s="660"/>
      <c r="L18" s="660"/>
      <c r="M18" s="660"/>
      <c r="N18" s="660"/>
      <c r="O18" s="660"/>
      <c r="P18" s="660"/>
      <c r="Q18" s="660"/>
      <c r="R18" s="660"/>
      <c r="S18" s="660"/>
      <c r="T18" s="660"/>
      <c r="U18" s="660"/>
      <c r="V18" s="660"/>
      <c r="W18" s="660"/>
      <c r="X18" s="660"/>
      <c r="Y18" s="660"/>
      <c r="Z18" s="660"/>
      <c r="AA18" s="660"/>
      <c r="AB18" s="660"/>
      <c r="AC18" s="660"/>
      <c r="AD18" s="660"/>
      <c r="AE18" s="660"/>
      <c r="AF18" s="660"/>
      <c r="AG18" s="660"/>
      <c r="AH18" s="660"/>
      <c r="AI18" s="661"/>
      <c r="AJ18" s="613"/>
      <c r="AK18" s="614"/>
      <c r="AL18" s="614"/>
      <c r="AM18" s="614"/>
      <c r="AN18" s="614"/>
      <c r="AO18" s="614"/>
      <c r="AP18" s="614"/>
      <c r="AQ18" s="614"/>
      <c r="AR18" s="614"/>
      <c r="AS18" s="614"/>
      <c r="AT18" s="614"/>
      <c r="AU18" s="614"/>
      <c r="AV18" s="614"/>
      <c r="AW18" s="615"/>
      <c r="AX18" s="613"/>
      <c r="AY18" s="614"/>
      <c r="AZ18" s="614"/>
      <c r="BA18" s="614"/>
      <c r="BB18" s="614"/>
      <c r="BC18" s="614"/>
      <c r="BD18" s="614"/>
      <c r="BE18" s="614"/>
      <c r="BF18" s="614"/>
      <c r="BG18" s="614"/>
      <c r="BH18" s="614"/>
      <c r="BI18" s="614"/>
      <c r="BJ18" s="614"/>
      <c r="BK18" s="615"/>
      <c r="BL18" s="613"/>
      <c r="BM18" s="614"/>
      <c r="BN18" s="614"/>
      <c r="BO18" s="614"/>
      <c r="BP18" s="614"/>
      <c r="BQ18" s="614"/>
      <c r="BR18" s="614"/>
      <c r="BS18" s="614"/>
      <c r="BT18" s="614"/>
      <c r="BU18" s="614"/>
      <c r="BV18" s="614"/>
      <c r="BW18" s="614"/>
      <c r="BX18" s="614"/>
      <c r="BY18" s="615"/>
      <c r="BZ18" s="613"/>
      <c r="CA18" s="614"/>
      <c r="CB18" s="614"/>
      <c r="CC18" s="614"/>
      <c r="CD18" s="614"/>
      <c r="CE18" s="614"/>
      <c r="CF18" s="614"/>
      <c r="CG18" s="614"/>
      <c r="CH18" s="614"/>
      <c r="CI18" s="614"/>
      <c r="CJ18" s="614"/>
      <c r="CK18" s="614"/>
      <c r="CL18" s="614"/>
      <c r="CM18" s="615"/>
      <c r="CN18" s="613"/>
      <c r="CO18" s="614"/>
      <c r="CP18" s="614"/>
      <c r="CQ18" s="614"/>
      <c r="CR18" s="614"/>
      <c r="CS18" s="614"/>
      <c r="CT18" s="614"/>
      <c r="CU18" s="614"/>
      <c r="CV18" s="614"/>
      <c r="CW18" s="614"/>
      <c r="CX18" s="614"/>
      <c r="CY18" s="614"/>
      <c r="CZ18" s="614"/>
      <c r="DA18" s="615"/>
      <c r="DB18" s="613"/>
      <c r="DC18" s="614"/>
      <c r="DD18" s="614"/>
      <c r="DE18" s="614"/>
      <c r="DF18" s="614"/>
      <c r="DG18" s="614"/>
      <c r="DH18" s="614"/>
      <c r="DI18" s="614"/>
      <c r="DJ18" s="614"/>
      <c r="DK18" s="614"/>
      <c r="DL18" s="614"/>
      <c r="DM18" s="614"/>
      <c r="DN18" s="614"/>
      <c r="DO18" s="615"/>
      <c r="DP18" s="159"/>
      <c r="DQ18" s="159"/>
      <c r="DR18" s="613"/>
      <c r="DS18" s="614"/>
      <c r="DT18" s="614"/>
      <c r="DU18" s="614"/>
      <c r="DV18" s="614"/>
      <c r="DW18" s="614"/>
      <c r="DX18" s="614"/>
      <c r="DY18" s="614"/>
      <c r="DZ18" s="614"/>
      <c r="EA18" s="614"/>
      <c r="EB18" s="614"/>
      <c r="EC18" s="614"/>
      <c r="ED18" s="614"/>
      <c r="EE18" s="615"/>
    </row>
    <row r="19" spans="1:135" s="3" customFormat="1" ht="14.25" customHeight="1">
      <c r="A19" s="625" t="s">
        <v>398</v>
      </c>
      <c r="B19" s="625"/>
      <c r="C19" s="625"/>
      <c r="D19" s="625"/>
      <c r="E19" s="625"/>
      <c r="F19" s="655" t="s">
        <v>440</v>
      </c>
      <c r="G19" s="656"/>
      <c r="H19" s="656"/>
      <c r="I19" s="656"/>
      <c r="J19" s="656"/>
      <c r="K19" s="656"/>
      <c r="L19" s="656"/>
      <c r="M19" s="656"/>
      <c r="N19" s="656"/>
      <c r="O19" s="656"/>
      <c r="P19" s="656"/>
      <c r="Q19" s="656"/>
      <c r="R19" s="656"/>
      <c r="S19" s="656"/>
      <c r="T19" s="656"/>
      <c r="U19" s="656"/>
      <c r="V19" s="656"/>
      <c r="W19" s="656"/>
      <c r="X19" s="656"/>
      <c r="Y19" s="656"/>
      <c r="Z19" s="656"/>
      <c r="AA19" s="656"/>
      <c r="AB19" s="656"/>
      <c r="AC19" s="656"/>
      <c r="AD19" s="656"/>
      <c r="AE19" s="656"/>
      <c r="AF19" s="656"/>
      <c r="AG19" s="656"/>
      <c r="AH19" s="656"/>
      <c r="AI19" s="657"/>
      <c r="AJ19" s="629"/>
      <c r="AK19" s="630"/>
      <c r="AL19" s="630"/>
      <c r="AM19" s="630"/>
      <c r="AN19" s="630"/>
      <c r="AO19" s="630"/>
      <c r="AP19" s="630"/>
      <c r="AQ19" s="630"/>
      <c r="AR19" s="630"/>
      <c r="AS19" s="630"/>
      <c r="AT19" s="630"/>
      <c r="AU19" s="630"/>
      <c r="AV19" s="630"/>
      <c r="AW19" s="631"/>
      <c r="AX19" s="629"/>
      <c r="AY19" s="630"/>
      <c r="AZ19" s="630"/>
      <c r="BA19" s="630"/>
      <c r="BB19" s="630"/>
      <c r="BC19" s="630"/>
      <c r="BD19" s="630"/>
      <c r="BE19" s="630"/>
      <c r="BF19" s="630"/>
      <c r="BG19" s="630"/>
      <c r="BH19" s="630"/>
      <c r="BI19" s="630"/>
      <c r="BJ19" s="630"/>
      <c r="BK19" s="631"/>
      <c r="BL19" s="616">
        <f>SUM(BL20:BY22)</f>
        <v>2316.5000000000005</v>
      </c>
      <c r="BM19" s="617"/>
      <c r="BN19" s="617"/>
      <c r="BO19" s="617"/>
      <c r="BP19" s="617"/>
      <c r="BQ19" s="617"/>
      <c r="BR19" s="617"/>
      <c r="BS19" s="617"/>
      <c r="BT19" s="617"/>
      <c r="BU19" s="617"/>
      <c r="BV19" s="617"/>
      <c r="BW19" s="617"/>
      <c r="BX19" s="617"/>
      <c r="BY19" s="618"/>
      <c r="BZ19" s="616">
        <v>0</v>
      </c>
      <c r="CA19" s="617"/>
      <c r="CB19" s="617"/>
      <c r="CC19" s="617"/>
      <c r="CD19" s="617"/>
      <c r="CE19" s="617"/>
      <c r="CF19" s="617"/>
      <c r="CG19" s="617"/>
      <c r="CH19" s="617"/>
      <c r="CI19" s="617"/>
      <c r="CJ19" s="617"/>
      <c r="CK19" s="617"/>
      <c r="CL19" s="617"/>
      <c r="CM19" s="618"/>
      <c r="CN19" s="616">
        <f>SUM(CN20:DA22)</f>
        <v>2316.5000000000005</v>
      </c>
      <c r="CO19" s="617"/>
      <c r="CP19" s="617"/>
      <c r="CQ19" s="617"/>
      <c r="CR19" s="617"/>
      <c r="CS19" s="617"/>
      <c r="CT19" s="617"/>
      <c r="CU19" s="617"/>
      <c r="CV19" s="617"/>
      <c r="CW19" s="617"/>
      <c r="CX19" s="617"/>
      <c r="CY19" s="617"/>
      <c r="CZ19" s="617"/>
      <c r="DA19" s="618"/>
      <c r="DB19" s="616">
        <f>SUM(DB20:DO22)</f>
        <v>0</v>
      </c>
      <c r="DC19" s="617"/>
      <c r="DD19" s="617"/>
      <c r="DE19" s="617"/>
      <c r="DF19" s="617"/>
      <c r="DG19" s="617"/>
      <c r="DH19" s="617"/>
      <c r="DI19" s="617"/>
      <c r="DJ19" s="617"/>
      <c r="DK19" s="617"/>
      <c r="DL19" s="617"/>
      <c r="DM19" s="617"/>
      <c r="DN19" s="617"/>
      <c r="DO19" s="618"/>
      <c r="DP19" s="302">
        <f>SUM(DP20:DP22)</f>
        <v>0</v>
      </c>
      <c r="DQ19" s="302">
        <f>SUM(DQ20:DQ22)</f>
        <v>0</v>
      </c>
      <c r="DR19" s="662">
        <f>SUM(DR20:EE22)</f>
        <v>0</v>
      </c>
      <c r="DS19" s="663"/>
      <c r="DT19" s="663"/>
      <c r="DU19" s="663"/>
      <c r="DV19" s="663"/>
      <c r="DW19" s="663"/>
      <c r="DX19" s="663"/>
      <c r="DY19" s="663"/>
      <c r="DZ19" s="663"/>
      <c r="EA19" s="663"/>
      <c r="EB19" s="663"/>
      <c r="EC19" s="663"/>
      <c r="ED19" s="663"/>
      <c r="EE19" s="664"/>
    </row>
    <row r="20" spans="1:135" s="4" customFormat="1" ht="14.25" customHeight="1">
      <c r="A20" s="658" t="s">
        <v>441</v>
      </c>
      <c r="B20" s="658"/>
      <c r="C20" s="658"/>
      <c r="D20" s="658"/>
      <c r="E20" s="658"/>
      <c r="F20" s="659" t="s">
        <v>442</v>
      </c>
      <c r="G20" s="660"/>
      <c r="H20" s="660"/>
      <c r="I20" s="660"/>
      <c r="J20" s="660"/>
      <c r="K20" s="660"/>
      <c r="L20" s="660"/>
      <c r="M20" s="660"/>
      <c r="N20" s="660"/>
      <c r="O20" s="660"/>
      <c r="P20" s="660"/>
      <c r="Q20" s="660"/>
      <c r="R20" s="660"/>
      <c r="S20" s="660"/>
      <c r="T20" s="660"/>
      <c r="U20" s="660"/>
      <c r="V20" s="660"/>
      <c r="W20" s="660"/>
      <c r="X20" s="660"/>
      <c r="Y20" s="660"/>
      <c r="Z20" s="660"/>
      <c r="AA20" s="660"/>
      <c r="AB20" s="660"/>
      <c r="AC20" s="660"/>
      <c r="AD20" s="660"/>
      <c r="AE20" s="660"/>
      <c r="AF20" s="660"/>
      <c r="AG20" s="660"/>
      <c r="AH20" s="660"/>
      <c r="AI20" s="661"/>
      <c r="AJ20" s="613"/>
      <c r="AK20" s="614"/>
      <c r="AL20" s="614"/>
      <c r="AM20" s="614"/>
      <c r="AN20" s="614"/>
      <c r="AO20" s="614"/>
      <c r="AP20" s="614"/>
      <c r="AQ20" s="614"/>
      <c r="AR20" s="614"/>
      <c r="AS20" s="614"/>
      <c r="AT20" s="614"/>
      <c r="AU20" s="614"/>
      <c r="AV20" s="614"/>
      <c r="AW20" s="615"/>
      <c r="AX20" s="613"/>
      <c r="AY20" s="614"/>
      <c r="AZ20" s="614"/>
      <c r="BA20" s="614"/>
      <c r="BB20" s="614"/>
      <c r="BC20" s="614"/>
      <c r="BD20" s="614"/>
      <c r="BE20" s="614"/>
      <c r="BF20" s="614"/>
      <c r="BG20" s="614"/>
      <c r="BH20" s="614"/>
      <c r="BI20" s="614"/>
      <c r="BJ20" s="614"/>
      <c r="BK20" s="615"/>
      <c r="BL20" s="619"/>
      <c r="BM20" s="620"/>
      <c r="BN20" s="620"/>
      <c r="BO20" s="620"/>
      <c r="BP20" s="620"/>
      <c r="BQ20" s="620"/>
      <c r="BR20" s="620"/>
      <c r="BS20" s="620"/>
      <c r="BT20" s="620"/>
      <c r="BU20" s="620"/>
      <c r="BV20" s="620"/>
      <c r="BW20" s="620"/>
      <c r="BX20" s="620"/>
      <c r="BY20" s="621"/>
      <c r="BZ20" s="619"/>
      <c r="CA20" s="620"/>
      <c r="CB20" s="620"/>
      <c r="CC20" s="620"/>
      <c r="CD20" s="620"/>
      <c r="CE20" s="620"/>
      <c r="CF20" s="620"/>
      <c r="CG20" s="620"/>
      <c r="CH20" s="620"/>
      <c r="CI20" s="620"/>
      <c r="CJ20" s="620"/>
      <c r="CK20" s="620"/>
      <c r="CL20" s="620"/>
      <c r="CM20" s="621"/>
      <c r="CN20" s="619"/>
      <c r="CO20" s="620"/>
      <c r="CP20" s="620"/>
      <c r="CQ20" s="620"/>
      <c r="CR20" s="620"/>
      <c r="CS20" s="620"/>
      <c r="CT20" s="620"/>
      <c r="CU20" s="620"/>
      <c r="CV20" s="620"/>
      <c r="CW20" s="620"/>
      <c r="CX20" s="620"/>
      <c r="CY20" s="620"/>
      <c r="CZ20" s="620"/>
      <c r="DA20" s="621"/>
      <c r="DB20" s="619"/>
      <c r="DC20" s="620"/>
      <c r="DD20" s="620"/>
      <c r="DE20" s="620"/>
      <c r="DF20" s="620"/>
      <c r="DG20" s="620"/>
      <c r="DH20" s="620"/>
      <c r="DI20" s="620"/>
      <c r="DJ20" s="620"/>
      <c r="DK20" s="620"/>
      <c r="DL20" s="620"/>
      <c r="DM20" s="620"/>
      <c r="DN20" s="620"/>
      <c r="DO20" s="621"/>
      <c r="DP20" s="297"/>
      <c r="DQ20" s="297"/>
      <c r="DR20" s="619"/>
      <c r="DS20" s="620"/>
      <c r="DT20" s="620"/>
      <c r="DU20" s="620"/>
      <c r="DV20" s="620"/>
      <c r="DW20" s="620"/>
      <c r="DX20" s="620"/>
      <c r="DY20" s="620"/>
      <c r="DZ20" s="620"/>
      <c r="EA20" s="620"/>
      <c r="EB20" s="620"/>
      <c r="EC20" s="620"/>
      <c r="ED20" s="620"/>
      <c r="EE20" s="621"/>
    </row>
    <row r="21" spans="1:135" s="4" customFormat="1" ht="14.25" customHeight="1">
      <c r="A21" s="658" t="s">
        <v>443</v>
      </c>
      <c r="B21" s="658"/>
      <c r="C21" s="658"/>
      <c r="D21" s="658"/>
      <c r="E21" s="658"/>
      <c r="F21" s="659" t="s">
        <v>444</v>
      </c>
      <c r="G21" s="660"/>
      <c r="H21" s="660"/>
      <c r="I21" s="660"/>
      <c r="J21" s="660"/>
      <c r="K21" s="660"/>
      <c r="L21" s="660"/>
      <c r="M21" s="660"/>
      <c r="N21" s="660"/>
      <c r="O21" s="660"/>
      <c r="P21" s="660"/>
      <c r="Q21" s="660"/>
      <c r="R21" s="660"/>
      <c r="S21" s="660"/>
      <c r="T21" s="660"/>
      <c r="U21" s="660"/>
      <c r="V21" s="660"/>
      <c r="W21" s="660"/>
      <c r="X21" s="660"/>
      <c r="Y21" s="660"/>
      <c r="Z21" s="660"/>
      <c r="AA21" s="660"/>
      <c r="AB21" s="660"/>
      <c r="AC21" s="660"/>
      <c r="AD21" s="660"/>
      <c r="AE21" s="660"/>
      <c r="AF21" s="660"/>
      <c r="AG21" s="660"/>
      <c r="AH21" s="660"/>
      <c r="AI21" s="661"/>
      <c r="AJ21" s="613" t="s">
        <v>601</v>
      </c>
      <c r="AK21" s="614"/>
      <c r="AL21" s="614"/>
      <c r="AM21" s="614"/>
      <c r="AN21" s="614"/>
      <c r="AO21" s="614"/>
      <c r="AP21" s="614"/>
      <c r="AQ21" s="614"/>
      <c r="AR21" s="614"/>
      <c r="AS21" s="614"/>
      <c r="AT21" s="614"/>
      <c r="AU21" s="614"/>
      <c r="AV21" s="614"/>
      <c r="AW21" s="615"/>
      <c r="AX21" s="613" t="s">
        <v>601</v>
      </c>
      <c r="AY21" s="614"/>
      <c r="AZ21" s="614"/>
      <c r="BA21" s="614"/>
      <c r="BB21" s="614"/>
      <c r="BC21" s="614"/>
      <c r="BD21" s="614"/>
      <c r="BE21" s="614"/>
      <c r="BF21" s="614"/>
      <c r="BG21" s="614"/>
      <c r="BH21" s="614"/>
      <c r="BI21" s="614"/>
      <c r="BJ21" s="614"/>
      <c r="BK21" s="615"/>
      <c r="BL21" s="616">
        <f>SUM(BZ21:EE21)</f>
        <v>2316.5000000000005</v>
      </c>
      <c r="BM21" s="617"/>
      <c r="BN21" s="617"/>
      <c r="BO21" s="617"/>
      <c r="BP21" s="617"/>
      <c r="BQ21" s="617"/>
      <c r="BR21" s="617"/>
      <c r="BS21" s="617"/>
      <c r="BT21" s="617"/>
      <c r="BU21" s="617"/>
      <c r="BV21" s="617"/>
      <c r="BW21" s="617"/>
      <c r="BX21" s="617"/>
      <c r="BY21" s="618"/>
      <c r="BZ21" s="622">
        <v>0</v>
      </c>
      <c r="CA21" s="623"/>
      <c r="CB21" s="623"/>
      <c r="CC21" s="623"/>
      <c r="CD21" s="623"/>
      <c r="CE21" s="623"/>
      <c r="CF21" s="623"/>
      <c r="CG21" s="623"/>
      <c r="CH21" s="623"/>
      <c r="CI21" s="623"/>
      <c r="CJ21" s="623"/>
      <c r="CK21" s="623"/>
      <c r="CL21" s="623"/>
      <c r="CM21" s="624"/>
      <c r="CN21" s="665">
        <v>2316.5000000000005</v>
      </c>
      <c r="CO21" s="666"/>
      <c r="CP21" s="666"/>
      <c r="CQ21" s="666"/>
      <c r="CR21" s="666"/>
      <c r="CS21" s="666"/>
      <c r="CT21" s="666"/>
      <c r="CU21" s="666"/>
      <c r="CV21" s="666"/>
      <c r="CW21" s="666"/>
      <c r="CX21" s="666"/>
      <c r="CY21" s="666"/>
      <c r="CZ21" s="666"/>
      <c r="DA21" s="667"/>
      <c r="DB21" s="622">
        <v>0</v>
      </c>
      <c r="DC21" s="623"/>
      <c r="DD21" s="623"/>
      <c r="DE21" s="623"/>
      <c r="DF21" s="623"/>
      <c r="DG21" s="623"/>
      <c r="DH21" s="623"/>
      <c r="DI21" s="623"/>
      <c r="DJ21" s="623"/>
      <c r="DK21" s="623"/>
      <c r="DL21" s="623"/>
      <c r="DM21" s="623"/>
      <c r="DN21" s="623"/>
      <c r="DO21" s="624"/>
      <c r="DP21" s="298">
        <v>0</v>
      </c>
      <c r="DQ21" s="298">
        <v>0</v>
      </c>
      <c r="DR21" s="619">
        <v>0</v>
      </c>
      <c r="DS21" s="620"/>
      <c r="DT21" s="620"/>
      <c r="DU21" s="620"/>
      <c r="DV21" s="620"/>
      <c r="DW21" s="620"/>
      <c r="DX21" s="620"/>
      <c r="DY21" s="620"/>
      <c r="DZ21" s="620"/>
      <c r="EA21" s="620"/>
      <c r="EB21" s="620"/>
      <c r="EC21" s="620"/>
      <c r="ED21" s="620"/>
      <c r="EE21" s="621"/>
    </row>
    <row r="22" spans="1:135" s="4" customFormat="1" ht="14.25" customHeight="1">
      <c r="A22" s="658" t="s">
        <v>445</v>
      </c>
      <c r="B22" s="658"/>
      <c r="C22" s="658"/>
      <c r="D22" s="658"/>
      <c r="E22" s="658"/>
      <c r="F22" s="659" t="s">
        <v>446</v>
      </c>
      <c r="G22" s="660"/>
      <c r="H22" s="660"/>
      <c r="I22" s="660"/>
      <c r="J22" s="660"/>
      <c r="K22" s="660"/>
      <c r="L22" s="660"/>
      <c r="M22" s="660"/>
      <c r="N22" s="660"/>
      <c r="O22" s="660"/>
      <c r="P22" s="660"/>
      <c r="Q22" s="660"/>
      <c r="R22" s="660"/>
      <c r="S22" s="660"/>
      <c r="T22" s="660"/>
      <c r="U22" s="660"/>
      <c r="V22" s="660"/>
      <c r="W22" s="660"/>
      <c r="X22" s="660"/>
      <c r="Y22" s="660"/>
      <c r="Z22" s="660"/>
      <c r="AA22" s="660"/>
      <c r="AB22" s="660"/>
      <c r="AC22" s="660"/>
      <c r="AD22" s="660"/>
      <c r="AE22" s="660"/>
      <c r="AF22" s="660"/>
      <c r="AG22" s="660"/>
      <c r="AH22" s="660"/>
      <c r="AI22" s="661"/>
      <c r="AJ22" s="613"/>
      <c r="AK22" s="614"/>
      <c r="AL22" s="614"/>
      <c r="AM22" s="614"/>
      <c r="AN22" s="614"/>
      <c r="AO22" s="614"/>
      <c r="AP22" s="614"/>
      <c r="AQ22" s="614"/>
      <c r="AR22" s="614"/>
      <c r="AS22" s="614"/>
      <c r="AT22" s="614"/>
      <c r="AU22" s="614"/>
      <c r="AV22" s="614"/>
      <c r="AW22" s="615"/>
      <c r="AX22" s="613"/>
      <c r="AY22" s="614"/>
      <c r="AZ22" s="614"/>
      <c r="BA22" s="614"/>
      <c r="BB22" s="614"/>
      <c r="BC22" s="614"/>
      <c r="BD22" s="614"/>
      <c r="BE22" s="614"/>
      <c r="BF22" s="614"/>
      <c r="BG22" s="614"/>
      <c r="BH22" s="614"/>
      <c r="BI22" s="614"/>
      <c r="BJ22" s="614"/>
      <c r="BK22" s="615"/>
      <c r="BL22" s="622"/>
      <c r="BM22" s="623"/>
      <c r="BN22" s="623"/>
      <c r="BO22" s="623"/>
      <c r="BP22" s="623"/>
      <c r="BQ22" s="623"/>
      <c r="BR22" s="623"/>
      <c r="BS22" s="623"/>
      <c r="BT22" s="623"/>
      <c r="BU22" s="623"/>
      <c r="BV22" s="623"/>
      <c r="BW22" s="623"/>
      <c r="BX22" s="623"/>
      <c r="BY22" s="624"/>
      <c r="BZ22" s="622"/>
      <c r="CA22" s="623"/>
      <c r="CB22" s="623"/>
      <c r="CC22" s="623"/>
      <c r="CD22" s="623"/>
      <c r="CE22" s="623"/>
      <c r="CF22" s="623"/>
      <c r="CG22" s="623"/>
      <c r="CH22" s="623"/>
      <c r="CI22" s="623"/>
      <c r="CJ22" s="623"/>
      <c r="CK22" s="623"/>
      <c r="CL22" s="623"/>
      <c r="CM22" s="624"/>
      <c r="CN22" s="622"/>
      <c r="CO22" s="623"/>
      <c r="CP22" s="623"/>
      <c r="CQ22" s="623"/>
      <c r="CR22" s="623"/>
      <c r="CS22" s="623"/>
      <c r="CT22" s="623"/>
      <c r="CU22" s="623"/>
      <c r="CV22" s="623"/>
      <c r="CW22" s="623"/>
      <c r="CX22" s="623"/>
      <c r="CY22" s="623"/>
      <c r="CZ22" s="623"/>
      <c r="DA22" s="624"/>
      <c r="DB22" s="622"/>
      <c r="DC22" s="623"/>
      <c r="DD22" s="623"/>
      <c r="DE22" s="623"/>
      <c r="DF22" s="623"/>
      <c r="DG22" s="623"/>
      <c r="DH22" s="623"/>
      <c r="DI22" s="623"/>
      <c r="DJ22" s="623"/>
      <c r="DK22" s="623"/>
      <c r="DL22" s="623"/>
      <c r="DM22" s="623"/>
      <c r="DN22" s="623"/>
      <c r="DO22" s="624"/>
      <c r="DP22" s="298"/>
      <c r="DQ22" s="298"/>
      <c r="DR22" s="619"/>
      <c r="DS22" s="620"/>
      <c r="DT22" s="620"/>
      <c r="DU22" s="620"/>
      <c r="DV22" s="620"/>
      <c r="DW22" s="620"/>
      <c r="DX22" s="620"/>
      <c r="DY22" s="620"/>
      <c r="DZ22" s="620"/>
      <c r="EA22" s="620"/>
      <c r="EB22" s="620"/>
      <c r="EC22" s="620"/>
      <c r="ED22" s="620"/>
      <c r="EE22" s="621"/>
    </row>
    <row r="23" spans="1:135" s="3" customFormat="1" ht="14.25" customHeight="1">
      <c r="A23" s="625" t="s">
        <v>401</v>
      </c>
      <c r="B23" s="625"/>
      <c r="C23" s="625"/>
      <c r="D23" s="625"/>
      <c r="E23" s="625"/>
      <c r="F23" s="655" t="s">
        <v>447</v>
      </c>
      <c r="G23" s="656"/>
      <c r="H23" s="656"/>
      <c r="I23" s="656"/>
      <c r="J23" s="656"/>
      <c r="K23" s="656"/>
      <c r="L23" s="656"/>
      <c r="M23" s="656"/>
      <c r="N23" s="656"/>
      <c r="O23" s="656"/>
      <c r="P23" s="656"/>
      <c r="Q23" s="656"/>
      <c r="R23" s="656"/>
      <c r="S23" s="656"/>
      <c r="T23" s="656"/>
      <c r="U23" s="656"/>
      <c r="V23" s="656"/>
      <c r="W23" s="656"/>
      <c r="X23" s="656"/>
      <c r="Y23" s="656"/>
      <c r="Z23" s="656"/>
      <c r="AA23" s="656"/>
      <c r="AB23" s="656"/>
      <c r="AC23" s="656"/>
      <c r="AD23" s="656"/>
      <c r="AE23" s="656"/>
      <c r="AF23" s="656"/>
      <c r="AG23" s="656"/>
      <c r="AH23" s="656"/>
      <c r="AI23" s="657"/>
      <c r="AJ23" s="629"/>
      <c r="AK23" s="630"/>
      <c r="AL23" s="630"/>
      <c r="AM23" s="630"/>
      <c r="AN23" s="630"/>
      <c r="AO23" s="630"/>
      <c r="AP23" s="630"/>
      <c r="AQ23" s="630"/>
      <c r="AR23" s="630"/>
      <c r="AS23" s="630"/>
      <c r="AT23" s="630"/>
      <c r="AU23" s="630"/>
      <c r="AV23" s="630"/>
      <c r="AW23" s="631"/>
      <c r="AX23" s="629"/>
      <c r="AY23" s="630"/>
      <c r="AZ23" s="630"/>
      <c r="BA23" s="630"/>
      <c r="BB23" s="630"/>
      <c r="BC23" s="630"/>
      <c r="BD23" s="630"/>
      <c r="BE23" s="630"/>
      <c r="BF23" s="630"/>
      <c r="BG23" s="630"/>
      <c r="BH23" s="630"/>
      <c r="BI23" s="630"/>
      <c r="BJ23" s="630"/>
      <c r="BK23" s="631"/>
      <c r="BL23" s="607"/>
      <c r="BM23" s="608"/>
      <c r="BN23" s="608"/>
      <c r="BO23" s="608"/>
      <c r="BP23" s="608"/>
      <c r="BQ23" s="608"/>
      <c r="BR23" s="608"/>
      <c r="BS23" s="608"/>
      <c r="BT23" s="608"/>
      <c r="BU23" s="608"/>
      <c r="BV23" s="608"/>
      <c r="BW23" s="608"/>
      <c r="BX23" s="608"/>
      <c r="BY23" s="609"/>
      <c r="BZ23" s="607"/>
      <c r="CA23" s="608"/>
      <c r="CB23" s="608"/>
      <c r="CC23" s="608"/>
      <c r="CD23" s="608"/>
      <c r="CE23" s="608"/>
      <c r="CF23" s="608"/>
      <c r="CG23" s="608"/>
      <c r="CH23" s="608"/>
      <c r="CI23" s="608"/>
      <c r="CJ23" s="608"/>
      <c r="CK23" s="608"/>
      <c r="CL23" s="608"/>
      <c r="CM23" s="609"/>
      <c r="CN23" s="607"/>
      <c r="CO23" s="608"/>
      <c r="CP23" s="608"/>
      <c r="CQ23" s="608"/>
      <c r="CR23" s="608"/>
      <c r="CS23" s="608"/>
      <c r="CT23" s="608"/>
      <c r="CU23" s="608"/>
      <c r="CV23" s="608"/>
      <c r="CW23" s="608"/>
      <c r="CX23" s="608"/>
      <c r="CY23" s="608"/>
      <c r="CZ23" s="608"/>
      <c r="DA23" s="609"/>
      <c r="DB23" s="607"/>
      <c r="DC23" s="608"/>
      <c r="DD23" s="608"/>
      <c r="DE23" s="608"/>
      <c r="DF23" s="608"/>
      <c r="DG23" s="608"/>
      <c r="DH23" s="608"/>
      <c r="DI23" s="608"/>
      <c r="DJ23" s="608"/>
      <c r="DK23" s="608"/>
      <c r="DL23" s="608"/>
      <c r="DM23" s="608"/>
      <c r="DN23" s="608"/>
      <c r="DO23" s="609"/>
      <c r="DP23" s="296"/>
      <c r="DQ23" s="296"/>
      <c r="DR23" s="668"/>
      <c r="DS23" s="669"/>
      <c r="DT23" s="669"/>
      <c r="DU23" s="669"/>
      <c r="DV23" s="669"/>
      <c r="DW23" s="669"/>
      <c r="DX23" s="669"/>
      <c r="DY23" s="669"/>
      <c r="DZ23" s="669"/>
      <c r="EA23" s="669"/>
      <c r="EB23" s="669"/>
      <c r="EC23" s="669"/>
      <c r="ED23" s="669"/>
      <c r="EE23" s="670"/>
    </row>
    <row r="24" spans="1:135" s="3" customFormat="1" ht="26.25" customHeight="1">
      <c r="A24" s="625" t="s">
        <v>403</v>
      </c>
      <c r="B24" s="625"/>
      <c r="C24" s="625"/>
      <c r="D24" s="625"/>
      <c r="E24" s="625"/>
      <c r="F24" s="655" t="s">
        <v>448</v>
      </c>
      <c r="G24" s="656"/>
      <c r="H24" s="656"/>
      <c r="I24" s="656"/>
      <c r="J24" s="656"/>
      <c r="K24" s="656"/>
      <c r="L24" s="656"/>
      <c r="M24" s="656"/>
      <c r="N24" s="656"/>
      <c r="O24" s="656"/>
      <c r="P24" s="656"/>
      <c r="Q24" s="656"/>
      <c r="R24" s="656"/>
      <c r="S24" s="656"/>
      <c r="T24" s="656"/>
      <c r="U24" s="656"/>
      <c r="V24" s="656"/>
      <c r="W24" s="656"/>
      <c r="X24" s="656"/>
      <c r="Y24" s="656"/>
      <c r="Z24" s="656"/>
      <c r="AA24" s="656"/>
      <c r="AB24" s="656"/>
      <c r="AC24" s="656"/>
      <c r="AD24" s="656"/>
      <c r="AE24" s="656"/>
      <c r="AF24" s="656"/>
      <c r="AG24" s="656"/>
      <c r="AH24" s="656"/>
      <c r="AI24" s="657"/>
      <c r="AJ24" s="629"/>
      <c r="AK24" s="630"/>
      <c r="AL24" s="630"/>
      <c r="AM24" s="630"/>
      <c r="AN24" s="630"/>
      <c r="AO24" s="630"/>
      <c r="AP24" s="630"/>
      <c r="AQ24" s="630"/>
      <c r="AR24" s="630"/>
      <c r="AS24" s="630"/>
      <c r="AT24" s="630"/>
      <c r="AU24" s="630"/>
      <c r="AV24" s="630"/>
      <c r="AW24" s="631"/>
      <c r="AX24" s="629"/>
      <c r="AY24" s="630"/>
      <c r="AZ24" s="630"/>
      <c r="BA24" s="630"/>
      <c r="BB24" s="630"/>
      <c r="BC24" s="630"/>
      <c r="BD24" s="630"/>
      <c r="BE24" s="630"/>
      <c r="BF24" s="630"/>
      <c r="BG24" s="630"/>
      <c r="BH24" s="630"/>
      <c r="BI24" s="630"/>
      <c r="BJ24" s="630"/>
      <c r="BK24" s="631"/>
      <c r="BL24" s="607"/>
      <c r="BM24" s="608"/>
      <c r="BN24" s="608"/>
      <c r="BO24" s="608"/>
      <c r="BP24" s="608"/>
      <c r="BQ24" s="608"/>
      <c r="BR24" s="608"/>
      <c r="BS24" s="608"/>
      <c r="BT24" s="608"/>
      <c r="BU24" s="608"/>
      <c r="BV24" s="608"/>
      <c r="BW24" s="608"/>
      <c r="BX24" s="608"/>
      <c r="BY24" s="609"/>
      <c r="BZ24" s="607"/>
      <c r="CA24" s="608"/>
      <c r="CB24" s="608"/>
      <c r="CC24" s="608"/>
      <c r="CD24" s="608"/>
      <c r="CE24" s="608"/>
      <c r="CF24" s="608"/>
      <c r="CG24" s="608"/>
      <c r="CH24" s="608"/>
      <c r="CI24" s="608"/>
      <c r="CJ24" s="608"/>
      <c r="CK24" s="608"/>
      <c r="CL24" s="608"/>
      <c r="CM24" s="609"/>
      <c r="CN24" s="607"/>
      <c r="CO24" s="608"/>
      <c r="CP24" s="608"/>
      <c r="CQ24" s="608"/>
      <c r="CR24" s="608"/>
      <c r="CS24" s="608"/>
      <c r="CT24" s="608"/>
      <c r="CU24" s="608"/>
      <c r="CV24" s="608"/>
      <c r="CW24" s="608"/>
      <c r="CX24" s="608"/>
      <c r="CY24" s="608"/>
      <c r="CZ24" s="608"/>
      <c r="DA24" s="609"/>
      <c r="DB24" s="607"/>
      <c r="DC24" s="608"/>
      <c r="DD24" s="608"/>
      <c r="DE24" s="608"/>
      <c r="DF24" s="608"/>
      <c r="DG24" s="608"/>
      <c r="DH24" s="608"/>
      <c r="DI24" s="608"/>
      <c r="DJ24" s="608"/>
      <c r="DK24" s="608"/>
      <c r="DL24" s="608"/>
      <c r="DM24" s="608"/>
      <c r="DN24" s="608"/>
      <c r="DO24" s="609"/>
      <c r="DP24" s="296"/>
      <c r="DQ24" s="296"/>
      <c r="DR24" s="668"/>
      <c r="DS24" s="669"/>
      <c r="DT24" s="669"/>
      <c r="DU24" s="669"/>
      <c r="DV24" s="669"/>
      <c r="DW24" s="669"/>
      <c r="DX24" s="669"/>
      <c r="DY24" s="669"/>
      <c r="DZ24" s="669"/>
      <c r="EA24" s="669"/>
      <c r="EB24" s="669"/>
      <c r="EC24" s="669"/>
      <c r="ED24" s="669"/>
      <c r="EE24" s="670"/>
    </row>
    <row r="25" spans="1:135" s="3" customFormat="1" ht="14.25" customHeight="1">
      <c r="A25" s="672"/>
      <c r="B25" s="673"/>
      <c r="C25" s="673"/>
      <c r="D25" s="673"/>
      <c r="E25" s="674"/>
      <c r="F25" s="655" t="s">
        <v>449</v>
      </c>
      <c r="G25" s="656"/>
      <c r="H25" s="656"/>
      <c r="I25" s="656"/>
      <c r="J25" s="656"/>
      <c r="K25" s="656"/>
      <c r="L25" s="656"/>
      <c r="M25" s="656"/>
      <c r="N25" s="656"/>
      <c r="O25" s="656"/>
      <c r="P25" s="656"/>
      <c r="Q25" s="656"/>
      <c r="R25" s="656"/>
      <c r="S25" s="656"/>
      <c r="T25" s="656"/>
      <c r="U25" s="656"/>
      <c r="V25" s="656"/>
      <c r="W25" s="656"/>
      <c r="X25" s="656"/>
      <c r="Y25" s="656"/>
      <c r="Z25" s="656"/>
      <c r="AA25" s="656"/>
      <c r="AB25" s="656"/>
      <c r="AC25" s="656"/>
      <c r="AD25" s="656"/>
      <c r="AE25" s="656"/>
      <c r="AF25" s="656"/>
      <c r="AG25" s="656"/>
      <c r="AH25" s="656"/>
      <c r="AI25" s="657"/>
      <c r="AJ25" s="629"/>
      <c r="AK25" s="630"/>
      <c r="AL25" s="630"/>
      <c r="AM25" s="630"/>
      <c r="AN25" s="630"/>
      <c r="AO25" s="630"/>
      <c r="AP25" s="630"/>
      <c r="AQ25" s="630"/>
      <c r="AR25" s="630"/>
      <c r="AS25" s="630"/>
      <c r="AT25" s="630"/>
      <c r="AU25" s="630"/>
      <c r="AV25" s="630"/>
      <c r="AW25" s="631"/>
      <c r="AX25" s="629"/>
      <c r="AY25" s="630"/>
      <c r="AZ25" s="630"/>
      <c r="BA25" s="630"/>
      <c r="BB25" s="630"/>
      <c r="BC25" s="630"/>
      <c r="BD25" s="630"/>
      <c r="BE25" s="630"/>
      <c r="BF25" s="630"/>
      <c r="BG25" s="630"/>
      <c r="BH25" s="630"/>
      <c r="BI25" s="630"/>
      <c r="BJ25" s="630"/>
      <c r="BK25" s="631"/>
      <c r="BL25" s="616">
        <f>BL21</f>
        <v>2316.5000000000005</v>
      </c>
      <c r="BM25" s="617"/>
      <c r="BN25" s="617"/>
      <c r="BO25" s="617"/>
      <c r="BP25" s="617"/>
      <c r="BQ25" s="617"/>
      <c r="BR25" s="617"/>
      <c r="BS25" s="617"/>
      <c r="BT25" s="617"/>
      <c r="BU25" s="617"/>
      <c r="BV25" s="617"/>
      <c r="BW25" s="617"/>
      <c r="BX25" s="617"/>
      <c r="BY25" s="618"/>
      <c r="BZ25" s="607">
        <f>BZ21</f>
        <v>0</v>
      </c>
      <c r="CA25" s="608"/>
      <c r="CB25" s="608"/>
      <c r="CC25" s="608"/>
      <c r="CD25" s="608"/>
      <c r="CE25" s="608"/>
      <c r="CF25" s="608"/>
      <c r="CG25" s="608"/>
      <c r="CH25" s="608"/>
      <c r="CI25" s="608"/>
      <c r="CJ25" s="608"/>
      <c r="CK25" s="608"/>
      <c r="CL25" s="608"/>
      <c r="CM25" s="609"/>
      <c r="CN25" s="616">
        <f>CN21</f>
        <v>2316.5000000000005</v>
      </c>
      <c r="CO25" s="617"/>
      <c r="CP25" s="617"/>
      <c r="CQ25" s="617"/>
      <c r="CR25" s="617"/>
      <c r="CS25" s="617"/>
      <c r="CT25" s="617"/>
      <c r="CU25" s="617"/>
      <c r="CV25" s="617"/>
      <c r="CW25" s="617"/>
      <c r="CX25" s="617"/>
      <c r="CY25" s="617"/>
      <c r="CZ25" s="617"/>
      <c r="DA25" s="618"/>
      <c r="DB25" s="607">
        <f>DB21</f>
        <v>0</v>
      </c>
      <c r="DC25" s="608"/>
      <c r="DD25" s="608"/>
      <c r="DE25" s="608"/>
      <c r="DF25" s="608"/>
      <c r="DG25" s="608"/>
      <c r="DH25" s="608"/>
      <c r="DI25" s="608"/>
      <c r="DJ25" s="608"/>
      <c r="DK25" s="608"/>
      <c r="DL25" s="608"/>
      <c r="DM25" s="608"/>
      <c r="DN25" s="608"/>
      <c r="DO25" s="609"/>
      <c r="DP25" s="296">
        <f>SUM(DP19)</f>
        <v>0</v>
      </c>
      <c r="DQ25" s="296">
        <f>SUM(DQ19)</f>
        <v>0</v>
      </c>
      <c r="DR25" s="668">
        <f>DR21</f>
        <v>0</v>
      </c>
      <c r="DS25" s="669"/>
      <c r="DT25" s="669"/>
      <c r="DU25" s="669"/>
      <c r="DV25" s="669"/>
      <c r="DW25" s="669"/>
      <c r="DX25" s="669"/>
      <c r="DY25" s="669"/>
      <c r="DZ25" s="669"/>
      <c r="EA25" s="669"/>
      <c r="EB25" s="669"/>
      <c r="EC25" s="669"/>
      <c r="ED25" s="669"/>
      <c r="EE25" s="670"/>
    </row>
    <row r="26" spans="1:135" s="3" customFormat="1" ht="14.25" customHeight="1">
      <c r="A26" s="156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56"/>
      <c r="BQ26" s="156"/>
      <c r="BR26" s="156"/>
      <c r="BS26" s="156"/>
      <c r="BT26" s="156"/>
      <c r="BU26" s="156"/>
      <c r="BV26" s="156"/>
      <c r="BW26" s="156"/>
      <c r="BX26" s="156"/>
      <c r="BY26" s="156"/>
      <c r="BZ26" s="156"/>
      <c r="CA26" s="156"/>
      <c r="CB26" s="156"/>
      <c r="CC26" s="156"/>
      <c r="CD26" s="156"/>
      <c r="CE26" s="156"/>
      <c r="CF26" s="156"/>
      <c r="CG26" s="156"/>
      <c r="CH26" s="156"/>
      <c r="CI26" s="156"/>
      <c r="CJ26" s="156"/>
      <c r="CK26" s="156"/>
      <c r="CL26" s="156"/>
      <c r="CM26" s="156"/>
      <c r="CN26" s="156"/>
      <c r="CO26" s="156"/>
      <c r="CP26" s="156"/>
      <c r="CQ26" s="156"/>
      <c r="CR26" s="156"/>
      <c r="CS26" s="156"/>
      <c r="CT26" s="156"/>
      <c r="CU26" s="156"/>
      <c r="CV26" s="156"/>
      <c r="CW26" s="156"/>
      <c r="CX26" s="156"/>
      <c r="CY26" s="156"/>
      <c r="CZ26" s="156"/>
      <c r="DA26" s="156"/>
      <c r="DB26" s="156"/>
      <c r="DC26" s="156"/>
      <c r="DD26" s="156"/>
      <c r="DE26" s="156"/>
      <c r="DF26" s="156"/>
      <c r="DG26" s="156"/>
      <c r="DH26" s="156"/>
      <c r="DI26" s="156"/>
      <c r="DJ26" s="156"/>
      <c r="DK26" s="156"/>
      <c r="DL26" s="156"/>
      <c r="DM26" s="156"/>
      <c r="DN26" s="156"/>
      <c r="DO26" s="156"/>
      <c r="DP26" s="156"/>
      <c r="DQ26" s="156"/>
      <c r="DR26" s="156"/>
      <c r="DS26" s="156"/>
      <c r="DT26" s="156"/>
      <c r="DU26" s="156"/>
      <c r="DV26" s="156"/>
      <c r="DW26" s="156"/>
      <c r="DX26" s="156"/>
      <c r="DY26" s="156"/>
      <c r="DZ26" s="156"/>
      <c r="EA26" s="156"/>
      <c r="EB26" s="156"/>
      <c r="EC26" s="156"/>
      <c r="ED26" s="156"/>
      <c r="EE26" s="156"/>
    </row>
    <row r="27" spans="1:134" s="3" customFormat="1" ht="14.25" customHeight="1">
      <c r="A27" s="330"/>
      <c r="B27" s="330"/>
      <c r="C27" s="330"/>
      <c r="D27" s="330"/>
      <c r="E27" s="330"/>
      <c r="F27" s="331"/>
      <c r="G27" s="331"/>
      <c r="H27" s="331"/>
      <c r="I27" s="331"/>
      <c r="J27" s="331"/>
      <c r="K27" s="331"/>
      <c r="L27" s="331"/>
      <c r="M27" s="331"/>
      <c r="N27" s="331"/>
      <c r="O27" s="331"/>
      <c r="P27" s="331"/>
      <c r="Q27" s="331"/>
      <c r="R27" s="331"/>
      <c r="S27" s="331"/>
      <c r="T27" s="331"/>
      <c r="U27" s="331"/>
      <c r="V27" s="331"/>
      <c r="W27" s="331"/>
      <c r="X27" s="331"/>
      <c r="Y27" s="331"/>
      <c r="Z27" s="331"/>
      <c r="AA27" s="331"/>
      <c r="AB27" s="331"/>
      <c r="AC27" s="331"/>
      <c r="AD27" s="331"/>
      <c r="AE27" s="331"/>
      <c r="AF27" s="331"/>
      <c r="AG27" s="331"/>
      <c r="AH27" s="331"/>
      <c r="AI27" s="331"/>
      <c r="AJ27" s="332"/>
      <c r="AK27" s="332"/>
      <c r="AL27" s="332"/>
      <c r="AM27" s="332"/>
      <c r="AN27" s="332"/>
      <c r="AO27" s="332"/>
      <c r="AP27" s="332"/>
      <c r="AQ27" s="332"/>
      <c r="AR27" s="332"/>
      <c r="AS27" s="332"/>
      <c r="AT27" s="332"/>
      <c r="AU27" s="332"/>
      <c r="AV27" s="332"/>
      <c r="AW27" s="332"/>
      <c r="AX27" s="332"/>
      <c r="AY27" s="332"/>
      <c r="AZ27" s="332"/>
      <c r="BA27" s="332"/>
      <c r="BB27" s="332"/>
      <c r="BC27" s="332"/>
      <c r="BD27" s="332"/>
      <c r="BE27" s="332"/>
      <c r="BF27" s="332"/>
      <c r="BG27" s="332"/>
      <c r="BH27" s="332"/>
      <c r="BI27" s="332"/>
      <c r="BJ27" s="332"/>
      <c r="BK27" s="332"/>
      <c r="BL27" s="333" t="s">
        <v>610</v>
      </c>
      <c r="BM27" s="333"/>
      <c r="BN27" s="333"/>
      <c r="BO27" s="333"/>
      <c r="BP27" s="333"/>
      <c r="BQ27" s="333"/>
      <c r="BR27" s="333"/>
      <c r="BS27" s="333"/>
      <c r="BT27" s="333"/>
      <c r="BU27" s="333"/>
      <c r="BV27" s="333"/>
      <c r="BW27" s="333"/>
      <c r="BX27" s="333"/>
      <c r="BY27" s="333"/>
      <c r="BZ27" s="333"/>
      <c r="CA27" s="333"/>
      <c r="CB27" s="333"/>
      <c r="CC27" s="333"/>
      <c r="CD27" s="333"/>
      <c r="CE27" s="333"/>
      <c r="CF27" s="333"/>
      <c r="CG27" s="333"/>
      <c r="CH27" s="333"/>
      <c r="CI27" s="333"/>
      <c r="CJ27" s="333"/>
      <c r="CK27" s="333"/>
      <c r="CL27" s="333"/>
      <c r="CM27" s="333"/>
      <c r="CN27" s="333"/>
      <c r="CO27" s="333"/>
      <c r="CP27" s="333"/>
      <c r="CQ27" s="333"/>
      <c r="CR27" s="333"/>
      <c r="CS27" s="333"/>
      <c r="CT27" s="333"/>
      <c r="CU27" s="333"/>
      <c r="CV27" s="333"/>
      <c r="CW27" s="333"/>
      <c r="CX27" s="671" t="s">
        <v>618</v>
      </c>
      <c r="CY27" s="671"/>
      <c r="CZ27" s="671"/>
      <c r="DA27" s="671"/>
      <c r="DB27" s="671"/>
      <c r="DC27" s="671"/>
      <c r="DD27" s="671"/>
      <c r="DE27" s="671"/>
      <c r="DF27" s="671"/>
      <c r="DG27" s="671"/>
      <c r="DH27" s="671"/>
      <c r="DI27" s="671"/>
      <c r="DJ27" s="671"/>
      <c r="DK27" s="671"/>
      <c r="DL27" s="671"/>
      <c r="DM27" s="333"/>
      <c r="DN27" s="333"/>
      <c r="DO27" s="333"/>
      <c r="DP27" s="333"/>
      <c r="DQ27" s="333"/>
      <c r="DR27" s="333"/>
      <c r="DS27" s="333"/>
      <c r="DT27" s="333"/>
      <c r="DU27" s="333"/>
      <c r="DV27" s="333"/>
      <c r="DW27" s="333"/>
      <c r="DX27" s="333"/>
      <c r="DY27" s="333"/>
      <c r="DZ27" s="333"/>
      <c r="EA27" s="333"/>
      <c r="EB27" s="333"/>
      <c r="EC27" s="333"/>
      <c r="ED27" s="143"/>
    </row>
    <row r="28" ht="12.75" customHeight="1">
      <c r="BZ28" s="1" t="s">
        <v>597</v>
      </c>
    </row>
  </sheetData>
  <sheetProtection/>
  <mergeCells count="140">
    <mergeCell ref="CX27:DL27"/>
    <mergeCell ref="DB25:DO25"/>
    <mergeCell ref="DR25:EE25"/>
    <mergeCell ref="A25:E25"/>
    <mergeCell ref="F25:AI25"/>
    <mergeCell ref="AJ25:AW25"/>
    <mergeCell ref="AX25:BK25"/>
    <mergeCell ref="BL25:BY25"/>
    <mergeCell ref="CN25:DA25"/>
    <mergeCell ref="DB23:DO23"/>
    <mergeCell ref="DR23:EE23"/>
    <mergeCell ref="A24:E24"/>
    <mergeCell ref="F24:AI24"/>
    <mergeCell ref="AJ24:AW24"/>
    <mergeCell ref="AX24:BK24"/>
    <mergeCell ref="BL24:BY24"/>
    <mergeCell ref="CN24:DA24"/>
    <mergeCell ref="DB24:DO24"/>
    <mergeCell ref="DR24:EE24"/>
    <mergeCell ref="A23:E23"/>
    <mergeCell ref="F23:AI23"/>
    <mergeCell ref="AJ23:AW23"/>
    <mergeCell ref="AX23:BK23"/>
    <mergeCell ref="BL23:BY23"/>
    <mergeCell ref="CN23:DA23"/>
    <mergeCell ref="DB21:DO21"/>
    <mergeCell ref="DR21:EE21"/>
    <mergeCell ref="A22:E22"/>
    <mergeCell ref="F22:AI22"/>
    <mergeCell ref="AJ22:AW22"/>
    <mergeCell ref="AX22:BK22"/>
    <mergeCell ref="BL22:BY22"/>
    <mergeCell ref="CN22:DA22"/>
    <mergeCell ref="DB22:DO22"/>
    <mergeCell ref="DR22:EE22"/>
    <mergeCell ref="A21:E21"/>
    <mergeCell ref="F21:AI21"/>
    <mergeCell ref="AJ21:AW21"/>
    <mergeCell ref="AX21:BK21"/>
    <mergeCell ref="BL21:BY21"/>
    <mergeCell ref="CN21:DA21"/>
    <mergeCell ref="BZ21:CM21"/>
    <mergeCell ref="DB19:DO19"/>
    <mergeCell ref="DR19:EE19"/>
    <mergeCell ref="A20:E20"/>
    <mergeCell ref="F20:AI20"/>
    <mergeCell ref="AJ20:AW20"/>
    <mergeCell ref="AX20:BK20"/>
    <mergeCell ref="BL20:BY20"/>
    <mergeCell ref="CN20:DA20"/>
    <mergeCell ref="DB20:DO20"/>
    <mergeCell ref="DR20:EE20"/>
    <mergeCell ref="A19:E19"/>
    <mergeCell ref="F19:AI19"/>
    <mergeCell ref="AJ19:AW19"/>
    <mergeCell ref="AX19:BK19"/>
    <mergeCell ref="BL19:BY19"/>
    <mergeCell ref="CN19:DA19"/>
    <mergeCell ref="DR17:EE17"/>
    <mergeCell ref="A18:E18"/>
    <mergeCell ref="F18:AI18"/>
    <mergeCell ref="AJ18:AW18"/>
    <mergeCell ref="AX18:BK18"/>
    <mergeCell ref="BL18:BY18"/>
    <mergeCell ref="CN18:DA18"/>
    <mergeCell ref="DB18:DO18"/>
    <mergeCell ref="DR18:EE18"/>
    <mergeCell ref="DB16:DO16"/>
    <mergeCell ref="DR16:EE16"/>
    <mergeCell ref="A17:E17"/>
    <mergeCell ref="F17:AI17"/>
    <mergeCell ref="AJ17:AW17"/>
    <mergeCell ref="AX17:BK17"/>
    <mergeCell ref="BL17:BY17"/>
    <mergeCell ref="CN17:DA17"/>
    <mergeCell ref="BZ17:CM17"/>
    <mergeCell ref="DB17:DO17"/>
    <mergeCell ref="A16:E16"/>
    <mergeCell ref="F16:AI16"/>
    <mergeCell ref="AJ16:AW16"/>
    <mergeCell ref="AX16:BK16"/>
    <mergeCell ref="BL16:BY16"/>
    <mergeCell ref="CN16:DA16"/>
    <mergeCell ref="DR14:EE14"/>
    <mergeCell ref="A15:E15"/>
    <mergeCell ref="F15:AI15"/>
    <mergeCell ref="AJ15:AW15"/>
    <mergeCell ref="AX15:BK15"/>
    <mergeCell ref="BL15:BY15"/>
    <mergeCell ref="CN15:DA15"/>
    <mergeCell ref="DB15:DO15"/>
    <mergeCell ref="DR15:EE15"/>
    <mergeCell ref="CN13:DA13"/>
    <mergeCell ref="DB13:DO13"/>
    <mergeCell ref="DR13:EE13"/>
    <mergeCell ref="A14:E14"/>
    <mergeCell ref="F14:AI14"/>
    <mergeCell ref="AJ14:AW14"/>
    <mergeCell ref="AX14:BK14"/>
    <mergeCell ref="BL14:BY14"/>
    <mergeCell ref="CN14:DA14"/>
    <mergeCell ref="DB14:DO14"/>
    <mergeCell ref="AJ12:AW12"/>
    <mergeCell ref="AX12:BK12"/>
    <mergeCell ref="CN12:DA12"/>
    <mergeCell ref="DB12:DO12"/>
    <mergeCell ref="DR12:EE12"/>
    <mergeCell ref="A13:E13"/>
    <mergeCell ref="F13:AI13"/>
    <mergeCell ref="AJ13:AW13"/>
    <mergeCell ref="AX13:BK13"/>
    <mergeCell ref="BL13:BY13"/>
    <mergeCell ref="A9:E12"/>
    <mergeCell ref="F9:AI12"/>
    <mergeCell ref="AJ9:EE9"/>
    <mergeCell ref="AJ10:BK10"/>
    <mergeCell ref="BL10:BY12"/>
    <mergeCell ref="AJ11:AW11"/>
    <mergeCell ref="AX11:BK11"/>
    <mergeCell ref="CN11:DA11"/>
    <mergeCell ref="DB11:DO11"/>
    <mergeCell ref="DR11:EE11"/>
    <mergeCell ref="BZ22:CM22"/>
    <mergeCell ref="BZ23:CM23"/>
    <mergeCell ref="BZ11:CM11"/>
    <mergeCell ref="BZ12:CM12"/>
    <mergeCell ref="BZ13:CM13"/>
    <mergeCell ref="BZ14:CM14"/>
    <mergeCell ref="BZ15:CM15"/>
    <mergeCell ref="BZ16:CM16"/>
    <mergeCell ref="BZ24:CM24"/>
    <mergeCell ref="BZ25:CM25"/>
    <mergeCell ref="BZ10:EE10"/>
    <mergeCell ref="A3:ED3"/>
    <mergeCell ref="A4:ED4"/>
    <mergeCell ref="A5:ED5"/>
    <mergeCell ref="A6:ED6"/>
    <mergeCell ref="BZ18:CM18"/>
    <mergeCell ref="BZ19:CM19"/>
    <mergeCell ref="BZ20:CM20"/>
  </mergeCells>
  <printOptions/>
  <pageMargins left="0.3937007874015748" right="0" top="0.7874015748031497" bottom="0.3937007874015748" header="0.1968503937007874" footer="0.1968503937007874"/>
  <pageSetup horizontalDpi="600" verticalDpi="600" orientation="portrait" paperSize="9" scale="7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Прохоренко Виктория Юрьевна</cp:lastModifiedBy>
  <cp:lastPrinted>2018-04-19T06:51:38Z</cp:lastPrinted>
  <dcterms:created xsi:type="dcterms:W3CDTF">2010-05-19T10:50:44Z</dcterms:created>
  <dcterms:modified xsi:type="dcterms:W3CDTF">2019-05-14T15:07:55Z</dcterms:modified>
  <cp:category/>
  <cp:version/>
  <cp:contentType/>
  <cp:contentStatus/>
</cp:coreProperties>
</file>