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.loc\root\mrte_obmen\Управление капитального строительства\04_Сергиев Посад\ИПР\ИП 9 КС, ПКВ, СД\ИП Итог!\"/>
    </mc:Choice>
  </mc:AlternateContent>
  <bookViews>
    <workbookView xWindow="0" yWindow="0" windowWidth="28800" windowHeight="12300" activeTab="5"/>
  </bookViews>
  <sheets>
    <sheet name="ф_1 Паспорт ИП (Н)" sheetId="27" r:id="rId1"/>
    <sheet name="Ф2 ИП" sheetId="22" r:id="rId2"/>
    <sheet name="Ф2 ИП (ТЗ-1)" sheetId="29" r:id="rId3"/>
    <sheet name="Ф2 ИП (ТЗ-2)" sheetId="28" r:id="rId4"/>
    <sheet name="Ф-3 ИП" sheetId="38" r:id="rId5"/>
    <sheet name="Ф-4 ИП" sheetId="39" r:id="rId6"/>
    <sheet name="№ 5- ИП ТС_Финплан" sheetId="35" r:id="rId7"/>
    <sheet name="№ 5- ИП ТС_Финплан_1 ТЗ" sheetId="36" r:id="rId8"/>
    <sheet name="№ 5- ИП ТС_Финплан_2 ТЗ" sheetId="37" r:id="rId9"/>
    <sheet name="Расчет" sheetId="2" state="hidden" r:id="rId10"/>
    <sheet name="Предпосылки" sheetId="7" state="hidden" r:id="rId11"/>
    <sheet name=" ф_4 Показатели надежности" sheetId="5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" localSheetId="4">#REF!</definedName>
    <definedName name="\" localSheetId="5">#REF!</definedName>
    <definedName name="\">#REF!</definedName>
    <definedName name="_______A1" localSheetId="7">#REF!</definedName>
    <definedName name="_______A1" localSheetId="8">#REF!</definedName>
    <definedName name="_______A1" localSheetId="4">#REF!</definedName>
    <definedName name="_______A1" localSheetId="5">#REF!</definedName>
    <definedName name="_______A1">#REF!</definedName>
    <definedName name="_______прыолыва" localSheetId="4">'[1]План поставок'!#REF!</definedName>
    <definedName name="_______прыолыва" localSheetId="5">'[1]План поставок'!#REF!</definedName>
    <definedName name="_______прыолыва">'[1]План поставок'!#REF!</definedName>
    <definedName name="______A1" localSheetId="7">#REF!</definedName>
    <definedName name="______A1" localSheetId="8">#REF!</definedName>
    <definedName name="______A1" localSheetId="4">#REF!</definedName>
    <definedName name="______A1" localSheetId="5">#REF!</definedName>
    <definedName name="______A1">#REF!</definedName>
    <definedName name="_____A1" localSheetId="7">#REF!</definedName>
    <definedName name="_____A1" localSheetId="8">#REF!</definedName>
    <definedName name="_____A1" localSheetId="4">#REF!</definedName>
    <definedName name="_____A1" localSheetId="5">#REF!</definedName>
    <definedName name="_____A1">#REF!</definedName>
    <definedName name="_____A1_1" localSheetId="7">#REF!</definedName>
    <definedName name="_____A1_1" localSheetId="8">#REF!</definedName>
    <definedName name="_____A1_1" localSheetId="4">#REF!</definedName>
    <definedName name="_____A1_1" localSheetId="5">#REF!</definedName>
    <definedName name="_____A1_1">#REF!</definedName>
    <definedName name="_____A1_2" localSheetId="7">#REF!</definedName>
    <definedName name="_____A1_2" localSheetId="8">#REF!</definedName>
    <definedName name="_____A1_2" localSheetId="4">#REF!</definedName>
    <definedName name="_____A1_2" localSheetId="5">#REF!</definedName>
    <definedName name="_____A1_2">#REF!</definedName>
    <definedName name="____A1" localSheetId="7">#REF!</definedName>
    <definedName name="____A1" localSheetId="8">#REF!</definedName>
    <definedName name="____A1" localSheetId="4">#REF!</definedName>
    <definedName name="____A1" localSheetId="5">#REF!</definedName>
    <definedName name="____A1">#REF!</definedName>
    <definedName name="____A1_1" localSheetId="7">#REF!</definedName>
    <definedName name="____A1_1" localSheetId="8">#REF!</definedName>
    <definedName name="____A1_1" localSheetId="4">#REF!</definedName>
    <definedName name="____A1_1" localSheetId="5">#REF!</definedName>
    <definedName name="____A1_1">#REF!</definedName>
    <definedName name="____A1_2" localSheetId="7">#REF!</definedName>
    <definedName name="____A1_2" localSheetId="8">#REF!</definedName>
    <definedName name="____A1_2" localSheetId="4">#REF!</definedName>
    <definedName name="____A1_2" localSheetId="5">#REF!</definedName>
    <definedName name="____A1_2">#REF!</definedName>
    <definedName name="____SUM11" localSheetId="7">'[1]План поставок'!#REF!</definedName>
    <definedName name="____SUM11" localSheetId="8">'[1]План поставок'!#REF!</definedName>
    <definedName name="____SUM11" localSheetId="4">'[1]План поставок'!#REF!</definedName>
    <definedName name="____SUM11" localSheetId="5">'[1]План поставок'!#REF!</definedName>
    <definedName name="____SUM11">'[1]План поставок'!#REF!</definedName>
    <definedName name="____SUM12" localSheetId="7">'[1]План поставок'!#REF!</definedName>
    <definedName name="____SUM12" localSheetId="8">'[1]План поставок'!#REF!</definedName>
    <definedName name="____SUM12" localSheetId="4">'[1]План поставок'!#REF!</definedName>
    <definedName name="____SUM12" localSheetId="5">'[1]План поставок'!#REF!</definedName>
    <definedName name="____SUM12">'[1]План поставок'!#REF!</definedName>
    <definedName name="____SUM13" localSheetId="7">'[1]План поставок'!#REF!</definedName>
    <definedName name="____SUM13" localSheetId="8">'[1]План поставок'!#REF!</definedName>
    <definedName name="____SUM13" localSheetId="4">'[1]План поставок'!#REF!</definedName>
    <definedName name="____SUM13" localSheetId="5">'[1]План поставок'!#REF!</definedName>
    <definedName name="____SUM13">'[1]План поставок'!#REF!</definedName>
    <definedName name="____SUM14" localSheetId="7">'[1]План поставок'!#REF!</definedName>
    <definedName name="____SUM14" localSheetId="8">'[1]План поставок'!#REF!</definedName>
    <definedName name="____SUM14" localSheetId="4">'[1]План поставок'!#REF!</definedName>
    <definedName name="____SUM14" localSheetId="5">'[1]План поставок'!#REF!</definedName>
    <definedName name="____SUM14">'[1]План поставок'!#REF!</definedName>
    <definedName name="____SUM31" localSheetId="7">'[1]План поставок'!#REF!</definedName>
    <definedName name="____SUM31" localSheetId="8">'[1]План поставок'!#REF!</definedName>
    <definedName name="____SUM31" localSheetId="4">'[1]План поставок'!#REF!</definedName>
    <definedName name="____SUM31" localSheetId="5">'[1]План поставок'!#REF!</definedName>
    <definedName name="____SUM31">'[1]План поставок'!#REF!</definedName>
    <definedName name="___A1" localSheetId="6">#REF!</definedName>
    <definedName name="___A1" localSheetId="7">#REF!</definedName>
    <definedName name="___A1" localSheetId="8">#REF!</definedName>
    <definedName name="___A1" localSheetId="4">#REF!</definedName>
    <definedName name="___A1" localSheetId="5">#REF!</definedName>
    <definedName name="___A1">#REF!</definedName>
    <definedName name="___A1_1" localSheetId="6">#REF!</definedName>
    <definedName name="___A1_1" localSheetId="7">#REF!</definedName>
    <definedName name="___A1_1" localSheetId="8">#REF!</definedName>
    <definedName name="___A1_1" localSheetId="4">#REF!</definedName>
    <definedName name="___A1_1" localSheetId="5">#REF!</definedName>
    <definedName name="___A1_1">#REF!</definedName>
    <definedName name="___SUM11" localSheetId="6">'[1]План поставок'!#REF!</definedName>
    <definedName name="___SUM11" localSheetId="7">'[1]План поставок'!#REF!</definedName>
    <definedName name="___SUM11" localSheetId="8">'[1]План поставок'!#REF!</definedName>
    <definedName name="___SUM11" localSheetId="4">'[1]План поставок'!#REF!</definedName>
    <definedName name="___SUM11" localSheetId="5">'[1]План поставок'!#REF!</definedName>
    <definedName name="___SUM11">'[1]План поставок'!#REF!</definedName>
    <definedName name="___SUM12" localSheetId="6">'[1]План поставок'!#REF!</definedName>
    <definedName name="___SUM12" localSheetId="7">'[1]План поставок'!#REF!</definedName>
    <definedName name="___SUM12" localSheetId="8">'[1]План поставок'!#REF!</definedName>
    <definedName name="___SUM12" localSheetId="4">'[1]План поставок'!#REF!</definedName>
    <definedName name="___SUM12" localSheetId="5">'[1]План поставок'!#REF!</definedName>
    <definedName name="___SUM12">'[1]План поставок'!#REF!</definedName>
    <definedName name="___SUM13" localSheetId="7">'[1]План поставок'!#REF!</definedName>
    <definedName name="___SUM13" localSheetId="8">'[1]План поставок'!#REF!</definedName>
    <definedName name="___SUM13" localSheetId="4">'[1]План поставок'!#REF!</definedName>
    <definedName name="___SUM13" localSheetId="5">'[1]План поставок'!#REF!</definedName>
    <definedName name="___SUM13">'[1]План поставок'!#REF!</definedName>
    <definedName name="___SUM14" localSheetId="7">'[1]План поставок'!#REF!</definedName>
    <definedName name="___SUM14" localSheetId="8">'[1]План поставок'!#REF!</definedName>
    <definedName name="___SUM14" localSheetId="4">'[1]План поставок'!#REF!</definedName>
    <definedName name="___SUM14" localSheetId="5">'[1]План поставок'!#REF!</definedName>
    <definedName name="___SUM14">'[1]План поставок'!#REF!</definedName>
    <definedName name="___SUM31" localSheetId="7">'[1]План поставок'!#REF!</definedName>
    <definedName name="___SUM31" localSheetId="8">'[1]План поставок'!#REF!</definedName>
    <definedName name="___SUM31" localSheetId="4">'[1]План поставок'!#REF!</definedName>
    <definedName name="___SUM31" localSheetId="5">'[1]План поставок'!#REF!</definedName>
    <definedName name="___SUM31">'[1]План поставок'!#REF!</definedName>
    <definedName name="__a1" localSheetId="6" hidden="1">{"'Sheet1'!$A$1:$G$96","'Sheet1'!$A$1:$H$96"}</definedName>
    <definedName name="__a1" localSheetId="7" hidden="1">{"'Sheet1'!$A$1:$G$96","'Sheet1'!$A$1:$H$96"}</definedName>
    <definedName name="__a1" localSheetId="8" hidden="1">{"'Sheet1'!$A$1:$G$96","'Sheet1'!$A$1:$H$96"}</definedName>
    <definedName name="__a1" localSheetId="4" hidden="1">{"'Sheet1'!$A$1:$G$96","'Sheet1'!$A$1:$H$96"}</definedName>
    <definedName name="__a1" localSheetId="5" hidden="1">{"'Sheet1'!$A$1:$G$96","'Sheet1'!$A$1:$H$96"}</definedName>
    <definedName name="__a1" hidden="1">{"'Sheet1'!$A$1:$G$96","'Sheet1'!$A$1:$H$96"}</definedName>
    <definedName name="__a1_1" localSheetId="6">{"'Sheet1'!$A$1:$G$96","'Sheet1'!$A$1:$H$96"}</definedName>
    <definedName name="__a1_1" localSheetId="7">{"'Sheet1'!$A$1:$G$96","'Sheet1'!$A$1:$H$96"}</definedName>
    <definedName name="__a1_1" localSheetId="8">{"'Sheet1'!$A$1:$G$96","'Sheet1'!$A$1:$H$96"}</definedName>
    <definedName name="__a1_1" localSheetId="4">{"'Sheet1'!$A$1:$G$96","'Sheet1'!$A$1:$H$96"}</definedName>
    <definedName name="__a1_1" localSheetId="5">{"'Sheet1'!$A$1:$G$96","'Sheet1'!$A$1:$H$96"}</definedName>
    <definedName name="__a1_1">{"'Sheet1'!$A$1:$G$96","'Sheet1'!$A$1:$H$96"}</definedName>
    <definedName name="__a2" localSheetId="6" hidden="1">{"'Sheet1'!$A$1:$G$96","'Sheet1'!$A$1:$H$96"}</definedName>
    <definedName name="__a2" localSheetId="7" hidden="1">{"'Sheet1'!$A$1:$G$96","'Sheet1'!$A$1:$H$96"}</definedName>
    <definedName name="__a2" localSheetId="8" hidden="1">{"'Sheet1'!$A$1:$G$96","'Sheet1'!$A$1:$H$96"}</definedName>
    <definedName name="__a2" localSheetId="4" hidden="1">{"'Sheet1'!$A$1:$G$96","'Sheet1'!$A$1:$H$96"}</definedName>
    <definedName name="__a2" localSheetId="5" hidden="1">{"'Sheet1'!$A$1:$G$96","'Sheet1'!$A$1:$H$96"}</definedName>
    <definedName name="__a2" hidden="1">{"'Sheet1'!$A$1:$G$96","'Sheet1'!$A$1:$H$96"}</definedName>
    <definedName name="__a2_1" localSheetId="6">{"'Sheet1'!$A$1:$G$96","'Sheet1'!$A$1:$H$96"}</definedName>
    <definedName name="__a2_1" localSheetId="7">{"'Sheet1'!$A$1:$G$96","'Sheet1'!$A$1:$H$96"}</definedName>
    <definedName name="__a2_1" localSheetId="8">{"'Sheet1'!$A$1:$G$96","'Sheet1'!$A$1:$H$96"}</definedName>
    <definedName name="__a2_1" localSheetId="4">{"'Sheet1'!$A$1:$G$96","'Sheet1'!$A$1:$H$96"}</definedName>
    <definedName name="__a2_1" localSheetId="5">{"'Sheet1'!$A$1:$G$96","'Sheet1'!$A$1:$H$96"}</definedName>
    <definedName name="__a2_1">{"'Sheet1'!$A$1:$G$96","'Sheet1'!$A$1:$H$96"}</definedName>
    <definedName name="__cvb5" localSheetId="6" hidden="1">{"'Sheet1'!$A$1:$G$96","'Sheet1'!$A$1:$H$96"}</definedName>
    <definedName name="__cvb5" localSheetId="7" hidden="1">{"'Sheet1'!$A$1:$G$96","'Sheet1'!$A$1:$H$96"}</definedName>
    <definedName name="__cvb5" localSheetId="8" hidden="1">{"'Sheet1'!$A$1:$G$96","'Sheet1'!$A$1:$H$96"}</definedName>
    <definedName name="__cvb5" localSheetId="4" hidden="1">{"'Sheet1'!$A$1:$G$96","'Sheet1'!$A$1:$H$96"}</definedName>
    <definedName name="__cvb5" localSheetId="5" hidden="1">{"'Sheet1'!$A$1:$G$96","'Sheet1'!$A$1:$H$96"}</definedName>
    <definedName name="__cvb5" hidden="1">{"'Sheet1'!$A$1:$G$96","'Sheet1'!$A$1:$H$96"}</definedName>
    <definedName name="__cvb5_1" localSheetId="6">{"'Sheet1'!$A$1:$G$96","'Sheet1'!$A$1:$H$96"}</definedName>
    <definedName name="__cvb5_1" localSheetId="7">{"'Sheet1'!$A$1:$G$96","'Sheet1'!$A$1:$H$96"}</definedName>
    <definedName name="__cvb5_1" localSheetId="8">{"'Sheet1'!$A$1:$G$96","'Sheet1'!$A$1:$H$96"}</definedName>
    <definedName name="__cvb5_1" localSheetId="4">{"'Sheet1'!$A$1:$G$96","'Sheet1'!$A$1:$H$96"}</definedName>
    <definedName name="__cvb5_1" localSheetId="5">{"'Sheet1'!$A$1:$G$96","'Sheet1'!$A$1:$H$96"}</definedName>
    <definedName name="__cvb5_1">{"'Sheet1'!$A$1:$G$96","'Sheet1'!$A$1:$H$96"}</definedName>
    <definedName name="__nm7" localSheetId="6" hidden="1">{"'Sheet1'!$A$1:$G$96","'Sheet1'!$A$1:$H$96"}</definedName>
    <definedName name="__nm7" localSheetId="7" hidden="1">{"'Sheet1'!$A$1:$G$96","'Sheet1'!$A$1:$H$96"}</definedName>
    <definedName name="__nm7" localSheetId="8" hidden="1">{"'Sheet1'!$A$1:$G$96","'Sheet1'!$A$1:$H$96"}</definedName>
    <definedName name="__nm7" localSheetId="4" hidden="1">{"'Sheet1'!$A$1:$G$96","'Sheet1'!$A$1:$H$96"}</definedName>
    <definedName name="__nm7" localSheetId="5" hidden="1">{"'Sheet1'!$A$1:$G$96","'Sheet1'!$A$1:$H$96"}</definedName>
    <definedName name="__nm7" hidden="1">{"'Sheet1'!$A$1:$G$96","'Sheet1'!$A$1:$H$96"}</definedName>
    <definedName name="__nm7_1" localSheetId="6">{"'Sheet1'!$A$1:$G$96","'Sheet1'!$A$1:$H$96"}</definedName>
    <definedName name="__nm7_1" localSheetId="7">{"'Sheet1'!$A$1:$G$96","'Sheet1'!$A$1:$H$96"}</definedName>
    <definedName name="__nm7_1" localSheetId="8">{"'Sheet1'!$A$1:$G$96","'Sheet1'!$A$1:$H$96"}</definedName>
    <definedName name="__nm7_1" localSheetId="4">{"'Sheet1'!$A$1:$G$96","'Sheet1'!$A$1:$H$96"}</definedName>
    <definedName name="__nm7_1" localSheetId="5">{"'Sheet1'!$A$1:$G$96","'Sheet1'!$A$1:$H$96"}</definedName>
    <definedName name="__nm7_1">{"'Sheet1'!$A$1:$G$96","'Sheet1'!$A$1:$H$96"}</definedName>
    <definedName name="__nm8" localSheetId="6" hidden="1">{"'Sheet1'!$A$1:$G$96","'Sheet1'!$A$1:$H$96"}</definedName>
    <definedName name="__nm8" localSheetId="7" hidden="1">{"'Sheet1'!$A$1:$G$96","'Sheet1'!$A$1:$H$96"}</definedName>
    <definedName name="__nm8" localSheetId="8" hidden="1">{"'Sheet1'!$A$1:$G$96","'Sheet1'!$A$1:$H$96"}</definedName>
    <definedName name="__nm8" localSheetId="4" hidden="1">{"'Sheet1'!$A$1:$G$96","'Sheet1'!$A$1:$H$96"}</definedName>
    <definedName name="__nm8" localSheetId="5" hidden="1">{"'Sheet1'!$A$1:$G$96","'Sheet1'!$A$1:$H$96"}</definedName>
    <definedName name="__nm8" hidden="1">{"'Sheet1'!$A$1:$G$96","'Sheet1'!$A$1:$H$96"}</definedName>
    <definedName name="__nm8_1" localSheetId="6">{"'Sheet1'!$A$1:$G$96","'Sheet1'!$A$1:$H$96"}</definedName>
    <definedName name="__nm8_1" localSheetId="7">{"'Sheet1'!$A$1:$G$96","'Sheet1'!$A$1:$H$96"}</definedName>
    <definedName name="__nm8_1" localSheetId="8">{"'Sheet1'!$A$1:$G$96","'Sheet1'!$A$1:$H$96"}</definedName>
    <definedName name="__nm8_1" localSheetId="4">{"'Sheet1'!$A$1:$G$96","'Sheet1'!$A$1:$H$96"}</definedName>
    <definedName name="__nm8_1" localSheetId="5">{"'Sheet1'!$A$1:$G$96","'Sheet1'!$A$1:$H$96"}</definedName>
    <definedName name="__nm8_1">{"'Sheet1'!$A$1:$G$96","'Sheet1'!$A$1:$H$96"}</definedName>
    <definedName name="__q1" localSheetId="6" hidden="1">{"'Sheet1'!$A$1:$G$96","'Sheet1'!$A$1:$H$96"}</definedName>
    <definedName name="__q1" localSheetId="7" hidden="1">{"'Sheet1'!$A$1:$G$96","'Sheet1'!$A$1:$H$96"}</definedName>
    <definedName name="__q1" localSheetId="8" hidden="1">{"'Sheet1'!$A$1:$G$96","'Sheet1'!$A$1:$H$96"}</definedName>
    <definedName name="__q1" localSheetId="4" hidden="1">{"'Sheet1'!$A$1:$G$96","'Sheet1'!$A$1:$H$96"}</definedName>
    <definedName name="__q1" localSheetId="5" hidden="1">{"'Sheet1'!$A$1:$G$96","'Sheet1'!$A$1:$H$96"}</definedName>
    <definedName name="__q1" hidden="1">{"'Sheet1'!$A$1:$G$96","'Sheet1'!$A$1:$H$96"}</definedName>
    <definedName name="__q1_1" localSheetId="6">{"'Sheet1'!$A$1:$G$96","'Sheet1'!$A$1:$H$96"}</definedName>
    <definedName name="__q1_1" localSheetId="7">{"'Sheet1'!$A$1:$G$96","'Sheet1'!$A$1:$H$96"}</definedName>
    <definedName name="__q1_1" localSheetId="8">{"'Sheet1'!$A$1:$G$96","'Sheet1'!$A$1:$H$96"}</definedName>
    <definedName name="__q1_1" localSheetId="4">{"'Sheet1'!$A$1:$G$96","'Sheet1'!$A$1:$H$96"}</definedName>
    <definedName name="__q1_1" localSheetId="5">{"'Sheet1'!$A$1:$G$96","'Sheet1'!$A$1:$H$96"}</definedName>
    <definedName name="__q1_1">{"'Sheet1'!$A$1:$G$96","'Sheet1'!$A$1:$H$96"}</definedName>
    <definedName name="__q2" localSheetId="6" hidden="1">{"'Sheet1'!$A$1:$G$96","'Sheet1'!$A$1:$H$96"}</definedName>
    <definedName name="__q2" localSheetId="7" hidden="1">{"'Sheet1'!$A$1:$G$96","'Sheet1'!$A$1:$H$96"}</definedName>
    <definedName name="__q2" localSheetId="8" hidden="1">{"'Sheet1'!$A$1:$G$96","'Sheet1'!$A$1:$H$96"}</definedName>
    <definedName name="__q2" localSheetId="4" hidden="1">{"'Sheet1'!$A$1:$G$96","'Sheet1'!$A$1:$H$96"}</definedName>
    <definedName name="__q2" localSheetId="5" hidden="1">{"'Sheet1'!$A$1:$G$96","'Sheet1'!$A$1:$H$96"}</definedName>
    <definedName name="__q2" hidden="1">{"'Sheet1'!$A$1:$G$96","'Sheet1'!$A$1:$H$96"}</definedName>
    <definedName name="__q2_1" localSheetId="6">{"'Sheet1'!$A$1:$G$96","'Sheet1'!$A$1:$H$96"}</definedName>
    <definedName name="__q2_1" localSheetId="7">{"'Sheet1'!$A$1:$G$96","'Sheet1'!$A$1:$H$96"}</definedName>
    <definedName name="__q2_1" localSheetId="8">{"'Sheet1'!$A$1:$G$96","'Sheet1'!$A$1:$H$96"}</definedName>
    <definedName name="__q2_1" localSheetId="4">{"'Sheet1'!$A$1:$G$96","'Sheet1'!$A$1:$H$96"}</definedName>
    <definedName name="__q2_1" localSheetId="5">{"'Sheet1'!$A$1:$G$96","'Sheet1'!$A$1:$H$96"}</definedName>
    <definedName name="__q2_1">{"'Sheet1'!$A$1:$G$96","'Sheet1'!$A$1:$H$96"}</definedName>
    <definedName name="__q3" localSheetId="6" hidden="1">{"'Sheet1'!$A$1:$G$96","'Sheet1'!$A$1:$H$96"}</definedName>
    <definedName name="__q3" localSheetId="7" hidden="1">{"'Sheet1'!$A$1:$G$96","'Sheet1'!$A$1:$H$96"}</definedName>
    <definedName name="__q3" localSheetId="8" hidden="1">{"'Sheet1'!$A$1:$G$96","'Sheet1'!$A$1:$H$96"}</definedName>
    <definedName name="__q3" localSheetId="4" hidden="1">{"'Sheet1'!$A$1:$G$96","'Sheet1'!$A$1:$H$96"}</definedName>
    <definedName name="__q3" localSheetId="5" hidden="1">{"'Sheet1'!$A$1:$G$96","'Sheet1'!$A$1:$H$96"}</definedName>
    <definedName name="__q3" hidden="1">{"'Sheet1'!$A$1:$G$96","'Sheet1'!$A$1:$H$96"}</definedName>
    <definedName name="__q3_1" localSheetId="6">{"'Sheet1'!$A$1:$G$96","'Sheet1'!$A$1:$H$96"}</definedName>
    <definedName name="__q3_1" localSheetId="7">{"'Sheet1'!$A$1:$G$96","'Sheet1'!$A$1:$H$96"}</definedName>
    <definedName name="__q3_1" localSheetId="8">{"'Sheet1'!$A$1:$G$96","'Sheet1'!$A$1:$H$96"}</definedName>
    <definedName name="__q3_1" localSheetId="4">{"'Sheet1'!$A$1:$G$96","'Sheet1'!$A$1:$H$96"}</definedName>
    <definedName name="__q3_1" localSheetId="5">{"'Sheet1'!$A$1:$G$96","'Sheet1'!$A$1:$H$96"}</definedName>
    <definedName name="__q3_1">{"'Sheet1'!$A$1:$G$96","'Sheet1'!$A$1:$H$96"}</definedName>
    <definedName name="__q4" localSheetId="6" hidden="1">{"'Sheet1'!$A$1:$G$96","'Sheet1'!$A$1:$H$96"}</definedName>
    <definedName name="__q4" localSheetId="7" hidden="1">{"'Sheet1'!$A$1:$G$96","'Sheet1'!$A$1:$H$96"}</definedName>
    <definedName name="__q4" localSheetId="8" hidden="1">{"'Sheet1'!$A$1:$G$96","'Sheet1'!$A$1:$H$96"}</definedName>
    <definedName name="__q4" localSheetId="4" hidden="1">{"'Sheet1'!$A$1:$G$96","'Sheet1'!$A$1:$H$96"}</definedName>
    <definedName name="__q4" localSheetId="5" hidden="1">{"'Sheet1'!$A$1:$G$96","'Sheet1'!$A$1:$H$96"}</definedName>
    <definedName name="__q4" hidden="1">{"'Sheet1'!$A$1:$G$96","'Sheet1'!$A$1:$H$96"}</definedName>
    <definedName name="__q4_1" localSheetId="6">{"'Sheet1'!$A$1:$G$96","'Sheet1'!$A$1:$H$96"}</definedName>
    <definedName name="__q4_1" localSheetId="7">{"'Sheet1'!$A$1:$G$96","'Sheet1'!$A$1:$H$96"}</definedName>
    <definedName name="__q4_1" localSheetId="8">{"'Sheet1'!$A$1:$G$96","'Sheet1'!$A$1:$H$96"}</definedName>
    <definedName name="__q4_1" localSheetId="4">{"'Sheet1'!$A$1:$G$96","'Sheet1'!$A$1:$H$96"}</definedName>
    <definedName name="__q4_1" localSheetId="5">{"'Sheet1'!$A$1:$G$96","'Sheet1'!$A$1:$H$96"}</definedName>
    <definedName name="__q4_1">{"'Sheet1'!$A$1:$G$96","'Sheet1'!$A$1:$H$96"}</definedName>
    <definedName name="__q5" localSheetId="6" hidden="1">{"'Sheet1'!$A$1:$G$96","'Sheet1'!$A$1:$H$96"}</definedName>
    <definedName name="__q5" localSheetId="7" hidden="1">{"'Sheet1'!$A$1:$G$96","'Sheet1'!$A$1:$H$96"}</definedName>
    <definedName name="__q5" localSheetId="8" hidden="1">{"'Sheet1'!$A$1:$G$96","'Sheet1'!$A$1:$H$96"}</definedName>
    <definedName name="__q5" localSheetId="4" hidden="1">{"'Sheet1'!$A$1:$G$96","'Sheet1'!$A$1:$H$96"}</definedName>
    <definedName name="__q5" localSheetId="5" hidden="1">{"'Sheet1'!$A$1:$G$96","'Sheet1'!$A$1:$H$96"}</definedName>
    <definedName name="__q5" hidden="1">{"'Sheet1'!$A$1:$G$96","'Sheet1'!$A$1:$H$96"}</definedName>
    <definedName name="__q5_1" localSheetId="6">{"'Sheet1'!$A$1:$G$96","'Sheet1'!$A$1:$H$96"}</definedName>
    <definedName name="__q5_1" localSheetId="7">{"'Sheet1'!$A$1:$G$96","'Sheet1'!$A$1:$H$96"}</definedName>
    <definedName name="__q5_1" localSheetId="8">{"'Sheet1'!$A$1:$G$96","'Sheet1'!$A$1:$H$96"}</definedName>
    <definedName name="__q5_1" localSheetId="4">{"'Sheet1'!$A$1:$G$96","'Sheet1'!$A$1:$H$96"}</definedName>
    <definedName name="__q5_1" localSheetId="5">{"'Sheet1'!$A$1:$G$96","'Sheet1'!$A$1:$H$96"}</definedName>
    <definedName name="__q5_1">{"'Sheet1'!$A$1:$G$96","'Sheet1'!$A$1:$H$96"}</definedName>
    <definedName name="__q6" localSheetId="6" hidden="1">{"'Sheet1'!$A$1:$G$96","'Sheet1'!$A$1:$H$96"}</definedName>
    <definedName name="__q6" localSheetId="7" hidden="1">{"'Sheet1'!$A$1:$G$96","'Sheet1'!$A$1:$H$96"}</definedName>
    <definedName name="__q6" localSheetId="8" hidden="1">{"'Sheet1'!$A$1:$G$96","'Sheet1'!$A$1:$H$96"}</definedName>
    <definedName name="__q6" localSheetId="4" hidden="1">{"'Sheet1'!$A$1:$G$96","'Sheet1'!$A$1:$H$96"}</definedName>
    <definedName name="__q6" localSheetId="5" hidden="1">{"'Sheet1'!$A$1:$G$96","'Sheet1'!$A$1:$H$96"}</definedName>
    <definedName name="__q6" hidden="1">{"'Sheet1'!$A$1:$G$96","'Sheet1'!$A$1:$H$96"}</definedName>
    <definedName name="__q6_1" localSheetId="6">{"'Sheet1'!$A$1:$G$96","'Sheet1'!$A$1:$H$96"}</definedName>
    <definedName name="__q6_1" localSheetId="7">{"'Sheet1'!$A$1:$G$96","'Sheet1'!$A$1:$H$96"}</definedName>
    <definedName name="__q6_1" localSheetId="8">{"'Sheet1'!$A$1:$G$96","'Sheet1'!$A$1:$H$96"}</definedName>
    <definedName name="__q6_1" localSheetId="4">{"'Sheet1'!$A$1:$G$96","'Sheet1'!$A$1:$H$96"}</definedName>
    <definedName name="__q6_1" localSheetId="5">{"'Sheet1'!$A$1:$G$96","'Sheet1'!$A$1:$H$96"}</definedName>
    <definedName name="__q6_1">{"'Sheet1'!$A$1:$G$96","'Sheet1'!$A$1:$H$96"}</definedName>
    <definedName name="__q8" localSheetId="6" hidden="1">{"'Sheet1'!$A$1:$G$96","'Sheet1'!$A$1:$H$96"}</definedName>
    <definedName name="__q8" localSheetId="7" hidden="1">{"'Sheet1'!$A$1:$G$96","'Sheet1'!$A$1:$H$96"}</definedName>
    <definedName name="__q8" localSheetId="8" hidden="1">{"'Sheet1'!$A$1:$G$96","'Sheet1'!$A$1:$H$96"}</definedName>
    <definedName name="__q8" localSheetId="4" hidden="1">{"'Sheet1'!$A$1:$G$96","'Sheet1'!$A$1:$H$96"}</definedName>
    <definedName name="__q8" localSheetId="5" hidden="1">{"'Sheet1'!$A$1:$G$96","'Sheet1'!$A$1:$H$96"}</definedName>
    <definedName name="__q8" hidden="1">{"'Sheet1'!$A$1:$G$96","'Sheet1'!$A$1:$H$96"}</definedName>
    <definedName name="__q8_1" localSheetId="6">{"'Sheet1'!$A$1:$G$96","'Sheet1'!$A$1:$H$96"}</definedName>
    <definedName name="__q8_1" localSheetId="7">{"'Sheet1'!$A$1:$G$96","'Sheet1'!$A$1:$H$96"}</definedName>
    <definedName name="__q8_1" localSheetId="8">{"'Sheet1'!$A$1:$G$96","'Sheet1'!$A$1:$H$96"}</definedName>
    <definedName name="__q8_1" localSheetId="4">{"'Sheet1'!$A$1:$G$96","'Sheet1'!$A$1:$H$96"}</definedName>
    <definedName name="__q8_1" localSheetId="5">{"'Sheet1'!$A$1:$G$96","'Sheet1'!$A$1:$H$96"}</definedName>
    <definedName name="__q8_1">{"'Sheet1'!$A$1:$G$96","'Sheet1'!$A$1:$H$96"}</definedName>
    <definedName name="__q9" localSheetId="6" hidden="1">{"'Sheet1'!$A$1:$G$96","'Sheet1'!$A$1:$H$96"}</definedName>
    <definedName name="__q9" localSheetId="7" hidden="1">{"'Sheet1'!$A$1:$G$96","'Sheet1'!$A$1:$H$96"}</definedName>
    <definedName name="__q9" localSheetId="8" hidden="1">{"'Sheet1'!$A$1:$G$96","'Sheet1'!$A$1:$H$96"}</definedName>
    <definedName name="__q9" localSheetId="4" hidden="1">{"'Sheet1'!$A$1:$G$96","'Sheet1'!$A$1:$H$96"}</definedName>
    <definedName name="__q9" localSheetId="5" hidden="1">{"'Sheet1'!$A$1:$G$96","'Sheet1'!$A$1:$H$96"}</definedName>
    <definedName name="__q9" hidden="1">{"'Sheet1'!$A$1:$G$96","'Sheet1'!$A$1:$H$96"}</definedName>
    <definedName name="__q9_1" localSheetId="6">{"'Sheet1'!$A$1:$G$96","'Sheet1'!$A$1:$H$96"}</definedName>
    <definedName name="__q9_1" localSheetId="7">{"'Sheet1'!$A$1:$G$96","'Sheet1'!$A$1:$H$96"}</definedName>
    <definedName name="__q9_1" localSheetId="8">{"'Sheet1'!$A$1:$G$96","'Sheet1'!$A$1:$H$96"}</definedName>
    <definedName name="__q9_1" localSheetId="4">{"'Sheet1'!$A$1:$G$96","'Sheet1'!$A$1:$H$96"}</definedName>
    <definedName name="__q9_1" localSheetId="5">{"'Sheet1'!$A$1:$G$96","'Sheet1'!$A$1:$H$96"}</definedName>
    <definedName name="__q9_1">{"'Sheet1'!$A$1:$G$96","'Sheet1'!$A$1:$H$96"}</definedName>
    <definedName name="__sdf2" localSheetId="6" hidden="1">{"'Sheet1'!$A$1:$G$96","'Sheet1'!$A$1:$H$96"}</definedName>
    <definedName name="__sdf2" localSheetId="7" hidden="1">{"'Sheet1'!$A$1:$G$96","'Sheet1'!$A$1:$H$96"}</definedName>
    <definedName name="__sdf2" localSheetId="8" hidden="1">{"'Sheet1'!$A$1:$G$96","'Sheet1'!$A$1:$H$96"}</definedName>
    <definedName name="__sdf2" localSheetId="4" hidden="1">{"'Sheet1'!$A$1:$G$96","'Sheet1'!$A$1:$H$96"}</definedName>
    <definedName name="__sdf2" localSheetId="5" hidden="1">{"'Sheet1'!$A$1:$G$96","'Sheet1'!$A$1:$H$96"}</definedName>
    <definedName name="__sdf2" hidden="1">{"'Sheet1'!$A$1:$G$96","'Sheet1'!$A$1:$H$96"}</definedName>
    <definedName name="__sdf2_1" localSheetId="6">{"'Sheet1'!$A$1:$G$96","'Sheet1'!$A$1:$H$96"}</definedName>
    <definedName name="__sdf2_1" localSheetId="7">{"'Sheet1'!$A$1:$G$96","'Sheet1'!$A$1:$H$96"}</definedName>
    <definedName name="__sdf2_1" localSheetId="8">{"'Sheet1'!$A$1:$G$96","'Sheet1'!$A$1:$H$96"}</definedName>
    <definedName name="__sdf2_1" localSheetId="4">{"'Sheet1'!$A$1:$G$96","'Sheet1'!$A$1:$H$96"}</definedName>
    <definedName name="__sdf2_1" localSheetId="5">{"'Sheet1'!$A$1:$G$96","'Sheet1'!$A$1:$H$96"}</definedName>
    <definedName name="__sdf2_1">{"'Sheet1'!$A$1:$G$96","'Sheet1'!$A$1:$H$96"}</definedName>
    <definedName name="__SUM11" localSheetId="7">'[1]План поставок'!#REF!</definedName>
    <definedName name="__SUM11" localSheetId="8">'[1]План поставок'!#REF!</definedName>
    <definedName name="__SUM11" localSheetId="4">'[1]План поставок'!#REF!</definedName>
    <definedName name="__SUM11" localSheetId="5">'[1]План поставок'!#REF!</definedName>
    <definedName name="__SUM11">'[1]План поставок'!#REF!</definedName>
    <definedName name="__SUM11_1" localSheetId="7">'[1]План поставок'!#REF!</definedName>
    <definedName name="__SUM11_1" localSheetId="8">'[1]План поставок'!#REF!</definedName>
    <definedName name="__SUM11_1" localSheetId="4">'[1]План поставок'!#REF!</definedName>
    <definedName name="__SUM11_1" localSheetId="5">'[1]План поставок'!#REF!</definedName>
    <definedName name="__SUM11_1">'[1]План поставок'!#REF!</definedName>
    <definedName name="__SUM12" localSheetId="7">'[1]План поставок'!#REF!</definedName>
    <definedName name="__SUM12" localSheetId="8">'[1]План поставок'!#REF!</definedName>
    <definedName name="__SUM12" localSheetId="4">'[1]План поставок'!#REF!</definedName>
    <definedName name="__SUM12" localSheetId="5">'[1]План поставок'!#REF!</definedName>
    <definedName name="__SUM12">'[1]План поставок'!#REF!</definedName>
    <definedName name="__SUM12_1" localSheetId="7">'[1]План поставок'!#REF!</definedName>
    <definedName name="__SUM12_1" localSheetId="8">'[1]План поставок'!#REF!</definedName>
    <definedName name="__SUM12_1" localSheetId="4">'[1]План поставок'!#REF!</definedName>
    <definedName name="__SUM12_1" localSheetId="5">'[1]План поставок'!#REF!</definedName>
    <definedName name="__SUM12_1">'[1]План поставок'!#REF!</definedName>
    <definedName name="__SUM13" localSheetId="7">'[1]План поставок'!#REF!</definedName>
    <definedName name="__SUM13" localSheetId="8">'[1]План поставок'!#REF!</definedName>
    <definedName name="__SUM13" localSheetId="4">'[1]План поставок'!#REF!</definedName>
    <definedName name="__SUM13" localSheetId="5">'[1]План поставок'!#REF!</definedName>
    <definedName name="__SUM13">'[1]План поставок'!#REF!</definedName>
    <definedName name="__SUM13_1" localSheetId="7">'[1]План поставок'!#REF!</definedName>
    <definedName name="__SUM13_1" localSheetId="8">'[1]План поставок'!#REF!</definedName>
    <definedName name="__SUM13_1" localSheetId="4">'[1]План поставок'!#REF!</definedName>
    <definedName name="__SUM13_1" localSheetId="5">'[1]План поставок'!#REF!</definedName>
    <definedName name="__SUM13_1">'[1]План поставок'!#REF!</definedName>
    <definedName name="__SUM14" localSheetId="7">'[1]План поставок'!#REF!</definedName>
    <definedName name="__SUM14" localSheetId="8">'[1]План поставок'!#REF!</definedName>
    <definedName name="__SUM14" localSheetId="4">'[1]План поставок'!#REF!</definedName>
    <definedName name="__SUM14" localSheetId="5">'[1]План поставок'!#REF!</definedName>
    <definedName name="__SUM14">'[1]План поставок'!#REF!</definedName>
    <definedName name="__SUM14_1" localSheetId="7">'[1]План поставок'!#REF!</definedName>
    <definedName name="__SUM14_1" localSheetId="8">'[1]План поставок'!#REF!</definedName>
    <definedName name="__SUM14_1" localSheetId="4">'[1]План поставок'!#REF!</definedName>
    <definedName name="__SUM14_1" localSheetId="5">'[1]План поставок'!#REF!</definedName>
    <definedName name="__SUM14_1">'[1]План поставок'!#REF!</definedName>
    <definedName name="__SUM31" localSheetId="7">'[1]План поставок'!#REF!</definedName>
    <definedName name="__SUM31" localSheetId="8">'[1]План поставок'!#REF!</definedName>
    <definedName name="__SUM31" localSheetId="4">'[1]План поставок'!#REF!</definedName>
    <definedName name="__SUM31" localSheetId="5">'[1]План поставок'!#REF!</definedName>
    <definedName name="__SUM31">'[1]План поставок'!#REF!</definedName>
    <definedName name="__SUM31_1" localSheetId="7">'[1]План поставок'!#REF!</definedName>
    <definedName name="__SUM31_1" localSheetId="8">'[1]План поставок'!#REF!</definedName>
    <definedName name="__SUM31_1" localSheetId="4">'[1]План поставок'!#REF!</definedName>
    <definedName name="__SUM31_1" localSheetId="5">'[1]План поставок'!#REF!</definedName>
    <definedName name="__SUM31_1">'[1]План поставок'!#REF!</definedName>
    <definedName name="__x1" localSheetId="6" hidden="1">{"'Sheet1'!$A$1:$G$96","'Sheet1'!$A$1:$H$96"}</definedName>
    <definedName name="__x1" localSheetId="7" hidden="1">{"'Sheet1'!$A$1:$G$96","'Sheet1'!$A$1:$H$96"}</definedName>
    <definedName name="__x1" localSheetId="8" hidden="1">{"'Sheet1'!$A$1:$G$96","'Sheet1'!$A$1:$H$96"}</definedName>
    <definedName name="__x1" localSheetId="4" hidden="1">{"'Sheet1'!$A$1:$G$96","'Sheet1'!$A$1:$H$96"}</definedName>
    <definedName name="__x1" localSheetId="5" hidden="1">{"'Sheet1'!$A$1:$G$96","'Sheet1'!$A$1:$H$96"}</definedName>
    <definedName name="__x1" hidden="1">{"'Sheet1'!$A$1:$G$96","'Sheet1'!$A$1:$H$96"}</definedName>
    <definedName name="__x1_1" localSheetId="6">{"'Sheet1'!$A$1:$G$96","'Sheet1'!$A$1:$H$96"}</definedName>
    <definedName name="__x1_1" localSheetId="7">{"'Sheet1'!$A$1:$G$96","'Sheet1'!$A$1:$H$96"}</definedName>
    <definedName name="__x1_1" localSheetId="8">{"'Sheet1'!$A$1:$G$96","'Sheet1'!$A$1:$H$96"}</definedName>
    <definedName name="__x1_1" localSheetId="4">{"'Sheet1'!$A$1:$G$96","'Sheet1'!$A$1:$H$96"}</definedName>
    <definedName name="__x1_1" localSheetId="5">{"'Sheet1'!$A$1:$G$96","'Sheet1'!$A$1:$H$96"}</definedName>
    <definedName name="__x1_1">{"'Sheet1'!$A$1:$G$96","'Sheet1'!$A$1:$H$96"}</definedName>
    <definedName name="__x2" localSheetId="6" hidden="1">{"'Sheet1'!$A$1:$G$96","'Sheet1'!$A$1:$H$96"}</definedName>
    <definedName name="__x2" localSheetId="7" hidden="1">{"'Sheet1'!$A$1:$G$96","'Sheet1'!$A$1:$H$96"}</definedName>
    <definedName name="__x2" localSheetId="8" hidden="1">{"'Sheet1'!$A$1:$G$96","'Sheet1'!$A$1:$H$96"}</definedName>
    <definedName name="__x2" localSheetId="4" hidden="1">{"'Sheet1'!$A$1:$G$96","'Sheet1'!$A$1:$H$96"}</definedName>
    <definedName name="__x2" localSheetId="5" hidden="1">{"'Sheet1'!$A$1:$G$96","'Sheet1'!$A$1:$H$96"}</definedName>
    <definedName name="__x2" hidden="1">{"'Sheet1'!$A$1:$G$96","'Sheet1'!$A$1:$H$96"}</definedName>
    <definedName name="__x2_1" localSheetId="6">{"'Sheet1'!$A$1:$G$96","'Sheet1'!$A$1:$H$96"}</definedName>
    <definedName name="__x2_1" localSheetId="7">{"'Sheet1'!$A$1:$G$96","'Sheet1'!$A$1:$H$96"}</definedName>
    <definedName name="__x2_1" localSheetId="8">{"'Sheet1'!$A$1:$G$96","'Sheet1'!$A$1:$H$96"}</definedName>
    <definedName name="__x2_1" localSheetId="4">{"'Sheet1'!$A$1:$G$96","'Sheet1'!$A$1:$H$96"}</definedName>
    <definedName name="__x2_1" localSheetId="5">{"'Sheet1'!$A$1:$G$96","'Sheet1'!$A$1:$H$96"}</definedName>
    <definedName name="__x2_1">{"'Sheet1'!$A$1:$G$96","'Sheet1'!$A$1:$H$96"}</definedName>
    <definedName name="__z1" localSheetId="6" hidden="1">{"'Sheet1'!$A$1:$G$96","'Sheet1'!$A$1:$H$96"}</definedName>
    <definedName name="__z1" localSheetId="7" hidden="1">{"'Sheet1'!$A$1:$G$96","'Sheet1'!$A$1:$H$96"}</definedName>
    <definedName name="__z1" localSheetId="8" hidden="1">{"'Sheet1'!$A$1:$G$96","'Sheet1'!$A$1:$H$96"}</definedName>
    <definedName name="__z1" localSheetId="4" hidden="1">{"'Sheet1'!$A$1:$G$96","'Sheet1'!$A$1:$H$96"}</definedName>
    <definedName name="__z1" localSheetId="5" hidden="1">{"'Sheet1'!$A$1:$G$96","'Sheet1'!$A$1:$H$96"}</definedName>
    <definedName name="__z1" hidden="1">{"'Sheet1'!$A$1:$G$96","'Sheet1'!$A$1:$H$96"}</definedName>
    <definedName name="__z1_1" localSheetId="6">{"'Sheet1'!$A$1:$G$96","'Sheet1'!$A$1:$H$96"}</definedName>
    <definedName name="__z1_1" localSheetId="7">{"'Sheet1'!$A$1:$G$96","'Sheet1'!$A$1:$H$96"}</definedName>
    <definedName name="__z1_1" localSheetId="8">{"'Sheet1'!$A$1:$G$96","'Sheet1'!$A$1:$H$96"}</definedName>
    <definedName name="__z1_1" localSheetId="4">{"'Sheet1'!$A$1:$G$96","'Sheet1'!$A$1:$H$96"}</definedName>
    <definedName name="__z1_1" localSheetId="5">{"'Sheet1'!$A$1:$G$96","'Sheet1'!$A$1:$H$96"}</definedName>
    <definedName name="__z1_1">{"'Sheet1'!$A$1:$G$96","'Sheet1'!$A$1:$H$96"}</definedName>
    <definedName name="__z3" localSheetId="6" hidden="1">{"'Sheet1'!$A$1:$G$96","'Sheet1'!$A$1:$H$96"}</definedName>
    <definedName name="__z3" localSheetId="7" hidden="1">{"'Sheet1'!$A$1:$G$96","'Sheet1'!$A$1:$H$96"}</definedName>
    <definedName name="__z3" localSheetId="8" hidden="1">{"'Sheet1'!$A$1:$G$96","'Sheet1'!$A$1:$H$96"}</definedName>
    <definedName name="__z3" localSheetId="4" hidden="1">{"'Sheet1'!$A$1:$G$96","'Sheet1'!$A$1:$H$96"}</definedName>
    <definedName name="__z3" localSheetId="5" hidden="1">{"'Sheet1'!$A$1:$G$96","'Sheet1'!$A$1:$H$96"}</definedName>
    <definedName name="__z3" hidden="1">{"'Sheet1'!$A$1:$G$96","'Sheet1'!$A$1:$H$96"}</definedName>
    <definedName name="__z3_1" localSheetId="6">{"'Sheet1'!$A$1:$G$96","'Sheet1'!$A$1:$H$96"}</definedName>
    <definedName name="__z3_1" localSheetId="7">{"'Sheet1'!$A$1:$G$96","'Sheet1'!$A$1:$H$96"}</definedName>
    <definedName name="__z3_1" localSheetId="8">{"'Sheet1'!$A$1:$G$96","'Sheet1'!$A$1:$H$96"}</definedName>
    <definedName name="__z3_1" localSheetId="4">{"'Sheet1'!$A$1:$G$96","'Sheet1'!$A$1:$H$96"}</definedName>
    <definedName name="__z3_1" localSheetId="5">{"'Sheet1'!$A$1:$G$96","'Sheet1'!$A$1:$H$96"}</definedName>
    <definedName name="__z3_1">{"'Sheet1'!$A$1:$G$96","'Sheet1'!$A$1:$H$96"}</definedName>
    <definedName name="__z4" localSheetId="6" hidden="1">{"'Sheet1'!$A$1:$G$96","'Sheet1'!$A$1:$H$96"}</definedName>
    <definedName name="__z4" localSheetId="7" hidden="1">{"'Sheet1'!$A$1:$G$96","'Sheet1'!$A$1:$H$96"}</definedName>
    <definedName name="__z4" localSheetId="8" hidden="1">{"'Sheet1'!$A$1:$G$96","'Sheet1'!$A$1:$H$96"}</definedName>
    <definedName name="__z4" localSheetId="4" hidden="1">{"'Sheet1'!$A$1:$G$96","'Sheet1'!$A$1:$H$96"}</definedName>
    <definedName name="__z4" localSheetId="5" hidden="1">{"'Sheet1'!$A$1:$G$96","'Sheet1'!$A$1:$H$96"}</definedName>
    <definedName name="__z4" hidden="1">{"'Sheet1'!$A$1:$G$96","'Sheet1'!$A$1:$H$96"}</definedName>
    <definedName name="__z4_1" localSheetId="6">{"'Sheet1'!$A$1:$G$96","'Sheet1'!$A$1:$H$96"}</definedName>
    <definedName name="__z4_1" localSheetId="7">{"'Sheet1'!$A$1:$G$96","'Sheet1'!$A$1:$H$96"}</definedName>
    <definedName name="__z4_1" localSheetId="8">{"'Sheet1'!$A$1:$G$96","'Sheet1'!$A$1:$H$96"}</definedName>
    <definedName name="__z4_1" localSheetId="4">{"'Sheet1'!$A$1:$G$96","'Sheet1'!$A$1:$H$96"}</definedName>
    <definedName name="__z4_1" localSheetId="5">{"'Sheet1'!$A$1:$G$96","'Sheet1'!$A$1:$H$96"}</definedName>
    <definedName name="__z4_1">{"'Sheet1'!$A$1:$G$96","'Sheet1'!$A$1:$H$96"}</definedName>
    <definedName name="_1Excel_BuiltIn_Print_Area_3_1_1_1" localSheetId="6">#REF!</definedName>
    <definedName name="_1Excel_BuiltIn_Print_Area_3_1_1_1" localSheetId="7">#REF!</definedName>
    <definedName name="_1Excel_BuiltIn_Print_Area_3_1_1_1" localSheetId="8">#REF!</definedName>
    <definedName name="_1Excel_BuiltIn_Print_Area_3_1_1_1" localSheetId="4">#REF!</definedName>
    <definedName name="_1Excel_BuiltIn_Print_Area_3_1_1_1" localSheetId="5">#REF!</definedName>
    <definedName name="_1Excel_BuiltIn_Print_Area_3_1_1_1">#REF!</definedName>
    <definedName name="_2Excel_BuiltIn_Print_Titles_2">([2]ф18!$A$1:$A$65531,[2]ф18!$A$6:$IV$8)</definedName>
    <definedName name="_a1" localSheetId="6" hidden="1">{"'Sheet1'!$A$1:$G$96","'Sheet1'!$A$1:$H$96"}</definedName>
    <definedName name="_a1" localSheetId="7" hidden="1">{"'Sheet1'!$A$1:$G$96","'Sheet1'!$A$1:$H$96"}</definedName>
    <definedName name="_a1" localSheetId="8" hidden="1">{"'Sheet1'!$A$1:$G$96","'Sheet1'!$A$1:$H$96"}</definedName>
    <definedName name="_a1" localSheetId="4" hidden="1">{"'Sheet1'!$A$1:$G$96","'Sheet1'!$A$1:$H$96"}</definedName>
    <definedName name="_a1" localSheetId="5" hidden="1">{"'Sheet1'!$A$1:$G$96","'Sheet1'!$A$1:$H$96"}</definedName>
    <definedName name="_a1" hidden="1">{"'Sheet1'!$A$1:$G$96","'Sheet1'!$A$1:$H$96"}</definedName>
    <definedName name="_a1_1" localSheetId="6">{"'Sheet1'!$A$1:$G$96","'Sheet1'!$A$1:$H$96"}</definedName>
    <definedName name="_a1_1" localSheetId="7">{"'Sheet1'!$A$1:$G$96","'Sheet1'!$A$1:$H$96"}</definedName>
    <definedName name="_a1_1" localSheetId="8">{"'Sheet1'!$A$1:$G$96","'Sheet1'!$A$1:$H$96"}</definedName>
    <definedName name="_a1_1" localSheetId="4">{"'Sheet1'!$A$1:$G$96","'Sheet1'!$A$1:$H$96"}</definedName>
    <definedName name="_a1_1" localSheetId="5">{"'Sheet1'!$A$1:$G$96","'Sheet1'!$A$1:$H$96"}</definedName>
    <definedName name="_a1_1">{"'Sheet1'!$A$1:$G$96","'Sheet1'!$A$1:$H$96"}</definedName>
    <definedName name="_a1_2" localSheetId="6">{"'Sheet1'!$A$1:$G$96","'Sheet1'!$A$1:$H$96"}</definedName>
    <definedName name="_a1_2" localSheetId="7">{"'Sheet1'!$A$1:$G$96","'Sheet1'!$A$1:$H$96"}</definedName>
    <definedName name="_a1_2" localSheetId="8">{"'Sheet1'!$A$1:$G$96","'Sheet1'!$A$1:$H$96"}</definedName>
    <definedName name="_a1_2" localSheetId="4">{"'Sheet1'!$A$1:$G$96","'Sheet1'!$A$1:$H$96"}</definedName>
    <definedName name="_a1_2" localSheetId="5">{"'Sheet1'!$A$1:$G$96","'Sheet1'!$A$1:$H$96"}</definedName>
    <definedName name="_a1_2">{"'Sheet1'!$A$1:$G$96","'Sheet1'!$A$1:$H$96"}</definedName>
    <definedName name="_a1_3" localSheetId="6">{"'Sheet1'!$A$1:$G$96","'Sheet1'!$A$1:$H$96"}</definedName>
    <definedName name="_a1_3" localSheetId="7">{"'Sheet1'!$A$1:$G$96","'Sheet1'!$A$1:$H$96"}</definedName>
    <definedName name="_a1_3" localSheetId="8">{"'Sheet1'!$A$1:$G$96","'Sheet1'!$A$1:$H$96"}</definedName>
    <definedName name="_a1_3" localSheetId="4">{"'Sheet1'!$A$1:$G$96","'Sheet1'!$A$1:$H$96"}</definedName>
    <definedName name="_a1_3" localSheetId="5">{"'Sheet1'!$A$1:$G$96","'Sheet1'!$A$1:$H$96"}</definedName>
    <definedName name="_a1_3">{"'Sheet1'!$A$1:$G$96","'Sheet1'!$A$1:$H$96"}</definedName>
    <definedName name="_a2" localSheetId="6" hidden="1">{"'Sheet1'!$A$1:$G$96","'Sheet1'!$A$1:$H$96"}</definedName>
    <definedName name="_a2" localSheetId="7" hidden="1">{"'Sheet1'!$A$1:$G$96","'Sheet1'!$A$1:$H$96"}</definedName>
    <definedName name="_a2" localSheetId="8" hidden="1">{"'Sheet1'!$A$1:$G$96","'Sheet1'!$A$1:$H$96"}</definedName>
    <definedName name="_a2" localSheetId="4" hidden="1">{"'Sheet1'!$A$1:$G$96","'Sheet1'!$A$1:$H$96"}</definedName>
    <definedName name="_a2" localSheetId="5" hidden="1">{"'Sheet1'!$A$1:$G$96","'Sheet1'!$A$1:$H$96"}</definedName>
    <definedName name="_a2" hidden="1">{"'Sheet1'!$A$1:$G$96","'Sheet1'!$A$1:$H$96"}</definedName>
    <definedName name="_a2_1" localSheetId="6">{"'Sheet1'!$A$1:$G$96","'Sheet1'!$A$1:$H$96"}</definedName>
    <definedName name="_a2_1" localSheetId="7">{"'Sheet1'!$A$1:$G$96","'Sheet1'!$A$1:$H$96"}</definedName>
    <definedName name="_a2_1" localSheetId="8">{"'Sheet1'!$A$1:$G$96","'Sheet1'!$A$1:$H$96"}</definedName>
    <definedName name="_a2_1" localSheetId="4">{"'Sheet1'!$A$1:$G$96","'Sheet1'!$A$1:$H$96"}</definedName>
    <definedName name="_a2_1" localSheetId="5">{"'Sheet1'!$A$1:$G$96","'Sheet1'!$A$1:$H$96"}</definedName>
    <definedName name="_a2_1">{"'Sheet1'!$A$1:$G$96","'Sheet1'!$A$1:$H$96"}</definedName>
    <definedName name="_a2_2" localSheetId="6">{"'Sheet1'!$A$1:$G$96","'Sheet1'!$A$1:$H$96"}</definedName>
    <definedName name="_a2_2" localSheetId="7">{"'Sheet1'!$A$1:$G$96","'Sheet1'!$A$1:$H$96"}</definedName>
    <definedName name="_a2_2" localSheetId="8">{"'Sheet1'!$A$1:$G$96","'Sheet1'!$A$1:$H$96"}</definedName>
    <definedName name="_a2_2" localSheetId="4">{"'Sheet1'!$A$1:$G$96","'Sheet1'!$A$1:$H$96"}</definedName>
    <definedName name="_a2_2" localSheetId="5">{"'Sheet1'!$A$1:$G$96","'Sheet1'!$A$1:$H$96"}</definedName>
    <definedName name="_a2_2">{"'Sheet1'!$A$1:$G$96","'Sheet1'!$A$1:$H$96"}</definedName>
    <definedName name="_a2_3" localSheetId="6">{"'Sheet1'!$A$1:$G$96","'Sheet1'!$A$1:$H$96"}</definedName>
    <definedName name="_a2_3" localSheetId="7">{"'Sheet1'!$A$1:$G$96","'Sheet1'!$A$1:$H$96"}</definedName>
    <definedName name="_a2_3" localSheetId="8">{"'Sheet1'!$A$1:$G$96","'Sheet1'!$A$1:$H$96"}</definedName>
    <definedName name="_a2_3" localSheetId="4">{"'Sheet1'!$A$1:$G$96","'Sheet1'!$A$1:$H$96"}</definedName>
    <definedName name="_a2_3" localSheetId="5">{"'Sheet1'!$A$1:$G$96","'Sheet1'!$A$1:$H$96"}</definedName>
    <definedName name="_a2_3">{"'Sheet1'!$A$1:$G$96","'Sheet1'!$A$1:$H$96"}</definedName>
    <definedName name="_cvb5" localSheetId="6" hidden="1">{"'Sheet1'!$A$1:$G$96","'Sheet1'!$A$1:$H$96"}</definedName>
    <definedName name="_cvb5" localSheetId="7" hidden="1">{"'Sheet1'!$A$1:$G$96","'Sheet1'!$A$1:$H$96"}</definedName>
    <definedName name="_cvb5" localSheetId="8" hidden="1">{"'Sheet1'!$A$1:$G$96","'Sheet1'!$A$1:$H$96"}</definedName>
    <definedName name="_cvb5" localSheetId="4" hidden="1">{"'Sheet1'!$A$1:$G$96","'Sheet1'!$A$1:$H$96"}</definedName>
    <definedName name="_cvb5" localSheetId="5" hidden="1">{"'Sheet1'!$A$1:$G$96","'Sheet1'!$A$1:$H$96"}</definedName>
    <definedName name="_cvb5" hidden="1">{"'Sheet1'!$A$1:$G$96","'Sheet1'!$A$1:$H$96"}</definedName>
    <definedName name="_cvb5_1" localSheetId="6">{"'Sheet1'!$A$1:$G$96","'Sheet1'!$A$1:$H$96"}</definedName>
    <definedName name="_cvb5_1" localSheetId="7">{"'Sheet1'!$A$1:$G$96","'Sheet1'!$A$1:$H$96"}</definedName>
    <definedName name="_cvb5_1" localSheetId="8">{"'Sheet1'!$A$1:$G$96","'Sheet1'!$A$1:$H$96"}</definedName>
    <definedName name="_cvb5_1" localSheetId="4">{"'Sheet1'!$A$1:$G$96","'Sheet1'!$A$1:$H$96"}</definedName>
    <definedName name="_cvb5_1" localSheetId="5">{"'Sheet1'!$A$1:$G$96","'Sheet1'!$A$1:$H$96"}</definedName>
    <definedName name="_cvb5_1">{"'Sheet1'!$A$1:$G$96","'Sheet1'!$A$1:$H$96"}</definedName>
    <definedName name="_cvb5_2" localSheetId="6">{"'Sheet1'!$A$1:$G$96","'Sheet1'!$A$1:$H$96"}</definedName>
    <definedName name="_cvb5_2" localSheetId="7">{"'Sheet1'!$A$1:$G$96","'Sheet1'!$A$1:$H$96"}</definedName>
    <definedName name="_cvb5_2" localSheetId="8">{"'Sheet1'!$A$1:$G$96","'Sheet1'!$A$1:$H$96"}</definedName>
    <definedName name="_cvb5_2" localSheetId="4">{"'Sheet1'!$A$1:$G$96","'Sheet1'!$A$1:$H$96"}</definedName>
    <definedName name="_cvb5_2" localSheetId="5">{"'Sheet1'!$A$1:$G$96","'Sheet1'!$A$1:$H$96"}</definedName>
    <definedName name="_cvb5_2">{"'Sheet1'!$A$1:$G$96","'Sheet1'!$A$1:$H$96"}</definedName>
    <definedName name="_cvb5_3" localSheetId="6">{"'Sheet1'!$A$1:$G$96","'Sheet1'!$A$1:$H$96"}</definedName>
    <definedName name="_cvb5_3" localSheetId="7">{"'Sheet1'!$A$1:$G$96","'Sheet1'!$A$1:$H$96"}</definedName>
    <definedName name="_cvb5_3" localSheetId="8">{"'Sheet1'!$A$1:$G$96","'Sheet1'!$A$1:$H$96"}</definedName>
    <definedName name="_cvb5_3" localSheetId="4">{"'Sheet1'!$A$1:$G$96","'Sheet1'!$A$1:$H$96"}</definedName>
    <definedName name="_cvb5_3" localSheetId="5">{"'Sheet1'!$A$1:$G$96","'Sheet1'!$A$1:$H$96"}</definedName>
    <definedName name="_cvb5_3">{"'Sheet1'!$A$1:$G$96","'Sheet1'!$A$1:$H$96"}</definedName>
    <definedName name="_d9" localSheetId="6" hidden="1">{"'Sheet1'!$A$1:$G$96","'Sheet1'!$A$1:$H$96"}</definedName>
    <definedName name="_d9" localSheetId="7" hidden="1">{"'Sheet1'!$A$1:$G$96","'Sheet1'!$A$1:$H$96"}</definedName>
    <definedName name="_d9" localSheetId="8" hidden="1">{"'Sheet1'!$A$1:$G$96","'Sheet1'!$A$1:$H$96"}</definedName>
    <definedName name="_d9" localSheetId="4" hidden="1">{"'Sheet1'!$A$1:$G$96","'Sheet1'!$A$1:$H$96"}</definedName>
    <definedName name="_d9" localSheetId="5" hidden="1">{"'Sheet1'!$A$1:$G$96","'Sheet1'!$A$1:$H$96"}</definedName>
    <definedName name="_d9" hidden="1">{"'Sheet1'!$A$1:$G$96","'Sheet1'!$A$1:$H$96"}</definedName>
    <definedName name="_nm7" localSheetId="6" hidden="1">{"'Sheet1'!$A$1:$G$96","'Sheet1'!$A$1:$H$96"}</definedName>
    <definedName name="_nm7" localSheetId="7" hidden="1">{"'Sheet1'!$A$1:$G$96","'Sheet1'!$A$1:$H$96"}</definedName>
    <definedName name="_nm7" localSheetId="8" hidden="1">{"'Sheet1'!$A$1:$G$96","'Sheet1'!$A$1:$H$96"}</definedName>
    <definedName name="_nm7" localSheetId="4" hidden="1">{"'Sheet1'!$A$1:$G$96","'Sheet1'!$A$1:$H$96"}</definedName>
    <definedName name="_nm7" localSheetId="5" hidden="1">{"'Sheet1'!$A$1:$G$96","'Sheet1'!$A$1:$H$96"}</definedName>
    <definedName name="_nm7" hidden="1">{"'Sheet1'!$A$1:$G$96","'Sheet1'!$A$1:$H$96"}</definedName>
    <definedName name="_nm7_1" localSheetId="6">{"'Sheet1'!$A$1:$G$96","'Sheet1'!$A$1:$H$96"}</definedName>
    <definedName name="_nm7_1" localSheetId="7">{"'Sheet1'!$A$1:$G$96","'Sheet1'!$A$1:$H$96"}</definedName>
    <definedName name="_nm7_1" localSheetId="8">{"'Sheet1'!$A$1:$G$96","'Sheet1'!$A$1:$H$96"}</definedName>
    <definedName name="_nm7_1" localSheetId="4">{"'Sheet1'!$A$1:$G$96","'Sheet1'!$A$1:$H$96"}</definedName>
    <definedName name="_nm7_1" localSheetId="5">{"'Sheet1'!$A$1:$G$96","'Sheet1'!$A$1:$H$96"}</definedName>
    <definedName name="_nm7_1">{"'Sheet1'!$A$1:$G$96","'Sheet1'!$A$1:$H$96"}</definedName>
    <definedName name="_nm7_2" localSheetId="6">{"'Sheet1'!$A$1:$G$96","'Sheet1'!$A$1:$H$96"}</definedName>
    <definedName name="_nm7_2" localSheetId="7">{"'Sheet1'!$A$1:$G$96","'Sheet1'!$A$1:$H$96"}</definedName>
    <definedName name="_nm7_2" localSheetId="8">{"'Sheet1'!$A$1:$G$96","'Sheet1'!$A$1:$H$96"}</definedName>
    <definedName name="_nm7_2" localSheetId="4">{"'Sheet1'!$A$1:$G$96","'Sheet1'!$A$1:$H$96"}</definedName>
    <definedName name="_nm7_2" localSheetId="5">{"'Sheet1'!$A$1:$G$96","'Sheet1'!$A$1:$H$96"}</definedName>
    <definedName name="_nm7_2">{"'Sheet1'!$A$1:$G$96","'Sheet1'!$A$1:$H$96"}</definedName>
    <definedName name="_nm7_3" localSheetId="6">{"'Sheet1'!$A$1:$G$96","'Sheet1'!$A$1:$H$96"}</definedName>
    <definedName name="_nm7_3" localSheetId="7">{"'Sheet1'!$A$1:$G$96","'Sheet1'!$A$1:$H$96"}</definedName>
    <definedName name="_nm7_3" localSheetId="8">{"'Sheet1'!$A$1:$G$96","'Sheet1'!$A$1:$H$96"}</definedName>
    <definedName name="_nm7_3" localSheetId="4">{"'Sheet1'!$A$1:$G$96","'Sheet1'!$A$1:$H$96"}</definedName>
    <definedName name="_nm7_3" localSheetId="5">{"'Sheet1'!$A$1:$G$96","'Sheet1'!$A$1:$H$96"}</definedName>
    <definedName name="_nm7_3">{"'Sheet1'!$A$1:$G$96","'Sheet1'!$A$1:$H$96"}</definedName>
    <definedName name="_nm8" localSheetId="6" hidden="1">{"'Sheet1'!$A$1:$G$96","'Sheet1'!$A$1:$H$96"}</definedName>
    <definedName name="_nm8" localSheetId="7" hidden="1">{"'Sheet1'!$A$1:$G$96","'Sheet1'!$A$1:$H$96"}</definedName>
    <definedName name="_nm8" localSheetId="8" hidden="1">{"'Sheet1'!$A$1:$G$96","'Sheet1'!$A$1:$H$96"}</definedName>
    <definedName name="_nm8" localSheetId="4" hidden="1">{"'Sheet1'!$A$1:$G$96","'Sheet1'!$A$1:$H$96"}</definedName>
    <definedName name="_nm8" localSheetId="5" hidden="1">{"'Sheet1'!$A$1:$G$96","'Sheet1'!$A$1:$H$96"}</definedName>
    <definedName name="_nm8" hidden="1">{"'Sheet1'!$A$1:$G$96","'Sheet1'!$A$1:$H$96"}</definedName>
    <definedName name="_nm8_1" localSheetId="6">{"'Sheet1'!$A$1:$G$96","'Sheet1'!$A$1:$H$96"}</definedName>
    <definedName name="_nm8_1" localSheetId="7">{"'Sheet1'!$A$1:$G$96","'Sheet1'!$A$1:$H$96"}</definedName>
    <definedName name="_nm8_1" localSheetId="8">{"'Sheet1'!$A$1:$G$96","'Sheet1'!$A$1:$H$96"}</definedName>
    <definedName name="_nm8_1" localSheetId="4">{"'Sheet1'!$A$1:$G$96","'Sheet1'!$A$1:$H$96"}</definedName>
    <definedName name="_nm8_1" localSheetId="5">{"'Sheet1'!$A$1:$G$96","'Sheet1'!$A$1:$H$96"}</definedName>
    <definedName name="_nm8_1">{"'Sheet1'!$A$1:$G$96","'Sheet1'!$A$1:$H$96"}</definedName>
    <definedName name="_nm8_2" localSheetId="6">{"'Sheet1'!$A$1:$G$96","'Sheet1'!$A$1:$H$96"}</definedName>
    <definedName name="_nm8_2" localSheetId="7">{"'Sheet1'!$A$1:$G$96","'Sheet1'!$A$1:$H$96"}</definedName>
    <definedName name="_nm8_2" localSheetId="8">{"'Sheet1'!$A$1:$G$96","'Sheet1'!$A$1:$H$96"}</definedName>
    <definedName name="_nm8_2" localSheetId="4">{"'Sheet1'!$A$1:$G$96","'Sheet1'!$A$1:$H$96"}</definedName>
    <definedName name="_nm8_2" localSheetId="5">{"'Sheet1'!$A$1:$G$96","'Sheet1'!$A$1:$H$96"}</definedName>
    <definedName name="_nm8_2">{"'Sheet1'!$A$1:$G$96","'Sheet1'!$A$1:$H$96"}</definedName>
    <definedName name="_nm8_3" localSheetId="6">{"'Sheet1'!$A$1:$G$96","'Sheet1'!$A$1:$H$96"}</definedName>
    <definedName name="_nm8_3" localSheetId="7">{"'Sheet1'!$A$1:$G$96","'Sheet1'!$A$1:$H$96"}</definedName>
    <definedName name="_nm8_3" localSheetId="8">{"'Sheet1'!$A$1:$G$96","'Sheet1'!$A$1:$H$96"}</definedName>
    <definedName name="_nm8_3" localSheetId="4">{"'Sheet1'!$A$1:$G$96","'Sheet1'!$A$1:$H$96"}</definedName>
    <definedName name="_nm8_3" localSheetId="5">{"'Sheet1'!$A$1:$G$96","'Sheet1'!$A$1:$H$96"}</definedName>
    <definedName name="_nm8_3">{"'Sheet1'!$A$1:$G$96","'Sheet1'!$A$1:$H$96"}</definedName>
    <definedName name="_q1" localSheetId="6" hidden="1">{"'Sheet1'!$A$1:$G$96","'Sheet1'!$A$1:$H$96"}</definedName>
    <definedName name="_q1" localSheetId="7" hidden="1">{"'Sheet1'!$A$1:$G$96","'Sheet1'!$A$1:$H$96"}</definedName>
    <definedName name="_q1" localSheetId="8" hidden="1">{"'Sheet1'!$A$1:$G$96","'Sheet1'!$A$1:$H$96"}</definedName>
    <definedName name="_q1" localSheetId="4" hidden="1">{"'Sheet1'!$A$1:$G$96","'Sheet1'!$A$1:$H$96"}</definedName>
    <definedName name="_q1" localSheetId="5" hidden="1">{"'Sheet1'!$A$1:$G$96","'Sheet1'!$A$1:$H$96"}</definedName>
    <definedName name="_q1" hidden="1">{"'Sheet1'!$A$1:$G$96","'Sheet1'!$A$1:$H$96"}</definedName>
    <definedName name="_q1_1" localSheetId="6">{"'Sheet1'!$A$1:$G$96","'Sheet1'!$A$1:$H$96"}</definedName>
    <definedName name="_q1_1" localSheetId="7">{"'Sheet1'!$A$1:$G$96","'Sheet1'!$A$1:$H$96"}</definedName>
    <definedName name="_q1_1" localSheetId="8">{"'Sheet1'!$A$1:$G$96","'Sheet1'!$A$1:$H$96"}</definedName>
    <definedName name="_q1_1" localSheetId="4">{"'Sheet1'!$A$1:$G$96","'Sheet1'!$A$1:$H$96"}</definedName>
    <definedName name="_q1_1" localSheetId="5">{"'Sheet1'!$A$1:$G$96","'Sheet1'!$A$1:$H$96"}</definedName>
    <definedName name="_q1_1">{"'Sheet1'!$A$1:$G$96","'Sheet1'!$A$1:$H$96"}</definedName>
    <definedName name="_q1_2" localSheetId="6">{"'Sheet1'!$A$1:$G$96","'Sheet1'!$A$1:$H$96"}</definedName>
    <definedName name="_q1_2" localSheetId="7">{"'Sheet1'!$A$1:$G$96","'Sheet1'!$A$1:$H$96"}</definedName>
    <definedName name="_q1_2" localSheetId="8">{"'Sheet1'!$A$1:$G$96","'Sheet1'!$A$1:$H$96"}</definedName>
    <definedName name="_q1_2" localSheetId="4">{"'Sheet1'!$A$1:$G$96","'Sheet1'!$A$1:$H$96"}</definedName>
    <definedName name="_q1_2" localSheetId="5">{"'Sheet1'!$A$1:$G$96","'Sheet1'!$A$1:$H$96"}</definedName>
    <definedName name="_q1_2">{"'Sheet1'!$A$1:$G$96","'Sheet1'!$A$1:$H$96"}</definedName>
    <definedName name="_q1_3" localSheetId="6">{"'Sheet1'!$A$1:$G$96","'Sheet1'!$A$1:$H$96"}</definedName>
    <definedName name="_q1_3" localSheetId="7">{"'Sheet1'!$A$1:$G$96","'Sheet1'!$A$1:$H$96"}</definedName>
    <definedName name="_q1_3" localSheetId="8">{"'Sheet1'!$A$1:$G$96","'Sheet1'!$A$1:$H$96"}</definedName>
    <definedName name="_q1_3" localSheetId="4">{"'Sheet1'!$A$1:$G$96","'Sheet1'!$A$1:$H$96"}</definedName>
    <definedName name="_q1_3" localSheetId="5">{"'Sheet1'!$A$1:$G$96","'Sheet1'!$A$1:$H$96"}</definedName>
    <definedName name="_q1_3">{"'Sheet1'!$A$1:$G$96","'Sheet1'!$A$1:$H$96"}</definedName>
    <definedName name="_q2" localSheetId="6" hidden="1">{"'Sheet1'!$A$1:$G$96","'Sheet1'!$A$1:$H$96"}</definedName>
    <definedName name="_q2" localSheetId="7" hidden="1">{"'Sheet1'!$A$1:$G$96","'Sheet1'!$A$1:$H$96"}</definedName>
    <definedName name="_q2" localSheetId="8" hidden="1">{"'Sheet1'!$A$1:$G$96","'Sheet1'!$A$1:$H$96"}</definedName>
    <definedName name="_q2" localSheetId="4" hidden="1">{"'Sheet1'!$A$1:$G$96","'Sheet1'!$A$1:$H$96"}</definedName>
    <definedName name="_q2" localSheetId="5" hidden="1">{"'Sheet1'!$A$1:$G$96","'Sheet1'!$A$1:$H$96"}</definedName>
    <definedName name="_q2" hidden="1">{"'Sheet1'!$A$1:$G$96","'Sheet1'!$A$1:$H$96"}</definedName>
    <definedName name="_q2_1" localSheetId="6">{"'Sheet1'!$A$1:$G$96","'Sheet1'!$A$1:$H$96"}</definedName>
    <definedName name="_q2_1" localSheetId="7">{"'Sheet1'!$A$1:$G$96","'Sheet1'!$A$1:$H$96"}</definedName>
    <definedName name="_q2_1" localSheetId="8">{"'Sheet1'!$A$1:$G$96","'Sheet1'!$A$1:$H$96"}</definedName>
    <definedName name="_q2_1" localSheetId="4">{"'Sheet1'!$A$1:$G$96","'Sheet1'!$A$1:$H$96"}</definedName>
    <definedName name="_q2_1" localSheetId="5">{"'Sheet1'!$A$1:$G$96","'Sheet1'!$A$1:$H$96"}</definedName>
    <definedName name="_q2_1">{"'Sheet1'!$A$1:$G$96","'Sheet1'!$A$1:$H$96"}</definedName>
    <definedName name="_q2_2" localSheetId="6">{"'Sheet1'!$A$1:$G$96","'Sheet1'!$A$1:$H$96"}</definedName>
    <definedName name="_q2_2" localSheetId="7">{"'Sheet1'!$A$1:$G$96","'Sheet1'!$A$1:$H$96"}</definedName>
    <definedName name="_q2_2" localSheetId="8">{"'Sheet1'!$A$1:$G$96","'Sheet1'!$A$1:$H$96"}</definedName>
    <definedName name="_q2_2" localSheetId="4">{"'Sheet1'!$A$1:$G$96","'Sheet1'!$A$1:$H$96"}</definedName>
    <definedName name="_q2_2" localSheetId="5">{"'Sheet1'!$A$1:$G$96","'Sheet1'!$A$1:$H$96"}</definedName>
    <definedName name="_q2_2">{"'Sheet1'!$A$1:$G$96","'Sheet1'!$A$1:$H$96"}</definedName>
    <definedName name="_q2_3" localSheetId="6">{"'Sheet1'!$A$1:$G$96","'Sheet1'!$A$1:$H$96"}</definedName>
    <definedName name="_q2_3" localSheetId="7">{"'Sheet1'!$A$1:$G$96","'Sheet1'!$A$1:$H$96"}</definedName>
    <definedName name="_q2_3" localSheetId="8">{"'Sheet1'!$A$1:$G$96","'Sheet1'!$A$1:$H$96"}</definedName>
    <definedName name="_q2_3" localSheetId="4">{"'Sheet1'!$A$1:$G$96","'Sheet1'!$A$1:$H$96"}</definedName>
    <definedName name="_q2_3" localSheetId="5">{"'Sheet1'!$A$1:$G$96","'Sheet1'!$A$1:$H$96"}</definedName>
    <definedName name="_q2_3">{"'Sheet1'!$A$1:$G$96","'Sheet1'!$A$1:$H$96"}</definedName>
    <definedName name="_q3" localSheetId="6" hidden="1">{"'Sheet1'!$A$1:$G$96","'Sheet1'!$A$1:$H$96"}</definedName>
    <definedName name="_q3" localSheetId="7" hidden="1">{"'Sheet1'!$A$1:$G$96","'Sheet1'!$A$1:$H$96"}</definedName>
    <definedName name="_q3" localSheetId="8" hidden="1">{"'Sheet1'!$A$1:$G$96","'Sheet1'!$A$1:$H$96"}</definedName>
    <definedName name="_q3" localSheetId="4" hidden="1">{"'Sheet1'!$A$1:$G$96","'Sheet1'!$A$1:$H$96"}</definedName>
    <definedName name="_q3" localSheetId="5" hidden="1">{"'Sheet1'!$A$1:$G$96","'Sheet1'!$A$1:$H$96"}</definedName>
    <definedName name="_q3" hidden="1">{"'Sheet1'!$A$1:$G$96","'Sheet1'!$A$1:$H$96"}</definedName>
    <definedName name="_q3_1" localSheetId="6">{"'Sheet1'!$A$1:$G$96","'Sheet1'!$A$1:$H$96"}</definedName>
    <definedName name="_q3_1" localSheetId="7">{"'Sheet1'!$A$1:$G$96","'Sheet1'!$A$1:$H$96"}</definedName>
    <definedName name="_q3_1" localSheetId="8">{"'Sheet1'!$A$1:$G$96","'Sheet1'!$A$1:$H$96"}</definedName>
    <definedName name="_q3_1" localSheetId="4">{"'Sheet1'!$A$1:$G$96","'Sheet1'!$A$1:$H$96"}</definedName>
    <definedName name="_q3_1" localSheetId="5">{"'Sheet1'!$A$1:$G$96","'Sheet1'!$A$1:$H$96"}</definedName>
    <definedName name="_q3_1">{"'Sheet1'!$A$1:$G$96","'Sheet1'!$A$1:$H$96"}</definedName>
    <definedName name="_q3_2" localSheetId="6">{"'Sheet1'!$A$1:$G$96","'Sheet1'!$A$1:$H$96"}</definedName>
    <definedName name="_q3_2" localSheetId="7">{"'Sheet1'!$A$1:$G$96","'Sheet1'!$A$1:$H$96"}</definedName>
    <definedName name="_q3_2" localSheetId="8">{"'Sheet1'!$A$1:$G$96","'Sheet1'!$A$1:$H$96"}</definedName>
    <definedName name="_q3_2" localSheetId="4">{"'Sheet1'!$A$1:$G$96","'Sheet1'!$A$1:$H$96"}</definedName>
    <definedName name="_q3_2" localSheetId="5">{"'Sheet1'!$A$1:$G$96","'Sheet1'!$A$1:$H$96"}</definedName>
    <definedName name="_q3_2">{"'Sheet1'!$A$1:$G$96","'Sheet1'!$A$1:$H$96"}</definedName>
    <definedName name="_q3_3" localSheetId="6">{"'Sheet1'!$A$1:$G$96","'Sheet1'!$A$1:$H$96"}</definedName>
    <definedName name="_q3_3" localSheetId="7">{"'Sheet1'!$A$1:$G$96","'Sheet1'!$A$1:$H$96"}</definedName>
    <definedName name="_q3_3" localSheetId="8">{"'Sheet1'!$A$1:$G$96","'Sheet1'!$A$1:$H$96"}</definedName>
    <definedName name="_q3_3" localSheetId="4">{"'Sheet1'!$A$1:$G$96","'Sheet1'!$A$1:$H$96"}</definedName>
    <definedName name="_q3_3" localSheetId="5">{"'Sheet1'!$A$1:$G$96","'Sheet1'!$A$1:$H$96"}</definedName>
    <definedName name="_q3_3">{"'Sheet1'!$A$1:$G$96","'Sheet1'!$A$1:$H$96"}</definedName>
    <definedName name="_q4" localSheetId="6" hidden="1">{"'Sheet1'!$A$1:$G$96","'Sheet1'!$A$1:$H$96"}</definedName>
    <definedName name="_q4" localSheetId="7" hidden="1">{"'Sheet1'!$A$1:$G$96","'Sheet1'!$A$1:$H$96"}</definedName>
    <definedName name="_q4" localSheetId="8" hidden="1">{"'Sheet1'!$A$1:$G$96","'Sheet1'!$A$1:$H$96"}</definedName>
    <definedName name="_q4" localSheetId="4" hidden="1">{"'Sheet1'!$A$1:$G$96","'Sheet1'!$A$1:$H$96"}</definedName>
    <definedName name="_q4" localSheetId="5" hidden="1">{"'Sheet1'!$A$1:$G$96","'Sheet1'!$A$1:$H$96"}</definedName>
    <definedName name="_q4" hidden="1">{"'Sheet1'!$A$1:$G$96","'Sheet1'!$A$1:$H$96"}</definedName>
    <definedName name="_q4_1" localSheetId="6">{"'Sheet1'!$A$1:$G$96","'Sheet1'!$A$1:$H$96"}</definedName>
    <definedName name="_q4_1" localSheetId="7">{"'Sheet1'!$A$1:$G$96","'Sheet1'!$A$1:$H$96"}</definedName>
    <definedName name="_q4_1" localSheetId="8">{"'Sheet1'!$A$1:$G$96","'Sheet1'!$A$1:$H$96"}</definedName>
    <definedName name="_q4_1" localSheetId="4">{"'Sheet1'!$A$1:$G$96","'Sheet1'!$A$1:$H$96"}</definedName>
    <definedName name="_q4_1" localSheetId="5">{"'Sheet1'!$A$1:$G$96","'Sheet1'!$A$1:$H$96"}</definedName>
    <definedName name="_q4_1">{"'Sheet1'!$A$1:$G$96","'Sheet1'!$A$1:$H$96"}</definedName>
    <definedName name="_q4_2" localSheetId="6">{"'Sheet1'!$A$1:$G$96","'Sheet1'!$A$1:$H$96"}</definedName>
    <definedName name="_q4_2" localSheetId="7">{"'Sheet1'!$A$1:$G$96","'Sheet1'!$A$1:$H$96"}</definedName>
    <definedName name="_q4_2" localSheetId="8">{"'Sheet1'!$A$1:$G$96","'Sheet1'!$A$1:$H$96"}</definedName>
    <definedName name="_q4_2" localSheetId="4">{"'Sheet1'!$A$1:$G$96","'Sheet1'!$A$1:$H$96"}</definedName>
    <definedName name="_q4_2" localSheetId="5">{"'Sheet1'!$A$1:$G$96","'Sheet1'!$A$1:$H$96"}</definedName>
    <definedName name="_q4_2">{"'Sheet1'!$A$1:$G$96","'Sheet1'!$A$1:$H$96"}</definedName>
    <definedName name="_q4_3" localSheetId="6">{"'Sheet1'!$A$1:$G$96","'Sheet1'!$A$1:$H$96"}</definedName>
    <definedName name="_q4_3" localSheetId="7">{"'Sheet1'!$A$1:$G$96","'Sheet1'!$A$1:$H$96"}</definedName>
    <definedName name="_q4_3" localSheetId="8">{"'Sheet1'!$A$1:$G$96","'Sheet1'!$A$1:$H$96"}</definedName>
    <definedName name="_q4_3" localSheetId="4">{"'Sheet1'!$A$1:$G$96","'Sheet1'!$A$1:$H$96"}</definedName>
    <definedName name="_q4_3" localSheetId="5">{"'Sheet1'!$A$1:$G$96","'Sheet1'!$A$1:$H$96"}</definedName>
    <definedName name="_q4_3">{"'Sheet1'!$A$1:$G$96","'Sheet1'!$A$1:$H$96"}</definedName>
    <definedName name="_q5" localSheetId="6" hidden="1">{"'Sheet1'!$A$1:$G$96","'Sheet1'!$A$1:$H$96"}</definedName>
    <definedName name="_q5" localSheetId="7" hidden="1">{"'Sheet1'!$A$1:$G$96","'Sheet1'!$A$1:$H$96"}</definedName>
    <definedName name="_q5" localSheetId="8" hidden="1">{"'Sheet1'!$A$1:$G$96","'Sheet1'!$A$1:$H$96"}</definedName>
    <definedName name="_q5" localSheetId="4" hidden="1">{"'Sheet1'!$A$1:$G$96","'Sheet1'!$A$1:$H$96"}</definedName>
    <definedName name="_q5" localSheetId="5" hidden="1">{"'Sheet1'!$A$1:$G$96","'Sheet1'!$A$1:$H$96"}</definedName>
    <definedName name="_q5" hidden="1">{"'Sheet1'!$A$1:$G$96","'Sheet1'!$A$1:$H$96"}</definedName>
    <definedName name="_q5_1" localSheetId="6">{"'Sheet1'!$A$1:$G$96","'Sheet1'!$A$1:$H$96"}</definedName>
    <definedName name="_q5_1" localSheetId="7">{"'Sheet1'!$A$1:$G$96","'Sheet1'!$A$1:$H$96"}</definedName>
    <definedName name="_q5_1" localSheetId="8">{"'Sheet1'!$A$1:$G$96","'Sheet1'!$A$1:$H$96"}</definedName>
    <definedName name="_q5_1" localSheetId="4">{"'Sheet1'!$A$1:$G$96","'Sheet1'!$A$1:$H$96"}</definedName>
    <definedName name="_q5_1" localSheetId="5">{"'Sheet1'!$A$1:$G$96","'Sheet1'!$A$1:$H$96"}</definedName>
    <definedName name="_q5_1">{"'Sheet1'!$A$1:$G$96","'Sheet1'!$A$1:$H$96"}</definedName>
    <definedName name="_q5_2" localSheetId="6">{"'Sheet1'!$A$1:$G$96","'Sheet1'!$A$1:$H$96"}</definedName>
    <definedName name="_q5_2" localSheetId="7">{"'Sheet1'!$A$1:$G$96","'Sheet1'!$A$1:$H$96"}</definedName>
    <definedName name="_q5_2" localSheetId="8">{"'Sheet1'!$A$1:$G$96","'Sheet1'!$A$1:$H$96"}</definedName>
    <definedName name="_q5_2" localSheetId="4">{"'Sheet1'!$A$1:$G$96","'Sheet1'!$A$1:$H$96"}</definedName>
    <definedName name="_q5_2" localSheetId="5">{"'Sheet1'!$A$1:$G$96","'Sheet1'!$A$1:$H$96"}</definedName>
    <definedName name="_q5_2">{"'Sheet1'!$A$1:$G$96","'Sheet1'!$A$1:$H$96"}</definedName>
    <definedName name="_q5_3" localSheetId="6">{"'Sheet1'!$A$1:$G$96","'Sheet1'!$A$1:$H$96"}</definedName>
    <definedName name="_q5_3" localSheetId="7">{"'Sheet1'!$A$1:$G$96","'Sheet1'!$A$1:$H$96"}</definedName>
    <definedName name="_q5_3" localSheetId="8">{"'Sheet1'!$A$1:$G$96","'Sheet1'!$A$1:$H$96"}</definedName>
    <definedName name="_q5_3" localSheetId="4">{"'Sheet1'!$A$1:$G$96","'Sheet1'!$A$1:$H$96"}</definedName>
    <definedName name="_q5_3" localSheetId="5">{"'Sheet1'!$A$1:$G$96","'Sheet1'!$A$1:$H$96"}</definedName>
    <definedName name="_q5_3">{"'Sheet1'!$A$1:$G$96","'Sheet1'!$A$1:$H$96"}</definedName>
    <definedName name="_q6" localSheetId="6" hidden="1">{"'Sheet1'!$A$1:$G$96","'Sheet1'!$A$1:$H$96"}</definedName>
    <definedName name="_q6" localSheetId="7" hidden="1">{"'Sheet1'!$A$1:$G$96","'Sheet1'!$A$1:$H$96"}</definedName>
    <definedName name="_q6" localSheetId="8" hidden="1">{"'Sheet1'!$A$1:$G$96","'Sheet1'!$A$1:$H$96"}</definedName>
    <definedName name="_q6" localSheetId="4" hidden="1">{"'Sheet1'!$A$1:$G$96","'Sheet1'!$A$1:$H$96"}</definedName>
    <definedName name="_q6" localSheetId="5" hidden="1">{"'Sheet1'!$A$1:$G$96","'Sheet1'!$A$1:$H$96"}</definedName>
    <definedName name="_q6" hidden="1">{"'Sheet1'!$A$1:$G$96","'Sheet1'!$A$1:$H$96"}</definedName>
    <definedName name="_q6_1" localSheetId="6">{"'Sheet1'!$A$1:$G$96","'Sheet1'!$A$1:$H$96"}</definedName>
    <definedName name="_q6_1" localSheetId="7">{"'Sheet1'!$A$1:$G$96","'Sheet1'!$A$1:$H$96"}</definedName>
    <definedName name="_q6_1" localSheetId="8">{"'Sheet1'!$A$1:$G$96","'Sheet1'!$A$1:$H$96"}</definedName>
    <definedName name="_q6_1" localSheetId="4">{"'Sheet1'!$A$1:$G$96","'Sheet1'!$A$1:$H$96"}</definedName>
    <definedName name="_q6_1" localSheetId="5">{"'Sheet1'!$A$1:$G$96","'Sheet1'!$A$1:$H$96"}</definedName>
    <definedName name="_q6_1">{"'Sheet1'!$A$1:$G$96","'Sheet1'!$A$1:$H$96"}</definedName>
    <definedName name="_q6_2" localSheetId="6">{"'Sheet1'!$A$1:$G$96","'Sheet1'!$A$1:$H$96"}</definedName>
    <definedName name="_q6_2" localSheetId="7">{"'Sheet1'!$A$1:$G$96","'Sheet1'!$A$1:$H$96"}</definedName>
    <definedName name="_q6_2" localSheetId="8">{"'Sheet1'!$A$1:$G$96","'Sheet1'!$A$1:$H$96"}</definedName>
    <definedName name="_q6_2" localSheetId="4">{"'Sheet1'!$A$1:$G$96","'Sheet1'!$A$1:$H$96"}</definedName>
    <definedName name="_q6_2" localSheetId="5">{"'Sheet1'!$A$1:$G$96","'Sheet1'!$A$1:$H$96"}</definedName>
    <definedName name="_q6_2">{"'Sheet1'!$A$1:$G$96","'Sheet1'!$A$1:$H$96"}</definedName>
    <definedName name="_q6_3" localSheetId="6">{"'Sheet1'!$A$1:$G$96","'Sheet1'!$A$1:$H$96"}</definedName>
    <definedName name="_q6_3" localSheetId="7">{"'Sheet1'!$A$1:$G$96","'Sheet1'!$A$1:$H$96"}</definedName>
    <definedName name="_q6_3" localSheetId="8">{"'Sheet1'!$A$1:$G$96","'Sheet1'!$A$1:$H$96"}</definedName>
    <definedName name="_q6_3" localSheetId="4">{"'Sheet1'!$A$1:$G$96","'Sheet1'!$A$1:$H$96"}</definedName>
    <definedName name="_q6_3" localSheetId="5">{"'Sheet1'!$A$1:$G$96","'Sheet1'!$A$1:$H$96"}</definedName>
    <definedName name="_q6_3">{"'Sheet1'!$A$1:$G$96","'Sheet1'!$A$1:$H$96"}</definedName>
    <definedName name="_q8" localSheetId="6" hidden="1">{"'Sheet1'!$A$1:$G$96","'Sheet1'!$A$1:$H$96"}</definedName>
    <definedName name="_q8" localSheetId="7" hidden="1">{"'Sheet1'!$A$1:$G$96","'Sheet1'!$A$1:$H$96"}</definedName>
    <definedName name="_q8" localSheetId="8" hidden="1">{"'Sheet1'!$A$1:$G$96","'Sheet1'!$A$1:$H$96"}</definedName>
    <definedName name="_q8" localSheetId="4" hidden="1">{"'Sheet1'!$A$1:$G$96","'Sheet1'!$A$1:$H$96"}</definedName>
    <definedName name="_q8" localSheetId="5" hidden="1">{"'Sheet1'!$A$1:$G$96","'Sheet1'!$A$1:$H$96"}</definedName>
    <definedName name="_q8" hidden="1">{"'Sheet1'!$A$1:$G$96","'Sheet1'!$A$1:$H$96"}</definedName>
    <definedName name="_q8_1" localSheetId="6">{"'Sheet1'!$A$1:$G$96","'Sheet1'!$A$1:$H$96"}</definedName>
    <definedName name="_q8_1" localSheetId="7">{"'Sheet1'!$A$1:$G$96","'Sheet1'!$A$1:$H$96"}</definedName>
    <definedName name="_q8_1" localSheetId="8">{"'Sheet1'!$A$1:$G$96","'Sheet1'!$A$1:$H$96"}</definedName>
    <definedName name="_q8_1" localSheetId="4">{"'Sheet1'!$A$1:$G$96","'Sheet1'!$A$1:$H$96"}</definedName>
    <definedName name="_q8_1" localSheetId="5">{"'Sheet1'!$A$1:$G$96","'Sheet1'!$A$1:$H$96"}</definedName>
    <definedName name="_q8_1">{"'Sheet1'!$A$1:$G$96","'Sheet1'!$A$1:$H$96"}</definedName>
    <definedName name="_q8_2" localSheetId="6">{"'Sheet1'!$A$1:$G$96","'Sheet1'!$A$1:$H$96"}</definedName>
    <definedName name="_q8_2" localSheetId="7">{"'Sheet1'!$A$1:$G$96","'Sheet1'!$A$1:$H$96"}</definedName>
    <definedName name="_q8_2" localSheetId="8">{"'Sheet1'!$A$1:$G$96","'Sheet1'!$A$1:$H$96"}</definedName>
    <definedName name="_q8_2" localSheetId="4">{"'Sheet1'!$A$1:$G$96","'Sheet1'!$A$1:$H$96"}</definedName>
    <definedName name="_q8_2" localSheetId="5">{"'Sheet1'!$A$1:$G$96","'Sheet1'!$A$1:$H$96"}</definedName>
    <definedName name="_q8_2">{"'Sheet1'!$A$1:$G$96","'Sheet1'!$A$1:$H$96"}</definedName>
    <definedName name="_q8_3" localSheetId="6">{"'Sheet1'!$A$1:$G$96","'Sheet1'!$A$1:$H$96"}</definedName>
    <definedName name="_q8_3" localSheetId="7">{"'Sheet1'!$A$1:$G$96","'Sheet1'!$A$1:$H$96"}</definedName>
    <definedName name="_q8_3" localSheetId="8">{"'Sheet1'!$A$1:$G$96","'Sheet1'!$A$1:$H$96"}</definedName>
    <definedName name="_q8_3" localSheetId="4">{"'Sheet1'!$A$1:$G$96","'Sheet1'!$A$1:$H$96"}</definedName>
    <definedName name="_q8_3" localSheetId="5">{"'Sheet1'!$A$1:$G$96","'Sheet1'!$A$1:$H$96"}</definedName>
    <definedName name="_q8_3">{"'Sheet1'!$A$1:$G$96","'Sheet1'!$A$1:$H$96"}</definedName>
    <definedName name="_q9" localSheetId="6" hidden="1">{"'Sheet1'!$A$1:$G$96","'Sheet1'!$A$1:$H$96"}</definedName>
    <definedName name="_q9" localSheetId="7" hidden="1">{"'Sheet1'!$A$1:$G$96","'Sheet1'!$A$1:$H$96"}</definedName>
    <definedName name="_q9" localSheetId="8" hidden="1">{"'Sheet1'!$A$1:$G$96","'Sheet1'!$A$1:$H$96"}</definedName>
    <definedName name="_q9" localSheetId="4" hidden="1">{"'Sheet1'!$A$1:$G$96","'Sheet1'!$A$1:$H$96"}</definedName>
    <definedName name="_q9" localSheetId="5" hidden="1">{"'Sheet1'!$A$1:$G$96","'Sheet1'!$A$1:$H$96"}</definedName>
    <definedName name="_q9" hidden="1">{"'Sheet1'!$A$1:$G$96","'Sheet1'!$A$1:$H$96"}</definedName>
    <definedName name="_q9_1" localSheetId="6">{"'Sheet1'!$A$1:$G$96","'Sheet1'!$A$1:$H$96"}</definedName>
    <definedName name="_q9_1" localSheetId="7">{"'Sheet1'!$A$1:$G$96","'Sheet1'!$A$1:$H$96"}</definedName>
    <definedName name="_q9_1" localSheetId="8">{"'Sheet1'!$A$1:$G$96","'Sheet1'!$A$1:$H$96"}</definedName>
    <definedName name="_q9_1" localSheetId="4">{"'Sheet1'!$A$1:$G$96","'Sheet1'!$A$1:$H$96"}</definedName>
    <definedName name="_q9_1" localSheetId="5">{"'Sheet1'!$A$1:$G$96","'Sheet1'!$A$1:$H$96"}</definedName>
    <definedName name="_q9_1">{"'Sheet1'!$A$1:$G$96","'Sheet1'!$A$1:$H$96"}</definedName>
    <definedName name="_q9_2" localSheetId="6">{"'Sheet1'!$A$1:$G$96","'Sheet1'!$A$1:$H$96"}</definedName>
    <definedName name="_q9_2" localSheetId="7">{"'Sheet1'!$A$1:$G$96","'Sheet1'!$A$1:$H$96"}</definedName>
    <definedName name="_q9_2" localSheetId="8">{"'Sheet1'!$A$1:$G$96","'Sheet1'!$A$1:$H$96"}</definedName>
    <definedName name="_q9_2" localSheetId="4">{"'Sheet1'!$A$1:$G$96","'Sheet1'!$A$1:$H$96"}</definedName>
    <definedName name="_q9_2" localSheetId="5">{"'Sheet1'!$A$1:$G$96","'Sheet1'!$A$1:$H$96"}</definedName>
    <definedName name="_q9_2">{"'Sheet1'!$A$1:$G$96","'Sheet1'!$A$1:$H$96"}</definedName>
    <definedName name="_q9_3" localSheetId="6">{"'Sheet1'!$A$1:$G$96","'Sheet1'!$A$1:$H$96"}</definedName>
    <definedName name="_q9_3" localSheetId="7">{"'Sheet1'!$A$1:$G$96","'Sheet1'!$A$1:$H$96"}</definedName>
    <definedName name="_q9_3" localSheetId="8">{"'Sheet1'!$A$1:$G$96","'Sheet1'!$A$1:$H$96"}</definedName>
    <definedName name="_q9_3" localSheetId="4">{"'Sheet1'!$A$1:$G$96","'Sheet1'!$A$1:$H$96"}</definedName>
    <definedName name="_q9_3" localSheetId="5">{"'Sheet1'!$A$1:$G$96","'Sheet1'!$A$1:$H$96"}</definedName>
    <definedName name="_q9_3">{"'Sheet1'!$A$1:$G$96","'Sheet1'!$A$1:$H$96"}</definedName>
    <definedName name="_qt6" localSheetId="6" hidden="1">{"'Sheet1'!$A$1:$G$96","'Sheet1'!$A$1:$H$96"}</definedName>
    <definedName name="_qt6" localSheetId="7" hidden="1">{"'Sheet1'!$A$1:$G$96","'Sheet1'!$A$1:$H$96"}</definedName>
    <definedName name="_qt6" localSheetId="8" hidden="1">{"'Sheet1'!$A$1:$G$96","'Sheet1'!$A$1:$H$96"}</definedName>
    <definedName name="_qt6" localSheetId="4" hidden="1">{"'Sheet1'!$A$1:$G$96","'Sheet1'!$A$1:$H$96"}</definedName>
    <definedName name="_qt6" localSheetId="5" hidden="1">{"'Sheet1'!$A$1:$G$96","'Sheet1'!$A$1:$H$96"}</definedName>
    <definedName name="_qt6" hidden="1">{"'Sheet1'!$A$1:$G$96","'Sheet1'!$A$1:$H$96"}</definedName>
    <definedName name="_sdf2" localSheetId="6" hidden="1">{"'Sheet1'!$A$1:$G$96","'Sheet1'!$A$1:$H$96"}</definedName>
    <definedName name="_sdf2" localSheetId="7" hidden="1">{"'Sheet1'!$A$1:$G$96","'Sheet1'!$A$1:$H$96"}</definedName>
    <definedName name="_sdf2" localSheetId="8" hidden="1">{"'Sheet1'!$A$1:$G$96","'Sheet1'!$A$1:$H$96"}</definedName>
    <definedName name="_sdf2" localSheetId="4" hidden="1">{"'Sheet1'!$A$1:$G$96","'Sheet1'!$A$1:$H$96"}</definedName>
    <definedName name="_sdf2" localSheetId="5" hidden="1">{"'Sheet1'!$A$1:$G$96","'Sheet1'!$A$1:$H$96"}</definedName>
    <definedName name="_sdf2" hidden="1">{"'Sheet1'!$A$1:$G$96","'Sheet1'!$A$1:$H$96"}</definedName>
    <definedName name="_sdf2_1" localSheetId="6">{"'Sheet1'!$A$1:$G$96","'Sheet1'!$A$1:$H$96"}</definedName>
    <definedName name="_sdf2_1" localSheetId="7">{"'Sheet1'!$A$1:$G$96","'Sheet1'!$A$1:$H$96"}</definedName>
    <definedName name="_sdf2_1" localSheetId="8">{"'Sheet1'!$A$1:$G$96","'Sheet1'!$A$1:$H$96"}</definedName>
    <definedName name="_sdf2_1" localSheetId="4">{"'Sheet1'!$A$1:$G$96","'Sheet1'!$A$1:$H$96"}</definedName>
    <definedName name="_sdf2_1" localSheetId="5">{"'Sheet1'!$A$1:$G$96","'Sheet1'!$A$1:$H$96"}</definedName>
    <definedName name="_sdf2_1">{"'Sheet1'!$A$1:$G$96","'Sheet1'!$A$1:$H$96"}</definedName>
    <definedName name="_sdf2_2" localSheetId="6">{"'Sheet1'!$A$1:$G$96","'Sheet1'!$A$1:$H$96"}</definedName>
    <definedName name="_sdf2_2" localSheetId="7">{"'Sheet1'!$A$1:$G$96","'Sheet1'!$A$1:$H$96"}</definedName>
    <definedName name="_sdf2_2" localSheetId="8">{"'Sheet1'!$A$1:$G$96","'Sheet1'!$A$1:$H$96"}</definedName>
    <definedName name="_sdf2_2" localSheetId="4">{"'Sheet1'!$A$1:$G$96","'Sheet1'!$A$1:$H$96"}</definedName>
    <definedName name="_sdf2_2" localSheetId="5">{"'Sheet1'!$A$1:$G$96","'Sheet1'!$A$1:$H$96"}</definedName>
    <definedName name="_sdf2_2">{"'Sheet1'!$A$1:$G$96","'Sheet1'!$A$1:$H$96"}</definedName>
    <definedName name="_sdf2_3" localSheetId="6">{"'Sheet1'!$A$1:$G$96","'Sheet1'!$A$1:$H$96"}</definedName>
    <definedName name="_sdf2_3" localSheetId="7">{"'Sheet1'!$A$1:$G$96","'Sheet1'!$A$1:$H$96"}</definedName>
    <definedName name="_sdf2_3" localSheetId="8">{"'Sheet1'!$A$1:$G$96","'Sheet1'!$A$1:$H$96"}</definedName>
    <definedName name="_sdf2_3" localSheetId="4">{"'Sheet1'!$A$1:$G$96","'Sheet1'!$A$1:$H$96"}</definedName>
    <definedName name="_sdf2_3" localSheetId="5">{"'Sheet1'!$A$1:$G$96","'Sheet1'!$A$1:$H$96"}</definedName>
    <definedName name="_sdf2_3">{"'Sheet1'!$A$1:$G$96","'Sheet1'!$A$1:$H$96"}</definedName>
    <definedName name="_SUM11" localSheetId="7">'[1]План поставок'!#REF!</definedName>
    <definedName name="_SUM11" localSheetId="8">'[1]План поставок'!#REF!</definedName>
    <definedName name="_SUM11" localSheetId="4">'[1]План поставок'!#REF!</definedName>
    <definedName name="_SUM11" localSheetId="5">'[1]План поставок'!#REF!</definedName>
    <definedName name="_SUM11">'[1]План поставок'!#REF!</definedName>
    <definedName name="_SUM11_1" localSheetId="7">'[1]План поставок'!#REF!</definedName>
    <definedName name="_SUM11_1" localSheetId="8">'[1]План поставок'!#REF!</definedName>
    <definedName name="_SUM11_1" localSheetId="4">'[1]План поставок'!#REF!</definedName>
    <definedName name="_SUM11_1" localSheetId="5">'[1]План поставок'!#REF!</definedName>
    <definedName name="_SUM11_1">'[1]План поставок'!#REF!</definedName>
    <definedName name="_SUM12" localSheetId="7">'[1]План поставок'!#REF!</definedName>
    <definedName name="_SUM12" localSheetId="8">'[1]План поставок'!#REF!</definedName>
    <definedName name="_SUM12" localSheetId="4">'[1]План поставок'!#REF!</definedName>
    <definedName name="_SUM12" localSheetId="5">'[1]План поставок'!#REF!</definedName>
    <definedName name="_SUM12">'[1]План поставок'!#REF!</definedName>
    <definedName name="_SUM12_1" localSheetId="7">'[1]План поставок'!#REF!</definedName>
    <definedName name="_SUM12_1" localSheetId="8">'[1]План поставок'!#REF!</definedName>
    <definedName name="_SUM12_1" localSheetId="4">'[1]План поставок'!#REF!</definedName>
    <definedName name="_SUM12_1" localSheetId="5">'[1]План поставок'!#REF!</definedName>
    <definedName name="_SUM12_1">'[1]План поставок'!#REF!</definedName>
    <definedName name="_SUM13" localSheetId="7">'[1]План поставок'!#REF!</definedName>
    <definedName name="_SUM13" localSheetId="8">'[1]План поставок'!#REF!</definedName>
    <definedName name="_SUM13" localSheetId="4">'[1]План поставок'!#REF!</definedName>
    <definedName name="_SUM13" localSheetId="5">'[1]План поставок'!#REF!</definedName>
    <definedName name="_SUM13">'[1]План поставок'!#REF!</definedName>
    <definedName name="_SUM13_1" localSheetId="7">'[1]План поставок'!#REF!</definedName>
    <definedName name="_SUM13_1" localSheetId="8">'[1]План поставок'!#REF!</definedName>
    <definedName name="_SUM13_1" localSheetId="4">'[1]План поставок'!#REF!</definedName>
    <definedName name="_SUM13_1" localSheetId="5">'[1]План поставок'!#REF!</definedName>
    <definedName name="_SUM13_1">'[1]План поставок'!#REF!</definedName>
    <definedName name="_SUM14" localSheetId="7">'[1]План поставок'!#REF!</definedName>
    <definedName name="_SUM14" localSheetId="8">'[1]План поставок'!#REF!</definedName>
    <definedName name="_SUM14" localSheetId="4">'[1]План поставок'!#REF!</definedName>
    <definedName name="_SUM14" localSheetId="5">'[1]План поставок'!#REF!</definedName>
    <definedName name="_SUM14">'[1]План поставок'!#REF!</definedName>
    <definedName name="_SUM14_1" localSheetId="7">'[1]План поставок'!#REF!</definedName>
    <definedName name="_SUM14_1" localSheetId="8">'[1]План поставок'!#REF!</definedName>
    <definedName name="_SUM14_1" localSheetId="4">'[1]План поставок'!#REF!</definedName>
    <definedName name="_SUM14_1" localSheetId="5">'[1]План поставок'!#REF!</definedName>
    <definedName name="_SUM14_1">'[1]План поставок'!#REF!</definedName>
    <definedName name="_SUM31" localSheetId="7">'[1]План поставок'!#REF!</definedName>
    <definedName name="_SUM31" localSheetId="8">'[1]План поставок'!#REF!</definedName>
    <definedName name="_SUM31" localSheetId="4">'[1]План поставок'!#REF!</definedName>
    <definedName name="_SUM31" localSheetId="5">'[1]План поставок'!#REF!</definedName>
    <definedName name="_SUM31">'[1]План поставок'!#REF!</definedName>
    <definedName name="_SUM31_1" localSheetId="7">'[1]План поставок'!#REF!</definedName>
    <definedName name="_SUM31_1" localSheetId="8">'[1]План поставок'!#REF!</definedName>
    <definedName name="_SUM31_1" localSheetId="4">'[1]План поставок'!#REF!</definedName>
    <definedName name="_SUM31_1" localSheetId="5">'[1]План поставок'!#REF!</definedName>
    <definedName name="_SUM31_1">'[1]План поставок'!#REF!</definedName>
    <definedName name="_x1" localSheetId="6" hidden="1">{"'Sheet1'!$A$1:$G$96","'Sheet1'!$A$1:$H$96"}</definedName>
    <definedName name="_x1" localSheetId="7" hidden="1">{"'Sheet1'!$A$1:$G$96","'Sheet1'!$A$1:$H$96"}</definedName>
    <definedName name="_x1" localSheetId="8" hidden="1">{"'Sheet1'!$A$1:$G$96","'Sheet1'!$A$1:$H$96"}</definedName>
    <definedName name="_x1" localSheetId="4" hidden="1">{"'Sheet1'!$A$1:$G$96","'Sheet1'!$A$1:$H$96"}</definedName>
    <definedName name="_x1" localSheetId="5" hidden="1">{"'Sheet1'!$A$1:$G$96","'Sheet1'!$A$1:$H$96"}</definedName>
    <definedName name="_x1" hidden="1">{"'Sheet1'!$A$1:$G$96","'Sheet1'!$A$1:$H$96"}</definedName>
    <definedName name="_x1_1" localSheetId="6">{"'Sheet1'!$A$1:$G$96","'Sheet1'!$A$1:$H$96"}</definedName>
    <definedName name="_x1_1" localSheetId="7">{"'Sheet1'!$A$1:$G$96","'Sheet1'!$A$1:$H$96"}</definedName>
    <definedName name="_x1_1" localSheetId="8">{"'Sheet1'!$A$1:$G$96","'Sheet1'!$A$1:$H$96"}</definedName>
    <definedName name="_x1_1" localSheetId="4">{"'Sheet1'!$A$1:$G$96","'Sheet1'!$A$1:$H$96"}</definedName>
    <definedName name="_x1_1" localSheetId="5">{"'Sheet1'!$A$1:$G$96","'Sheet1'!$A$1:$H$96"}</definedName>
    <definedName name="_x1_1">{"'Sheet1'!$A$1:$G$96","'Sheet1'!$A$1:$H$96"}</definedName>
    <definedName name="_x1_2" localSheetId="6">{"'Sheet1'!$A$1:$G$96","'Sheet1'!$A$1:$H$96"}</definedName>
    <definedName name="_x1_2" localSheetId="7">{"'Sheet1'!$A$1:$G$96","'Sheet1'!$A$1:$H$96"}</definedName>
    <definedName name="_x1_2" localSheetId="8">{"'Sheet1'!$A$1:$G$96","'Sheet1'!$A$1:$H$96"}</definedName>
    <definedName name="_x1_2" localSheetId="4">{"'Sheet1'!$A$1:$G$96","'Sheet1'!$A$1:$H$96"}</definedName>
    <definedName name="_x1_2" localSheetId="5">{"'Sheet1'!$A$1:$G$96","'Sheet1'!$A$1:$H$96"}</definedName>
    <definedName name="_x1_2">{"'Sheet1'!$A$1:$G$96","'Sheet1'!$A$1:$H$96"}</definedName>
    <definedName name="_x1_3" localSheetId="6">{"'Sheet1'!$A$1:$G$96","'Sheet1'!$A$1:$H$96"}</definedName>
    <definedName name="_x1_3" localSheetId="7">{"'Sheet1'!$A$1:$G$96","'Sheet1'!$A$1:$H$96"}</definedName>
    <definedName name="_x1_3" localSheetId="8">{"'Sheet1'!$A$1:$G$96","'Sheet1'!$A$1:$H$96"}</definedName>
    <definedName name="_x1_3" localSheetId="4">{"'Sheet1'!$A$1:$G$96","'Sheet1'!$A$1:$H$96"}</definedName>
    <definedName name="_x1_3" localSheetId="5">{"'Sheet1'!$A$1:$G$96","'Sheet1'!$A$1:$H$96"}</definedName>
    <definedName name="_x1_3">{"'Sheet1'!$A$1:$G$96","'Sheet1'!$A$1:$H$96"}</definedName>
    <definedName name="_x2" localSheetId="6" hidden="1">{"'Sheet1'!$A$1:$G$96","'Sheet1'!$A$1:$H$96"}</definedName>
    <definedName name="_x2" localSheetId="7" hidden="1">{"'Sheet1'!$A$1:$G$96","'Sheet1'!$A$1:$H$96"}</definedName>
    <definedName name="_x2" localSheetId="8" hidden="1">{"'Sheet1'!$A$1:$G$96","'Sheet1'!$A$1:$H$96"}</definedName>
    <definedName name="_x2" localSheetId="4" hidden="1">{"'Sheet1'!$A$1:$G$96","'Sheet1'!$A$1:$H$96"}</definedName>
    <definedName name="_x2" localSheetId="5" hidden="1">{"'Sheet1'!$A$1:$G$96","'Sheet1'!$A$1:$H$96"}</definedName>
    <definedName name="_x2" hidden="1">{"'Sheet1'!$A$1:$G$96","'Sheet1'!$A$1:$H$96"}</definedName>
    <definedName name="_x2_1" localSheetId="6">{"'Sheet1'!$A$1:$G$96","'Sheet1'!$A$1:$H$96"}</definedName>
    <definedName name="_x2_1" localSheetId="7">{"'Sheet1'!$A$1:$G$96","'Sheet1'!$A$1:$H$96"}</definedName>
    <definedName name="_x2_1" localSheetId="8">{"'Sheet1'!$A$1:$G$96","'Sheet1'!$A$1:$H$96"}</definedName>
    <definedName name="_x2_1" localSheetId="4">{"'Sheet1'!$A$1:$G$96","'Sheet1'!$A$1:$H$96"}</definedName>
    <definedName name="_x2_1" localSheetId="5">{"'Sheet1'!$A$1:$G$96","'Sheet1'!$A$1:$H$96"}</definedName>
    <definedName name="_x2_1">{"'Sheet1'!$A$1:$G$96","'Sheet1'!$A$1:$H$96"}</definedName>
    <definedName name="_x2_2" localSheetId="6">{"'Sheet1'!$A$1:$G$96","'Sheet1'!$A$1:$H$96"}</definedName>
    <definedName name="_x2_2" localSheetId="7">{"'Sheet1'!$A$1:$G$96","'Sheet1'!$A$1:$H$96"}</definedName>
    <definedName name="_x2_2" localSheetId="8">{"'Sheet1'!$A$1:$G$96","'Sheet1'!$A$1:$H$96"}</definedName>
    <definedName name="_x2_2" localSheetId="4">{"'Sheet1'!$A$1:$G$96","'Sheet1'!$A$1:$H$96"}</definedName>
    <definedName name="_x2_2" localSheetId="5">{"'Sheet1'!$A$1:$G$96","'Sheet1'!$A$1:$H$96"}</definedName>
    <definedName name="_x2_2">{"'Sheet1'!$A$1:$G$96","'Sheet1'!$A$1:$H$96"}</definedName>
    <definedName name="_x2_3" localSheetId="6">{"'Sheet1'!$A$1:$G$96","'Sheet1'!$A$1:$H$96"}</definedName>
    <definedName name="_x2_3" localSheetId="7">{"'Sheet1'!$A$1:$G$96","'Sheet1'!$A$1:$H$96"}</definedName>
    <definedName name="_x2_3" localSheetId="8">{"'Sheet1'!$A$1:$G$96","'Sheet1'!$A$1:$H$96"}</definedName>
    <definedName name="_x2_3" localSheetId="4">{"'Sheet1'!$A$1:$G$96","'Sheet1'!$A$1:$H$96"}</definedName>
    <definedName name="_x2_3" localSheetId="5">{"'Sheet1'!$A$1:$G$96","'Sheet1'!$A$1:$H$96"}</definedName>
    <definedName name="_x2_3">{"'Sheet1'!$A$1:$G$96","'Sheet1'!$A$1:$H$96"}</definedName>
    <definedName name="_y3" localSheetId="6" hidden="1">{"'Sheet1'!$A$1:$G$96","'Sheet1'!$A$1:$H$96"}</definedName>
    <definedName name="_y3" localSheetId="7" hidden="1">{"'Sheet1'!$A$1:$G$96","'Sheet1'!$A$1:$H$96"}</definedName>
    <definedName name="_y3" localSheetId="8" hidden="1">{"'Sheet1'!$A$1:$G$96","'Sheet1'!$A$1:$H$96"}</definedName>
    <definedName name="_y3" localSheetId="4" hidden="1">{"'Sheet1'!$A$1:$G$96","'Sheet1'!$A$1:$H$96"}</definedName>
    <definedName name="_y3" localSheetId="5" hidden="1">{"'Sheet1'!$A$1:$G$96","'Sheet1'!$A$1:$H$96"}</definedName>
    <definedName name="_y3" hidden="1">{"'Sheet1'!$A$1:$G$96","'Sheet1'!$A$1:$H$96"}</definedName>
    <definedName name="_z1" localSheetId="6" hidden="1">{"'Sheet1'!$A$1:$G$96","'Sheet1'!$A$1:$H$96"}</definedName>
    <definedName name="_z1" localSheetId="7" hidden="1">{"'Sheet1'!$A$1:$G$96","'Sheet1'!$A$1:$H$96"}</definedName>
    <definedName name="_z1" localSheetId="8" hidden="1">{"'Sheet1'!$A$1:$G$96","'Sheet1'!$A$1:$H$96"}</definedName>
    <definedName name="_z1" localSheetId="4" hidden="1">{"'Sheet1'!$A$1:$G$96","'Sheet1'!$A$1:$H$96"}</definedName>
    <definedName name="_z1" localSheetId="5" hidden="1">{"'Sheet1'!$A$1:$G$96","'Sheet1'!$A$1:$H$96"}</definedName>
    <definedName name="_z1" hidden="1">{"'Sheet1'!$A$1:$G$96","'Sheet1'!$A$1:$H$96"}</definedName>
    <definedName name="_z1_1" localSheetId="6">{"'Sheet1'!$A$1:$G$96","'Sheet1'!$A$1:$H$96"}</definedName>
    <definedName name="_z1_1" localSheetId="7">{"'Sheet1'!$A$1:$G$96","'Sheet1'!$A$1:$H$96"}</definedName>
    <definedName name="_z1_1" localSheetId="8">{"'Sheet1'!$A$1:$G$96","'Sheet1'!$A$1:$H$96"}</definedName>
    <definedName name="_z1_1" localSheetId="4">{"'Sheet1'!$A$1:$G$96","'Sheet1'!$A$1:$H$96"}</definedName>
    <definedName name="_z1_1" localSheetId="5">{"'Sheet1'!$A$1:$G$96","'Sheet1'!$A$1:$H$96"}</definedName>
    <definedName name="_z1_1">{"'Sheet1'!$A$1:$G$96","'Sheet1'!$A$1:$H$96"}</definedName>
    <definedName name="_z1_2" localSheetId="6">{"'Sheet1'!$A$1:$G$96","'Sheet1'!$A$1:$H$96"}</definedName>
    <definedName name="_z1_2" localSheetId="7">{"'Sheet1'!$A$1:$G$96","'Sheet1'!$A$1:$H$96"}</definedName>
    <definedName name="_z1_2" localSheetId="8">{"'Sheet1'!$A$1:$G$96","'Sheet1'!$A$1:$H$96"}</definedName>
    <definedName name="_z1_2" localSheetId="4">{"'Sheet1'!$A$1:$G$96","'Sheet1'!$A$1:$H$96"}</definedName>
    <definedName name="_z1_2" localSheetId="5">{"'Sheet1'!$A$1:$G$96","'Sheet1'!$A$1:$H$96"}</definedName>
    <definedName name="_z1_2">{"'Sheet1'!$A$1:$G$96","'Sheet1'!$A$1:$H$96"}</definedName>
    <definedName name="_z1_3" localSheetId="6">{"'Sheet1'!$A$1:$G$96","'Sheet1'!$A$1:$H$96"}</definedName>
    <definedName name="_z1_3" localSheetId="7">{"'Sheet1'!$A$1:$G$96","'Sheet1'!$A$1:$H$96"}</definedName>
    <definedName name="_z1_3" localSheetId="8">{"'Sheet1'!$A$1:$G$96","'Sheet1'!$A$1:$H$96"}</definedName>
    <definedName name="_z1_3" localSheetId="4">{"'Sheet1'!$A$1:$G$96","'Sheet1'!$A$1:$H$96"}</definedName>
    <definedName name="_z1_3" localSheetId="5">{"'Sheet1'!$A$1:$G$96","'Sheet1'!$A$1:$H$96"}</definedName>
    <definedName name="_z1_3">{"'Sheet1'!$A$1:$G$96","'Sheet1'!$A$1:$H$96"}</definedName>
    <definedName name="_z3" localSheetId="6" hidden="1">{"'Sheet1'!$A$1:$G$96","'Sheet1'!$A$1:$H$96"}</definedName>
    <definedName name="_z3" localSheetId="7" hidden="1">{"'Sheet1'!$A$1:$G$96","'Sheet1'!$A$1:$H$96"}</definedName>
    <definedName name="_z3" localSheetId="8" hidden="1">{"'Sheet1'!$A$1:$G$96","'Sheet1'!$A$1:$H$96"}</definedName>
    <definedName name="_z3" localSheetId="4" hidden="1">{"'Sheet1'!$A$1:$G$96","'Sheet1'!$A$1:$H$96"}</definedName>
    <definedName name="_z3" localSheetId="5" hidden="1">{"'Sheet1'!$A$1:$G$96","'Sheet1'!$A$1:$H$96"}</definedName>
    <definedName name="_z3" hidden="1">{"'Sheet1'!$A$1:$G$96","'Sheet1'!$A$1:$H$96"}</definedName>
    <definedName name="_z3_1" localSheetId="6">{"'Sheet1'!$A$1:$G$96","'Sheet1'!$A$1:$H$96"}</definedName>
    <definedName name="_z3_1" localSheetId="7">{"'Sheet1'!$A$1:$G$96","'Sheet1'!$A$1:$H$96"}</definedName>
    <definedName name="_z3_1" localSheetId="8">{"'Sheet1'!$A$1:$G$96","'Sheet1'!$A$1:$H$96"}</definedName>
    <definedName name="_z3_1" localSheetId="4">{"'Sheet1'!$A$1:$G$96","'Sheet1'!$A$1:$H$96"}</definedName>
    <definedName name="_z3_1" localSheetId="5">{"'Sheet1'!$A$1:$G$96","'Sheet1'!$A$1:$H$96"}</definedName>
    <definedName name="_z3_1">{"'Sheet1'!$A$1:$G$96","'Sheet1'!$A$1:$H$96"}</definedName>
    <definedName name="_z3_2" localSheetId="6">{"'Sheet1'!$A$1:$G$96","'Sheet1'!$A$1:$H$96"}</definedName>
    <definedName name="_z3_2" localSheetId="7">{"'Sheet1'!$A$1:$G$96","'Sheet1'!$A$1:$H$96"}</definedName>
    <definedName name="_z3_2" localSheetId="8">{"'Sheet1'!$A$1:$G$96","'Sheet1'!$A$1:$H$96"}</definedName>
    <definedName name="_z3_2" localSheetId="4">{"'Sheet1'!$A$1:$G$96","'Sheet1'!$A$1:$H$96"}</definedName>
    <definedName name="_z3_2" localSheetId="5">{"'Sheet1'!$A$1:$G$96","'Sheet1'!$A$1:$H$96"}</definedName>
    <definedName name="_z3_2">{"'Sheet1'!$A$1:$G$96","'Sheet1'!$A$1:$H$96"}</definedName>
    <definedName name="_z3_3" localSheetId="6">{"'Sheet1'!$A$1:$G$96","'Sheet1'!$A$1:$H$96"}</definedName>
    <definedName name="_z3_3" localSheetId="7">{"'Sheet1'!$A$1:$G$96","'Sheet1'!$A$1:$H$96"}</definedName>
    <definedName name="_z3_3" localSheetId="8">{"'Sheet1'!$A$1:$G$96","'Sheet1'!$A$1:$H$96"}</definedName>
    <definedName name="_z3_3" localSheetId="4">{"'Sheet1'!$A$1:$G$96","'Sheet1'!$A$1:$H$96"}</definedName>
    <definedName name="_z3_3" localSheetId="5">{"'Sheet1'!$A$1:$G$96","'Sheet1'!$A$1:$H$96"}</definedName>
    <definedName name="_z3_3">{"'Sheet1'!$A$1:$G$96","'Sheet1'!$A$1:$H$96"}</definedName>
    <definedName name="_z4" localSheetId="6" hidden="1">{"'Sheet1'!$A$1:$G$96","'Sheet1'!$A$1:$H$96"}</definedName>
    <definedName name="_z4" localSheetId="7" hidden="1">{"'Sheet1'!$A$1:$G$96","'Sheet1'!$A$1:$H$96"}</definedName>
    <definedName name="_z4" localSheetId="8" hidden="1">{"'Sheet1'!$A$1:$G$96","'Sheet1'!$A$1:$H$96"}</definedName>
    <definedName name="_z4" localSheetId="4" hidden="1">{"'Sheet1'!$A$1:$G$96","'Sheet1'!$A$1:$H$96"}</definedName>
    <definedName name="_z4" localSheetId="5" hidden="1">{"'Sheet1'!$A$1:$G$96","'Sheet1'!$A$1:$H$96"}</definedName>
    <definedName name="_z4" hidden="1">{"'Sheet1'!$A$1:$G$96","'Sheet1'!$A$1:$H$96"}</definedName>
    <definedName name="_z4_1" localSheetId="6">{"'Sheet1'!$A$1:$G$96","'Sheet1'!$A$1:$H$96"}</definedName>
    <definedName name="_z4_1" localSheetId="7">{"'Sheet1'!$A$1:$G$96","'Sheet1'!$A$1:$H$96"}</definedName>
    <definedName name="_z4_1" localSheetId="8">{"'Sheet1'!$A$1:$G$96","'Sheet1'!$A$1:$H$96"}</definedName>
    <definedName name="_z4_1" localSheetId="4">{"'Sheet1'!$A$1:$G$96","'Sheet1'!$A$1:$H$96"}</definedName>
    <definedName name="_z4_1" localSheetId="5">{"'Sheet1'!$A$1:$G$96","'Sheet1'!$A$1:$H$96"}</definedName>
    <definedName name="_z4_1">{"'Sheet1'!$A$1:$G$96","'Sheet1'!$A$1:$H$96"}</definedName>
    <definedName name="_z4_2" localSheetId="6">{"'Sheet1'!$A$1:$G$96","'Sheet1'!$A$1:$H$96"}</definedName>
    <definedName name="_z4_2" localSheetId="7">{"'Sheet1'!$A$1:$G$96","'Sheet1'!$A$1:$H$96"}</definedName>
    <definedName name="_z4_2" localSheetId="8">{"'Sheet1'!$A$1:$G$96","'Sheet1'!$A$1:$H$96"}</definedName>
    <definedName name="_z4_2" localSheetId="4">{"'Sheet1'!$A$1:$G$96","'Sheet1'!$A$1:$H$96"}</definedName>
    <definedName name="_z4_2" localSheetId="5">{"'Sheet1'!$A$1:$G$96","'Sheet1'!$A$1:$H$96"}</definedName>
    <definedName name="_z4_2">{"'Sheet1'!$A$1:$G$96","'Sheet1'!$A$1:$H$96"}</definedName>
    <definedName name="_z4_3" localSheetId="6">{"'Sheet1'!$A$1:$G$96","'Sheet1'!$A$1:$H$96"}</definedName>
    <definedName name="_z4_3" localSheetId="7">{"'Sheet1'!$A$1:$G$96","'Sheet1'!$A$1:$H$96"}</definedName>
    <definedName name="_z4_3" localSheetId="8">{"'Sheet1'!$A$1:$G$96","'Sheet1'!$A$1:$H$96"}</definedName>
    <definedName name="_z4_3" localSheetId="4">{"'Sheet1'!$A$1:$G$96","'Sheet1'!$A$1:$H$96"}</definedName>
    <definedName name="_z4_3" localSheetId="5">{"'Sheet1'!$A$1:$G$96","'Sheet1'!$A$1:$H$96"}</definedName>
    <definedName name="_z4_3">{"'Sheet1'!$A$1:$G$96","'Sheet1'!$A$1:$H$96"}</definedName>
    <definedName name="_н7" localSheetId="6" hidden="1">{"'Sheet1'!$A$1:$G$96","'Sheet1'!$A$1:$H$96"}</definedName>
    <definedName name="_н7" localSheetId="7" hidden="1">{"'Sheet1'!$A$1:$G$96","'Sheet1'!$A$1:$H$96"}</definedName>
    <definedName name="_н7" localSheetId="8" hidden="1">{"'Sheet1'!$A$1:$G$96","'Sheet1'!$A$1:$H$96"}</definedName>
    <definedName name="_н7" localSheetId="4" hidden="1">{"'Sheet1'!$A$1:$G$96","'Sheet1'!$A$1:$H$96"}</definedName>
    <definedName name="_н7" localSheetId="5" hidden="1">{"'Sheet1'!$A$1:$G$96","'Sheet1'!$A$1:$H$96"}</definedName>
    <definedName name="_н7" hidden="1">{"'Sheet1'!$A$1:$G$96","'Sheet1'!$A$1:$H$96"}</definedName>
    <definedName name="_то1" localSheetId="6" hidden="1">{"'Sheet1'!$A$1:$G$96","'Sheet1'!$A$1:$H$96"}</definedName>
    <definedName name="_то1" localSheetId="7" hidden="1">{"'Sheet1'!$A$1:$G$96","'Sheet1'!$A$1:$H$96"}</definedName>
    <definedName name="_то1" localSheetId="8" hidden="1">{"'Sheet1'!$A$1:$G$96","'Sheet1'!$A$1:$H$96"}</definedName>
    <definedName name="_то1" localSheetId="4" hidden="1">{"'Sheet1'!$A$1:$G$96","'Sheet1'!$A$1:$H$96"}</definedName>
    <definedName name="_то1" localSheetId="5" hidden="1">{"'Sheet1'!$A$1:$G$96","'Sheet1'!$A$1:$H$96"}</definedName>
    <definedName name="_то1" hidden="1">{"'Sheet1'!$A$1:$G$96","'Sheet1'!$A$1:$H$96"}</definedName>
    <definedName name="_xlnm._FilterDatabase" localSheetId="6" hidden="1">#REF!</definedName>
    <definedName name="_xlnm._FilterDatabase" localSheetId="7" hidden="1">#REF!</definedName>
    <definedName name="_xlnm._FilterDatabase" localSheetId="8" hidden="1">#REF!</definedName>
    <definedName name="_xlnm._FilterDatabase" localSheetId="1" hidden="1">'Ф2 ИП'!$A$14:$AT$14</definedName>
    <definedName name="_xlnm._FilterDatabase" localSheetId="2" hidden="1">'Ф2 ИП (ТЗ-1)'!$A$26:$AQ$104</definedName>
    <definedName name="_xlnm._FilterDatabase" localSheetId="3" hidden="1">'Ф2 ИП (ТЗ-2)'!$A$26:$AQ$48</definedName>
    <definedName name="_xlnm._FilterDatabase" localSheetId="4" hidden="1">#REF!</definedName>
    <definedName name="_xlnm._FilterDatabase" localSheetId="5" hidden="1">#REF!</definedName>
    <definedName name="_xlnm._FilterDatabase" hidden="1">#REF!</definedName>
    <definedName name="a" localSheetId="6">{"'Sheet1'!$A$1:$G$96","'Sheet1'!$A$1:$H$96"}</definedName>
    <definedName name="a" localSheetId="7">{"'Sheet1'!$A$1:$G$96","'Sheet1'!$A$1:$H$96"}</definedName>
    <definedName name="a" localSheetId="8">{"'Sheet1'!$A$1:$G$96","'Sheet1'!$A$1:$H$96"}</definedName>
    <definedName name="a" localSheetId="4">{"'Sheet1'!$A$1:$G$96","'Sheet1'!$A$1:$H$96"}</definedName>
    <definedName name="a" localSheetId="5">{"'Sheet1'!$A$1:$G$96","'Sheet1'!$A$1:$H$96"}</definedName>
    <definedName name="a">{"'Sheet1'!$A$1:$G$96","'Sheet1'!$A$1:$H$96"}</definedName>
    <definedName name="arm">'[3]Спр. классов АРМов'!$B$2:$B$7</definedName>
    <definedName name="asfd4" localSheetId="6" hidden="1">{"'Sheet1'!$A$1:$G$96","'Sheet1'!$A$1:$H$96"}</definedName>
    <definedName name="asfd4" localSheetId="7" hidden="1">{"'Sheet1'!$A$1:$G$96","'Sheet1'!$A$1:$H$96"}</definedName>
    <definedName name="asfd4" localSheetId="8" hidden="1">{"'Sheet1'!$A$1:$G$96","'Sheet1'!$A$1:$H$96"}</definedName>
    <definedName name="asfd4" localSheetId="4" hidden="1">{"'Sheet1'!$A$1:$G$96","'Sheet1'!$A$1:$H$96"}</definedName>
    <definedName name="asfd4" localSheetId="5" hidden="1">{"'Sheet1'!$A$1:$G$96","'Sheet1'!$A$1:$H$96"}</definedName>
    <definedName name="asfd4" hidden="1">{"'Sheet1'!$A$1:$G$96","'Sheet1'!$A$1:$H$96"}</definedName>
    <definedName name="asfd4_1" localSheetId="6">{"'Sheet1'!$A$1:$G$96","'Sheet1'!$A$1:$H$96"}</definedName>
    <definedName name="asfd4_1" localSheetId="7">{"'Sheet1'!$A$1:$G$96","'Sheet1'!$A$1:$H$96"}</definedName>
    <definedName name="asfd4_1" localSheetId="8">{"'Sheet1'!$A$1:$G$96","'Sheet1'!$A$1:$H$96"}</definedName>
    <definedName name="asfd4_1" localSheetId="4">{"'Sheet1'!$A$1:$G$96","'Sheet1'!$A$1:$H$96"}</definedName>
    <definedName name="asfd4_1" localSheetId="5">{"'Sheet1'!$A$1:$G$96","'Sheet1'!$A$1:$H$96"}</definedName>
    <definedName name="asfd4_1">{"'Sheet1'!$A$1:$G$96","'Sheet1'!$A$1:$H$96"}</definedName>
    <definedName name="asfd4_2" localSheetId="6">{"'Sheet1'!$A$1:$G$96","'Sheet1'!$A$1:$H$96"}</definedName>
    <definedName name="asfd4_2" localSheetId="7">{"'Sheet1'!$A$1:$G$96","'Sheet1'!$A$1:$H$96"}</definedName>
    <definedName name="asfd4_2" localSheetId="8">{"'Sheet1'!$A$1:$G$96","'Sheet1'!$A$1:$H$96"}</definedName>
    <definedName name="asfd4_2" localSheetId="4">{"'Sheet1'!$A$1:$G$96","'Sheet1'!$A$1:$H$96"}</definedName>
    <definedName name="asfd4_2" localSheetId="5">{"'Sheet1'!$A$1:$G$96","'Sheet1'!$A$1:$H$96"}</definedName>
    <definedName name="asfd4_2">{"'Sheet1'!$A$1:$G$96","'Sheet1'!$A$1:$H$96"}</definedName>
    <definedName name="asfd4_3" localSheetId="6">{"'Sheet1'!$A$1:$G$96","'Sheet1'!$A$1:$H$96"}</definedName>
    <definedName name="asfd4_3" localSheetId="7">{"'Sheet1'!$A$1:$G$96","'Sheet1'!$A$1:$H$96"}</definedName>
    <definedName name="asfd4_3" localSheetId="8">{"'Sheet1'!$A$1:$G$96","'Sheet1'!$A$1:$H$96"}</definedName>
    <definedName name="asfd4_3" localSheetId="4">{"'Sheet1'!$A$1:$G$96","'Sheet1'!$A$1:$H$96"}</definedName>
    <definedName name="asfd4_3" localSheetId="5">{"'Sheet1'!$A$1:$G$96","'Sheet1'!$A$1:$H$96"}</definedName>
    <definedName name="asfd4_3">{"'Sheet1'!$A$1:$G$96","'Sheet1'!$A$1:$H$96"}</definedName>
    <definedName name="asfd4_4" localSheetId="6">{"'Sheet1'!$A$1:$G$96","'Sheet1'!$A$1:$H$96"}</definedName>
    <definedName name="asfd4_4" localSheetId="7">{"'Sheet1'!$A$1:$G$96","'Sheet1'!$A$1:$H$96"}</definedName>
    <definedName name="asfd4_4" localSheetId="8">{"'Sheet1'!$A$1:$G$96","'Sheet1'!$A$1:$H$96"}</definedName>
    <definedName name="asfd4_4" localSheetId="4">{"'Sheet1'!$A$1:$G$96","'Sheet1'!$A$1:$H$96"}</definedName>
    <definedName name="asfd4_4" localSheetId="5">{"'Sheet1'!$A$1:$G$96","'Sheet1'!$A$1:$H$96"}</definedName>
    <definedName name="asfd4_4">{"'Sheet1'!$A$1:$G$96","'Sheet1'!$A$1:$H$96"}</definedName>
    <definedName name="B_FIO">[4]Титульный!$F$36</definedName>
    <definedName name="B_POST">[4]Титульный!$F$37</definedName>
    <definedName name="CAPINV_LIST">[4]TSheet!$N$2:$N$6</definedName>
    <definedName name="COMPANY">[4]Титульный!$F$14</definedName>
    <definedName name="DIMENSION_TYPE">[5]TSheet!$Q$2:$Q$5</definedName>
    <definedName name="Excel_BuiltIn__FilterDatabase" localSheetId="6">#REF!</definedName>
    <definedName name="Excel_BuiltIn__FilterDatabase" localSheetId="7">#REF!</definedName>
    <definedName name="Excel_BuiltIn__FilterDatabase" localSheetId="8">#REF!</definedName>
    <definedName name="Excel_BuiltIn__FilterDatabase" localSheetId="4">#REF!</definedName>
    <definedName name="Excel_BuiltIn__FilterDatabase" localSheetId="5">#REF!</definedName>
    <definedName name="Excel_BuiltIn__FilterDatabase">#REF!</definedName>
    <definedName name="Excel_BuiltIn__FilterDatabase_1" localSheetId="6">#REF!</definedName>
    <definedName name="Excel_BuiltIn__FilterDatabase_1" localSheetId="7">#REF!</definedName>
    <definedName name="Excel_BuiltIn__FilterDatabase_1" localSheetId="8">#REF!</definedName>
    <definedName name="Excel_BuiltIn__FilterDatabase_1" localSheetId="4">#REF!</definedName>
    <definedName name="Excel_BuiltIn__FilterDatabase_1" localSheetId="5">#REF!</definedName>
    <definedName name="Excel_BuiltIn__FilterDatabase_1">#REF!</definedName>
    <definedName name="Excel_BuiltIn__FilterDatabase_10" localSheetId="6">#REF!</definedName>
    <definedName name="Excel_BuiltIn__FilterDatabase_10" localSheetId="7">#REF!</definedName>
    <definedName name="Excel_BuiltIn__FilterDatabase_10" localSheetId="8">#REF!</definedName>
    <definedName name="Excel_BuiltIn__FilterDatabase_10" localSheetId="4">#REF!</definedName>
    <definedName name="Excel_BuiltIn__FilterDatabase_10" localSheetId="5">#REF!</definedName>
    <definedName name="Excel_BuiltIn__FilterDatabase_10">#REF!</definedName>
    <definedName name="Excel_BuiltIn__FilterDatabase_11" localSheetId="7">#REF!</definedName>
    <definedName name="Excel_BuiltIn__FilterDatabase_11" localSheetId="8">#REF!</definedName>
    <definedName name="Excel_BuiltIn__FilterDatabase_11" localSheetId="4">#REF!</definedName>
    <definedName name="Excel_BuiltIn__FilterDatabase_11" localSheetId="5">#REF!</definedName>
    <definedName name="Excel_BuiltIn__FilterDatabase_11">#REF!</definedName>
    <definedName name="Excel_BuiltIn__FilterDatabase_2" localSheetId="7">#REF!</definedName>
    <definedName name="Excel_BuiltIn__FilterDatabase_2" localSheetId="8">#REF!</definedName>
    <definedName name="Excel_BuiltIn__FilterDatabase_2" localSheetId="4">#REF!</definedName>
    <definedName name="Excel_BuiltIn__FilterDatabase_2" localSheetId="5">#REF!</definedName>
    <definedName name="Excel_BuiltIn__FilterDatabase_2">#REF!</definedName>
    <definedName name="Excel_BuiltIn__FilterDatabase_3" localSheetId="7">#REF!</definedName>
    <definedName name="Excel_BuiltIn__FilterDatabase_3" localSheetId="8">#REF!</definedName>
    <definedName name="Excel_BuiltIn__FilterDatabase_3" localSheetId="4">#REF!</definedName>
    <definedName name="Excel_BuiltIn__FilterDatabase_3" localSheetId="5">#REF!</definedName>
    <definedName name="Excel_BuiltIn__FilterDatabase_3">#REF!</definedName>
    <definedName name="Excel_BuiltIn__FilterDatabase_4" localSheetId="7">#REF!</definedName>
    <definedName name="Excel_BuiltIn__FilterDatabase_4" localSheetId="8">#REF!</definedName>
    <definedName name="Excel_BuiltIn__FilterDatabase_4" localSheetId="4">#REF!</definedName>
    <definedName name="Excel_BuiltIn__FilterDatabase_4" localSheetId="5">#REF!</definedName>
    <definedName name="Excel_BuiltIn__FilterDatabase_4">#REF!</definedName>
    <definedName name="Excel_BuiltIn__FilterDatabase_5" localSheetId="7">#REF!</definedName>
    <definedName name="Excel_BuiltIn__FilterDatabase_5" localSheetId="8">#REF!</definedName>
    <definedName name="Excel_BuiltIn__FilterDatabase_5" localSheetId="4">#REF!</definedName>
    <definedName name="Excel_BuiltIn__FilterDatabase_5" localSheetId="5">#REF!</definedName>
    <definedName name="Excel_BuiltIn__FilterDatabase_5">#REF!</definedName>
    <definedName name="Excel_BuiltIn__FilterDatabase_6" localSheetId="7">#REF!</definedName>
    <definedName name="Excel_BuiltIn__FilterDatabase_6" localSheetId="8">#REF!</definedName>
    <definedName name="Excel_BuiltIn__FilterDatabase_6" localSheetId="4">#REF!</definedName>
    <definedName name="Excel_BuiltIn__FilterDatabase_6" localSheetId="5">#REF!</definedName>
    <definedName name="Excel_BuiltIn__FilterDatabase_6">#REF!</definedName>
    <definedName name="Excel_BuiltIn__FilterDatabase_7" localSheetId="7">#REF!</definedName>
    <definedName name="Excel_BuiltIn__FilterDatabase_7" localSheetId="8">#REF!</definedName>
    <definedName name="Excel_BuiltIn__FilterDatabase_7" localSheetId="4">#REF!</definedName>
    <definedName name="Excel_BuiltIn__FilterDatabase_7" localSheetId="5">#REF!</definedName>
    <definedName name="Excel_BuiltIn__FilterDatabase_7">#REF!</definedName>
    <definedName name="Excel_BuiltIn__FilterDatabase_8" localSheetId="7">#REF!</definedName>
    <definedName name="Excel_BuiltIn__FilterDatabase_8" localSheetId="8">#REF!</definedName>
    <definedName name="Excel_BuiltIn__FilterDatabase_8" localSheetId="4">#REF!</definedName>
    <definedName name="Excel_BuiltIn__FilterDatabase_8" localSheetId="5">#REF!</definedName>
    <definedName name="Excel_BuiltIn__FilterDatabase_8">#REF!</definedName>
    <definedName name="Excel_BuiltIn__FilterDatabase_9" localSheetId="7">#REF!</definedName>
    <definedName name="Excel_BuiltIn__FilterDatabase_9" localSheetId="8">#REF!</definedName>
    <definedName name="Excel_BuiltIn__FilterDatabase_9" localSheetId="4">#REF!</definedName>
    <definedName name="Excel_BuiltIn__FilterDatabase_9" localSheetId="5">#REF!</definedName>
    <definedName name="Excel_BuiltIn__FilterDatabase_9">#REF!</definedName>
    <definedName name="Excel_BuiltIn_Print_Area_1" localSheetId="7">#REF!</definedName>
    <definedName name="Excel_BuiltIn_Print_Area_1" localSheetId="8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Excel_BuiltIn_Print_Area_1_1" localSheetId="7">#REF!</definedName>
    <definedName name="Excel_BuiltIn_Print_Area_1_1" localSheetId="8">#REF!</definedName>
    <definedName name="Excel_BuiltIn_Print_Area_1_1" localSheetId="4">#REF!</definedName>
    <definedName name="Excel_BuiltIn_Print_Area_1_1" localSheetId="5">#REF!</definedName>
    <definedName name="Excel_BuiltIn_Print_Area_1_1">#REF!</definedName>
    <definedName name="Excel_BuiltIn_Print_Area_1_2" localSheetId="7">#REF!</definedName>
    <definedName name="Excel_BuiltIn_Print_Area_1_2" localSheetId="8">#REF!</definedName>
    <definedName name="Excel_BuiltIn_Print_Area_1_2" localSheetId="4">#REF!</definedName>
    <definedName name="Excel_BuiltIn_Print_Area_1_2" localSheetId="5">#REF!</definedName>
    <definedName name="Excel_BuiltIn_Print_Area_1_2">#REF!</definedName>
    <definedName name="Excel_BuiltIn_Print_Area_3" localSheetId="7">#REF!</definedName>
    <definedName name="Excel_BuiltIn_Print_Area_3" localSheetId="8">#REF!</definedName>
    <definedName name="Excel_BuiltIn_Print_Area_3" localSheetId="4">#REF!</definedName>
    <definedName name="Excel_BuiltIn_Print_Area_3" localSheetId="5">#REF!</definedName>
    <definedName name="Excel_BuiltIn_Print_Area_3">#REF!</definedName>
    <definedName name="Excel_BuiltIn_Print_Area_3_1" localSheetId="7">#REF!</definedName>
    <definedName name="Excel_BuiltIn_Print_Area_3_1" localSheetId="8">#REF!</definedName>
    <definedName name="Excel_BuiltIn_Print_Area_3_1" localSheetId="4">#REF!</definedName>
    <definedName name="Excel_BuiltIn_Print_Area_3_1" localSheetId="5">#REF!</definedName>
    <definedName name="Excel_BuiltIn_Print_Area_3_1">#REF!</definedName>
    <definedName name="Excel_BuiltIn_Print_Area_3_1_1" localSheetId="7">#REF!</definedName>
    <definedName name="Excel_BuiltIn_Print_Area_3_1_1" localSheetId="8">#REF!</definedName>
    <definedName name="Excel_BuiltIn_Print_Area_3_1_1" localSheetId="4">#REF!</definedName>
    <definedName name="Excel_BuiltIn_Print_Area_3_1_1" localSheetId="5">#REF!</definedName>
    <definedName name="Excel_BuiltIn_Print_Area_3_1_1">#REF!</definedName>
    <definedName name="Excel_BuiltIn_Print_Area_3_1_2" localSheetId="7">#REF!</definedName>
    <definedName name="Excel_BuiltIn_Print_Area_3_1_2" localSheetId="8">#REF!</definedName>
    <definedName name="Excel_BuiltIn_Print_Area_3_1_2" localSheetId="4">#REF!</definedName>
    <definedName name="Excel_BuiltIn_Print_Area_3_1_2" localSheetId="5">#REF!</definedName>
    <definedName name="Excel_BuiltIn_Print_Area_3_1_2">#REF!</definedName>
    <definedName name="Excel_BuiltIn_Print_Area_3_2" localSheetId="7">#REF!</definedName>
    <definedName name="Excel_BuiltIn_Print_Area_3_2" localSheetId="8">#REF!</definedName>
    <definedName name="Excel_BuiltIn_Print_Area_3_2" localSheetId="4">#REF!</definedName>
    <definedName name="Excel_BuiltIn_Print_Area_3_2" localSheetId="5">#REF!</definedName>
    <definedName name="Excel_BuiltIn_Print_Area_3_2">#REF!</definedName>
    <definedName name="Excel_BuiltIn_Print_Titles_6">'[6]31.08.2004'!$A$1:$IV$1</definedName>
    <definedName name="ffffff" localSheetId="6" hidden="1">{"'Sheet1'!$A$1:$G$96","'Sheet1'!$A$1:$H$96"}</definedName>
    <definedName name="ffffff" localSheetId="7" hidden="1">{"'Sheet1'!$A$1:$G$96","'Sheet1'!$A$1:$H$96"}</definedName>
    <definedName name="ffffff" localSheetId="8" hidden="1">{"'Sheet1'!$A$1:$G$96","'Sheet1'!$A$1:$H$96"}</definedName>
    <definedName name="ffffff" localSheetId="4" hidden="1">{"'Sheet1'!$A$1:$G$96","'Sheet1'!$A$1:$H$96"}</definedName>
    <definedName name="ffffff" localSheetId="5" hidden="1">{"'Sheet1'!$A$1:$G$96","'Sheet1'!$A$1:$H$96"}</definedName>
    <definedName name="ffffff" hidden="1">{"'Sheet1'!$A$1:$G$96","'Sheet1'!$A$1:$H$96"}</definedName>
    <definedName name="ghjk8" localSheetId="6" hidden="1">{"'Sheet1'!$A$1:$G$96","'Sheet1'!$A$1:$H$96"}</definedName>
    <definedName name="ghjk8" localSheetId="7" hidden="1">{"'Sheet1'!$A$1:$G$96","'Sheet1'!$A$1:$H$96"}</definedName>
    <definedName name="ghjk8" localSheetId="8" hidden="1">{"'Sheet1'!$A$1:$G$96","'Sheet1'!$A$1:$H$96"}</definedName>
    <definedName name="ghjk8" localSheetId="4" hidden="1">{"'Sheet1'!$A$1:$G$96","'Sheet1'!$A$1:$H$96"}</definedName>
    <definedName name="ghjk8" localSheetId="5" hidden="1">{"'Sheet1'!$A$1:$G$96","'Sheet1'!$A$1:$H$96"}</definedName>
    <definedName name="ghjk8" hidden="1">{"'Sheet1'!$A$1:$G$96","'Sheet1'!$A$1:$H$96"}</definedName>
    <definedName name="ghjk8_1" localSheetId="6">{"'Sheet1'!$A$1:$G$96","'Sheet1'!$A$1:$H$96"}</definedName>
    <definedName name="ghjk8_1" localSheetId="7">{"'Sheet1'!$A$1:$G$96","'Sheet1'!$A$1:$H$96"}</definedName>
    <definedName name="ghjk8_1" localSheetId="8">{"'Sheet1'!$A$1:$G$96","'Sheet1'!$A$1:$H$96"}</definedName>
    <definedName name="ghjk8_1" localSheetId="4">{"'Sheet1'!$A$1:$G$96","'Sheet1'!$A$1:$H$96"}</definedName>
    <definedName name="ghjk8_1" localSheetId="5">{"'Sheet1'!$A$1:$G$96","'Sheet1'!$A$1:$H$96"}</definedName>
    <definedName name="ghjk8_1">{"'Sheet1'!$A$1:$G$96","'Sheet1'!$A$1:$H$96"}</definedName>
    <definedName name="ghjk8_2" localSheetId="6">{"'Sheet1'!$A$1:$G$96","'Sheet1'!$A$1:$H$96"}</definedName>
    <definedName name="ghjk8_2" localSheetId="7">{"'Sheet1'!$A$1:$G$96","'Sheet1'!$A$1:$H$96"}</definedName>
    <definedName name="ghjk8_2" localSheetId="8">{"'Sheet1'!$A$1:$G$96","'Sheet1'!$A$1:$H$96"}</definedName>
    <definedName name="ghjk8_2" localSheetId="4">{"'Sheet1'!$A$1:$G$96","'Sheet1'!$A$1:$H$96"}</definedName>
    <definedName name="ghjk8_2" localSheetId="5">{"'Sheet1'!$A$1:$G$96","'Sheet1'!$A$1:$H$96"}</definedName>
    <definedName name="ghjk8_2">{"'Sheet1'!$A$1:$G$96","'Sheet1'!$A$1:$H$96"}</definedName>
    <definedName name="ghjk8_3" localSheetId="6">{"'Sheet1'!$A$1:$G$96","'Sheet1'!$A$1:$H$96"}</definedName>
    <definedName name="ghjk8_3" localSheetId="7">{"'Sheet1'!$A$1:$G$96","'Sheet1'!$A$1:$H$96"}</definedName>
    <definedName name="ghjk8_3" localSheetId="8">{"'Sheet1'!$A$1:$G$96","'Sheet1'!$A$1:$H$96"}</definedName>
    <definedName name="ghjk8_3" localSheetId="4">{"'Sheet1'!$A$1:$G$96","'Sheet1'!$A$1:$H$96"}</definedName>
    <definedName name="ghjk8_3" localSheetId="5">{"'Sheet1'!$A$1:$G$96","'Sheet1'!$A$1:$H$96"}</definedName>
    <definedName name="ghjk8_3">{"'Sheet1'!$A$1:$G$96","'Sheet1'!$A$1:$H$96"}</definedName>
    <definedName name="ghjk8_4" localSheetId="6">{"'Sheet1'!$A$1:$G$96","'Sheet1'!$A$1:$H$96"}</definedName>
    <definedName name="ghjk8_4" localSheetId="7">{"'Sheet1'!$A$1:$G$96","'Sheet1'!$A$1:$H$96"}</definedName>
    <definedName name="ghjk8_4" localSheetId="8">{"'Sheet1'!$A$1:$G$96","'Sheet1'!$A$1:$H$96"}</definedName>
    <definedName name="ghjk8_4" localSheetId="4">{"'Sheet1'!$A$1:$G$96","'Sheet1'!$A$1:$H$96"}</definedName>
    <definedName name="ghjk8_4" localSheetId="5">{"'Sheet1'!$A$1:$G$96","'Sheet1'!$A$1:$H$96"}</definedName>
    <definedName name="ghjk8_4">{"'Sheet1'!$A$1:$G$96","'Sheet1'!$A$1:$H$96"}</definedName>
    <definedName name="HTML_CodePage" hidden="1">1252</definedName>
    <definedName name="HTML_Control" localSheetId="6" hidden="1">{"'Sheet1'!$A$1:$G$96","'Sheet1'!$A$1:$H$96"}</definedName>
    <definedName name="HTML_Control" localSheetId="7" hidden="1">{"'Sheet1'!$A$1:$G$96","'Sheet1'!$A$1:$H$96"}</definedName>
    <definedName name="HTML_Control" localSheetId="8" hidden="1">{"'Sheet1'!$A$1:$G$96","'Sheet1'!$A$1:$H$96"}</definedName>
    <definedName name="HTML_Control" localSheetId="4" hidden="1">{"'Sheet1'!$A$1:$G$96","'Sheet1'!$A$1:$H$96"}</definedName>
    <definedName name="HTML_Control" localSheetId="5" hidden="1">{"'Sheet1'!$A$1:$G$96","'Sheet1'!$A$1:$H$96"}</definedName>
    <definedName name="HTML_Control" hidden="1">{"'Sheet1'!$A$1:$G$96","'Sheet1'!$A$1:$H$96"}</definedName>
    <definedName name="HTML_Control_1" localSheetId="6">{"'Sheet1'!$A$1:$G$96","'Sheet1'!$A$1:$H$96"}</definedName>
    <definedName name="HTML_Control_1" localSheetId="7">{"'Sheet1'!$A$1:$G$96","'Sheet1'!$A$1:$H$96"}</definedName>
    <definedName name="HTML_Control_1" localSheetId="8">{"'Sheet1'!$A$1:$G$96","'Sheet1'!$A$1:$H$96"}</definedName>
    <definedName name="HTML_Control_1" localSheetId="4">{"'Sheet1'!$A$1:$G$96","'Sheet1'!$A$1:$H$96"}</definedName>
    <definedName name="HTML_Control_1" localSheetId="5">{"'Sheet1'!$A$1:$G$96","'Sheet1'!$A$1:$H$96"}</definedName>
    <definedName name="HTML_Control_1">{"'Sheet1'!$A$1:$G$96","'Sheet1'!$A$1:$H$96"}</definedName>
    <definedName name="HTML_Control_2" localSheetId="6">{"'Sheet1'!$A$1:$G$96","'Sheet1'!$A$1:$H$96"}</definedName>
    <definedName name="HTML_Control_2" localSheetId="7">{"'Sheet1'!$A$1:$G$96","'Sheet1'!$A$1:$H$96"}</definedName>
    <definedName name="HTML_Control_2" localSheetId="8">{"'Sheet1'!$A$1:$G$96","'Sheet1'!$A$1:$H$96"}</definedName>
    <definedName name="HTML_Control_2" localSheetId="4">{"'Sheet1'!$A$1:$G$96","'Sheet1'!$A$1:$H$96"}</definedName>
    <definedName name="HTML_Control_2" localSheetId="5">{"'Sheet1'!$A$1:$G$96","'Sheet1'!$A$1:$H$96"}</definedName>
    <definedName name="HTML_Control_2">{"'Sheet1'!$A$1:$G$96","'Sheet1'!$A$1:$H$96"}</definedName>
    <definedName name="HTML_Control_3" localSheetId="6">{"'Sheet1'!$A$1:$G$96","'Sheet1'!$A$1:$H$96"}</definedName>
    <definedName name="HTML_Control_3" localSheetId="7">{"'Sheet1'!$A$1:$G$96","'Sheet1'!$A$1:$H$96"}</definedName>
    <definedName name="HTML_Control_3" localSheetId="8">{"'Sheet1'!$A$1:$G$96","'Sheet1'!$A$1:$H$96"}</definedName>
    <definedName name="HTML_Control_3" localSheetId="4">{"'Sheet1'!$A$1:$G$96","'Sheet1'!$A$1:$H$96"}</definedName>
    <definedName name="HTML_Control_3" localSheetId="5">{"'Sheet1'!$A$1:$G$96","'Sheet1'!$A$1:$H$96"}</definedName>
    <definedName name="HTML_Control_3">{"'Sheet1'!$A$1:$G$96","'Sheet1'!$A$1:$H$96"}</definedName>
    <definedName name="HTML_Control_4" localSheetId="6">{"'Sheet1'!$A$1:$G$96","'Sheet1'!$A$1:$H$96"}</definedName>
    <definedName name="HTML_Control_4" localSheetId="7">{"'Sheet1'!$A$1:$G$96","'Sheet1'!$A$1:$H$96"}</definedName>
    <definedName name="HTML_Control_4" localSheetId="8">{"'Sheet1'!$A$1:$G$96","'Sheet1'!$A$1:$H$96"}</definedName>
    <definedName name="HTML_Control_4" localSheetId="4">{"'Sheet1'!$A$1:$G$96","'Sheet1'!$A$1:$H$96"}</definedName>
    <definedName name="HTML_Control_4" localSheetId="5">{"'Sheet1'!$A$1:$G$96","'Sheet1'!$A$1:$H$96"}</definedName>
    <definedName name="HTML_Control_4">{"'Sheet1'!$A$1:$G$96","'Sheet1'!$A$1:$H$96"}</definedName>
    <definedName name="HTML_Description" hidden="1">""</definedName>
    <definedName name="HTML_Email" hidden="1">""</definedName>
    <definedName name="HTML_Header" hidden="1">"Working Capital"</definedName>
    <definedName name="HTML_LastUpdate" hidden="1">"9/11/00"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HD:Web Site “~adamodar”:pc:datasets:MyHTML.html"</definedName>
    <definedName name="HTML_Title" hidden="1">"wcdata"</definedName>
    <definedName name="ID">[4]Титульный!$A$1</definedName>
    <definedName name="ISTFIN_LIST">[4]TSheet!$P$2:$P$10</definedName>
    <definedName name="j" localSheetId="6">#REF!</definedName>
    <definedName name="j" localSheetId="7">#REF!</definedName>
    <definedName name="j" localSheetId="8">#REF!</definedName>
    <definedName name="j" localSheetId="4">#REF!</definedName>
    <definedName name="j" localSheetId="5">#REF!</definedName>
    <definedName name="j">#REF!</definedName>
    <definedName name="Period_name_0">[4]TSheet!$G$3</definedName>
    <definedName name="Period_name_1">[4]TSheet!$G$4</definedName>
    <definedName name="s" localSheetId="6" hidden="1">{"'Sheet1'!$A$1:$G$96","'Sheet1'!$A$1:$H$96"}</definedName>
    <definedName name="s" localSheetId="7" hidden="1">{"'Sheet1'!$A$1:$G$96","'Sheet1'!$A$1:$H$96"}</definedName>
    <definedName name="s" localSheetId="8" hidden="1">{"'Sheet1'!$A$1:$G$96","'Sheet1'!$A$1:$H$96"}</definedName>
    <definedName name="s" localSheetId="4" hidden="1">{"'Sheet1'!$A$1:$G$96","'Sheet1'!$A$1:$H$96"}</definedName>
    <definedName name="s" localSheetId="5" hidden="1">{"'Sheet1'!$A$1:$G$96","'Sheet1'!$A$1:$H$96"}</definedName>
    <definedName name="s" hidden="1">{"'Sheet1'!$A$1:$G$96","'Sheet1'!$A$1:$H$96"}</definedName>
    <definedName name="s_1" localSheetId="6">{"'Sheet1'!$A$1:$G$96","'Sheet1'!$A$1:$H$96"}</definedName>
    <definedName name="s_1" localSheetId="7">{"'Sheet1'!$A$1:$G$96","'Sheet1'!$A$1:$H$96"}</definedName>
    <definedName name="s_1" localSheetId="8">{"'Sheet1'!$A$1:$G$96","'Sheet1'!$A$1:$H$96"}</definedName>
    <definedName name="s_1" localSheetId="4">{"'Sheet1'!$A$1:$G$96","'Sheet1'!$A$1:$H$96"}</definedName>
    <definedName name="s_1" localSheetId="5">{"'Sheet1'!$A$1:$G$96","'Sheet1'!$A$1:$H$96"}</definedName>
    <definedName name="s_1">{"'Sheet1'!$A$1:$G$96","'Sheet1'!$A$1:$H$96"}</definedName>
    <definedName name="s_2" localSheetId="6">{"'Sheet1'!$A$1:$G$96","'Sheet1'!$A$1:$H$96"}</definedName>
    <definedName name="s_2" localSheetId="7">{"'Sheet1'!$A$1:$G$96","'Sheet1'!$A$1:$H$96"}</definedName>
    <definedName name="s_2" localSheetId="8">{"'Sheet1'!$A$1:$G$96","'Sheet1'!$A$1:$H$96"}</definedName>
    <definedName name="s_2" localSheetId="4">{"'Sheet1'!$A$1:$G$96","'Sheet1'!$A$1:$H$96"}</definedName>
    <definedName name="s_2" localSheetId="5">{"'Sheet1'!$A$1:$G$96","'Sheet1'!$A$1:$H$96"}</definedName>
    <definedName name="s_2">{"'Sheet1'!$A$1:$G$96","'Sheet1'!$A$1:$H$96"}</definedName>
    <definedName name="s_3" localSheetId="6">{"'Sheet1'!$A$1:$G$96","'Sheet1'!$A$1:$H$96"}</definedName>
    <definedName name="s_3" localSheetId="7">{"'Sheet1'!$A$1:$G$96","'Sheet1'!$A$1:$H$96"}</definedName>
    <definedName name="s_3" localSheetId="8">{"'Sheet1'!$A$1:$G$96","'Sheet1'!$A$1:$H$96"}</definedName>
    <definedName name="s_3" localSheetId="4">{"'Sheet1'!$A$1:$G$96","'Sheet1'!$A$1:$H$96"}</definedName>
    <definedName name="s_3" localSheetId="5">{"'Sheet1'!$A$1:$G$96","'Sheet1'!$A$1:$H$96"}</definedName>
    <definedName name="s_3">{"'Sheet1'!$A$1:$G$96","'Sheet1'!$A$1:$H$96"}</definedName>
    <definedName name="s_4" localSheetId="6">{"'Sheet1'!$A$1:$G$96","'Sheet1'!$A$1:$H$96"}</definedName>
    <definedName name="s_4" localSheetId="7">{"'Sheet1'!$A$1:$G$96","'Sheet1'!$A$1:$H$96"}</definedName>
    <definedName name="s_4" localSheetId="8">{"'Sheet1'!$A$1:$G$96","'Sheet1'!$A$1:$H$96"}</definedName>
    <definedName name="s_4" localSheetId="4">{"'Sheet1'!$A$1:$G$96","'Sheet1'!$A$1:$H$96"}</definedName>
    <definedName name="s_4" localSheetId="5">{"'Sheet1'!$A$1:$G$96","'Sheet1'!$A$1:$H$96"}</definedName>
    <definedName name="s_4">{"'Sheet1'!$A$1:$G$96","'Sheet1'!$A$1:$H$96"}</definedName>
    <definedName name="t" localSheetId="6">#REF!</definedName>
    <definedName name="t" localSheetId="7">#REF!</definedName>
    <definedName name="t" localSheetId="8">#REF!</definedName>
    <definedName name="t" localSheetId="4">#REF!</definedName>
    <definedName name="t" localSheetId="5">#REF!</definedName>
    <definedName name="t">#REF!</definedName>
    <definedName name="W_TYPE">[5]TSheet!$O$2:$O$5</definedName>
    <definedName name="YEAR_PERIOD">[5]Титульный!$F$24</definedName>
    <definedName name="Z_0DD4EB58_0647_11D5_A6F7_00508B654A95_.wvu.Cols" localSheetId="6" hidden="1">#REF!,#REF!,#REF!,#REF!,#REF!</definedName>
    <definedName name="Z_0DD4EB58_0647_11D5_A6F7_00508B654A95_.wvu.Cols" localSheetId="7" hidden="1">#REF!,#REF!,#REF!,#REF!,#REF!</definedName>
    <definedName name="Z_0DD4EB58_0647_11D5_A6F7_00508B654A95_.wvu.Cols" localSheetId="8" hidden="1">#REF!,#REF!,#REF!,#REF!,#REF!</definedName>
    <definedName name="Z_0DD4EB58_0647_11D5_A6F7_00508B654A95_.wvu.Cols" localSheetId="4" hidden="1">#REF!,#REF!,#REF!,#REF!,#REF!</definedName>
    <definedName name="Z_0DD4EB58_0647_11D5_A6F7_00508B654A95_.wvu.Cols" localSheetId="5" hidden="1">#REF!,#REF!,#REF!,#REF!,#REF!</definedName>
    <definedName name="Z_0DD4EB58_0647_11D5_A6F7_00508B654A95_.wvu.Cols" hidden="1">#REF!,#REF!,#REF!,#REF!,#REF!</definedName>
    <definedName name="Z_0DD4EB58_0647_11D5_A6F7_00508B654A95_.wvu.Cols_1" localSheetId="6">(#REF!,#REF!,#REF!,#REF!,#REF!)</definedName>
    <definedName name="Z_0DD4EB58_0647_11D5_A6F7_00508B654A95_.wvu.Cols_1" localSheetId="7">(#REF!,#REF!,#REF!,#REF!,#REF!)</definedName>
    <definedName name="Z_0DD4EB58_0647_11D5_A6F7_00508B654A95_.wvu.Cols_1" localSheetId="8">(#REF!,#REF!,#REF!,#REF!,#REF!)</definedName>
    <definedName name="Z_0DD4EB58_0647_11D5_A6F7_00508B654A95_.wvu.Cols_1" localSheetId="4">(#REF!,#REF!,#REF!,#REF!,#REF!)</definedName>
    <definedName name="Z_0DD4EB58_0647_11D5_A6F7_00508B654A95_.wvu.Cols_1" localSheetId="5">(#REF!,#REF!,#REF!,#REF!,#REF!)</definedName>
    <definedName name="Z_0DD4EB58_0647_11D5_A6F7_00508B654A95_.wvu.Cols_1">(#REF!,#REF!,#REF!,#REF!,#REF!)</definedName>
    <definedName name="Z_0DD4EB58_0647_11D5_A6F7_00508B654A95_.wvu.Cols_2" localSheetId="6">(#REF!,#REF!,#REF!,#REF!,#REF!)</definedName>
    <definedName name="Z_0DD4EB58_0647_11D5_A6F7_00508B654A95_.wvu.Cols_2" localSheetId="7">(#REF!,#REF!,#REF!,#REF!,#REF!)</definedName>
    <definedName name="Z_0DD4EB58_0647_11D5_A6F7_00508B654A95_.wvu.Cols_2" localSheetId="8">(#REF!,#REF!,#REF!,#REF!,#REF!)</definedName>
    <definedName name="Z_0DD4EB58_0647_11D5_A6F7_00508B654A95_.wvu.Cols_2" localSheetId="4">(#REF!,#REF!,#REF!,#REF!,#REF!)</definedName>
    <definedName name="Z_0DD4EB58_0647_11D5_A6F7_00508B654A95_.wvu.Cols_2" localSheetId="5">(#REF!,#REF!,#REF!,#REF!,#REF!)</definedName>
    <definedName name="Z_0DD4EB58_0647_11D5_A6F7_00508B654A95_.wvu.Cols_2">(#REF!,#REF!,#REF!,#REF!,#REF!)</definedName>
    <definedName name="Z_0DD4EB58_0647_11D5_A6F7_00508B654A95_.wvu.Cols_3" localSheetId="7">(#REF!,#REF!,#REF!,#REF!,#REF!)</definedName>
    <definedName name="Z_0DD4EB58_0647_11D5_A6F7_00508B654A95_.wvu.Cols_3" localSheetId="8">(#REF!,#REF!,#REF!,#REF!,#REF!)</definedName>
    <definedName name="Z_0DD4EB58_0647_11D5_A6F7_00508B654A95_.wvu.Cols_3" localSheetId="4">(#REF!,#REF!,#REF!,#REF!,#REF!)</definedName>
    <definedName name="Z_0DD4EB58_0647_11D5_A6F7_00508B654A95_.wvu.Cols_3" localSheetId="5">(#REF!,#REF!,#REF!,#REF!,#REF!)</definedName>
    <definedName name="Z_0DD4EB58_0647_11D5_A6F7_00508B654A95_.wvu.Cols_3">(#REF!,#REF!,#REF!,#REF!,#REF!)</definedName>
    <definedName name="Z_10435A81_C305_11D5_A6F8_009027BEE0E0_.wvu.Cols" localSheetId="6" hidden="1">#REF!,#REF!,#REF!</definedName>
    <definedName name="Z_10435A81_C305_11D5_A6F8_009027BEE0E0_.wvu.Cols" localSheetId="7" hidden="1">#REF!,#REF!,#REF!</definedName>
    <definedName name="Z_10435A81_C305_11D5_A6F8_009027BEE0E0_.wvu.Cols" localSheetId="8" hidden="1">#REF!,#REF!,#REF!</definedName>
    <definedName name="Z_10435A81_C305_11D5_A6F8_009027BEE0E0_.wvu.Cols" localSheetId="4" hidden="1">#REF!,#REF!,#REF!</definedName>
    <definedName name="Z_10435A81_C305_11D5_A6F8_009027BEE0E0_.wvu.Cols" localSheetId="5" hidden="1">#REF!,#REF!,#REF!</definedName>
    <definedName name="Z_10435A81_C305_11D5_A6F8_009027BEE0E0_.wvu.Cols" hidden="1">#REF!,#REF!,#REF!</definedName>
    <definedName name="Z_10435A81_C305_11D5_A6F8_009027BEE0E0_.wvu.Cols_1" localSheetId="6">(#REF!,#REF!,#REF!)</definedName>
    <definedName name="Z_10435A81_C305_11D5_A6F8_009027BEE0E0_.wvu.Cols_1" localSheetId="7">(#REF!,#REF!,#REF!)</definedName>
    <definedName name="Z_10435A81_C305_11D5_A6F8_009027BEE0E0_.wvu.Cols_1" localSheetId="8">(#REF!,#REF!,#REF!)</definedName>
    <definedName name="Z_10435A81_C305_11D5_A6F8_009027BEE0E0_.wvu.Cols_1" localSheetId="4">(#REF!,#REF!,#REF!)</definedName>
    <definedName name="Z_10435A81_C305_11D5_A6F8_009027BEE0E0_.wvu.Cols_1" localSheetId="5">(#REF!,#REF!,#REF!)</definedName>
    <definedName name="Z_10435A81_C305_11D5_A6F8_009027BEE0E0_.wvu.Cols_1">(#REF!,#REF!,#REF!)</definedName>
    <definedName name="Z_10435A81_C305_11D5_A6F8_009027BEE0E0_.wvu.Cols_2" localSheetId="6">(#REF!,#REF!,#REF!)</definedName>
    <definedName name="Z_10435A81_C305_11D5_A6F8_009027BEE0E0_.wvu.Cols_2" localSheetId="7">(#REF!,#REF!,#REF!)</definedName>
    <definedName name="Z_10435A81_C305_11D5_A6F8_009027BEE0E0_.wvu.Cols_2" localSheetId="8">(#REF!,#REF!,#REF!)</definedName>
    <definedName name="Z_10435A81_C305_11D5_A6F8_009027BEE0E0_.wvu.Cols_2" localSheetId="4">(#REF!,#REF!,#REF!)</definedName>
    <definedName name="Z_10435A81_C305_11D5_A6F8_009027BEE0E0_.wvu.Cols_2" localSheetId="5">(#REF!,#REF!,#REF!)</definedName>
    <definedName name="Z_10435A81_C305_11D5_A6F8_009027BEE0E0_.wvu.Cols_2">(#REF!,#REF!,#REF!)</definedName>
    <definedName name="Z_10435A81_C305_11D5_A6F8_009027BEE0E0_.wvu.Cols_3" localSheetId="7">(#REF!,#REF!,#REF!)</definedName>
    <definedName name="Z_10435A81_C305_11D5_A6F8_009027BEE0E0_.wvu.Cols_3" localSheetId="8">(#REF!,#REF!,#REF!)</definedName>
    <definedName name="Z_10435A81_C305_11D5_A6F8_009027BEE0E0_.wvu.Cols_3" localSheetId="4">(#REF!,#REF!,#REF!)</definedName>
    <definedName name="Z_10435A81_C305_11D5_A6F8_009027BEE0E0_.wvu.Cols_3" localSheetId="5">(#REF!,#REF!,#REF!)</definedName>
    <definedName name="Z_10435A81_C305_11D5_A6F8_009027BEE0E0_.wvu.Cols_3">(#REF!,#REF!,#REF!)</definedName>
    <definedName name="Z_10435A81_C305_11D5_A6F8_009027BEE0E0_.wvu.FilterData" localSheetId="6" hidden="1">#REF!</definedName>
    <definedName name="Z_10435A81_C305_11D5_A6F8_009027BEE0E0_.wvu.FilterData" localSheetId="7" hidden="1">#REF!</definedName>
    <definedName name="Z_10435A81_C305_11D5_A6F8_009027BEE0E0_.wvu.FilterData" localSheetId="8" hidden="1">#REF!</definedName>
    <definedName name="Z_10435A81_C305_11D5_A6F8_009027BEE0E0_.wvu.FilterData" localSheetId="4" hidden="1">#REF!</definedName>
    <definedName name="Z_10435A81_C305_11D5_A6F8_009027BEE0E0_.wvu.FilterData" localSheetId="5" hidden="1">#REF!</definedName>
    <definedName name="Z_10435A81_C305_11D5_A6F8_009027BEE0E0_.wvu.FilterData" hidden="1">#REF!</definedName>
    <definedName name="Z_10435A81_C305_11D5_A6F8_009027BEE0E0_.wvu.FilterData_1" localSheetId="6">#REF!</definedName>
    <definedName name="Z_10435A81_C305_11D5_A6F8_009027BEE0E0_.wvu.FilterData_1" localSheetId="7">#REF!</definedName>
    <definedName name="Z_10435A81_C305_11D5_A6F8_009027BEE0E0_.wvu.FilterData_1" localSheetId="8">#REF!</definedName>
    <definedName name="Z_10435A81_C305_11D5_A6F8_009027BEE0E0_.wvu.FilterData_1" localSheetId="4">#REF!</definedName>
    <definedName name="Z_10435A81_C305_11D5_A6F8_009027BEE0E0_.wvu.FilterData_1" localSheetId="5">#REF!</definedName>
    <definedName name="Z_10435A81_C305_11D5_A6F8_009027BEE0E0_.wvu.FilterData_1">#REF!</definedName>
    <definedName name="Z_10435A81_C305_11D5_A6F8_009027BEE0E0_.wvu.FilterData_2" localSheetId="6">#REF!</definedName>
    <definedName name="Z_10435A81_C305_11D5_A6F8_009027BEE0E0_.wvu.FilterData_2" localSheetId="7">#REF!</definedName>
    <definedName name="Z_10435A81_C305_11D5_A6F8_009027BEE0E0_.wvu.FilterData_2" localSheetId="8">#REF!</definedName>
    <definedName name="Z_10435A81_C305_11D5_A6F8_009027BEE0E0_.wvu.FilterData_2" localSheetId="4">#REF!</definedName>
    <definedName name="Z_10435A81_C305_11D5_A6F8_009027BEE0E0_.wvu.FilterData_2" localSheetId="5">#REF!</definedName>
    <definedName name="Z_10435A81_C305_11D5_A6F8_009027BEE0E0_.wvu.FilterData_2">#REF!</definedName>
    <definedName name="Z_10435A81_C305_11D5_A6F8_009027BEE0E0_.wvu.FilterData_3" localSheetId="7">#REF!</definedName>
    <definedName name="Z_10435A81_C305_11D5_A6F8_009027BEE0E0_.wvu.FilterData_3" localSheetId="8">#REF!</definedName>
    <definedName name="Z_10435A81_C305_11D5_A6F8_009027BEE0E0_.wvu.FilterData_3" localSheetId="4">#REF!</definedName>
    <definedName name="Z_10435A81_C305_11D5_A6F8_009027BEE0E0_.wvu.FilterData_3" localSheetId="5">#REF!</definedName>
    <definedName name="Z_10435A81_C305_11D5_A6F8_009027BEE0E0_.wvu.FilterData_3">#REF!</definedName>
    <definedName name="Z_10435A81_C305_11D5_A6F8_009027BEE0E0_.wvu.PrintArea" localSheetId="7" hidden="1">#REF!</definedName>
    <definedName name="Z_10435A81_C305_11D5_A6F8_009027BEE0E0_.wvu.PrintArea" localSheetId="8" hidden="1">#REF!</definedName>
    <definedName name="Z_10435A81_C305_11D5_A6F8_009027BEE0E0_.wvu.PrintArea" localSheetId="4" hidden="1">#REF!</definedName>
    <definedName name="Z_10435A81_C305_11D5_A6F8_009027BEE0E0_.wvu.PrintArea" localSheetId="5" hidden="1">#REF!</definedName>
    <definedName name="Z_10435A81_C305_11D5_A6F8_009027BEE0E0_.wvu.PrintArea" hidden="1">#REF!</definedName>
    <definedName name="Z_10435A81_C305_11D5_A6F8_009027BEE0E0_.wvu.PrintArea_1" localSheetId="7">#REF!</definedName>
    <definedName name="Z_10435A81_C305_11D5_A6F8_009027BEE0E0_.wvu.PrintArea_1" localSheetId="8">#REF!</definedName>
    <definedName name="Z_10435A81_C305_11D5_A6F8_009027BEE0E0_.wvu.PrintArea_1" localSheetId="4">#REF!</definedName>
    <definedName name="Z_10435A81_C305_11D5_A6F8_009027BEE0E0_.wvu.PrintArea_1" localSheetId="5">#REF!</definedName>
    <definedName name="Z_10435A81_C305_11D5_A6F8_009027BEE0E0_.wvu.PrintArea_1">#REF!</definedName>
    <definedName name="Z_10435A81_C305_11D5_A6F8_009027BEE0E0_.wvu.PrintArea_2" localSheetId="7">#REF!</definedName>
    <definedName name="Z_10435A81_C305_11D5_A6F8_009027BEE0E0_.wvu.PrintArea_2" localSheetId="8">#REF!</definedName>
    <definedName name="Z_10435A81_C305_11D5_A6F8_009027BEE0E0_.wvu.PrintArea_2" localSheetId="4">#REF!</definedName>
    <definedName name="Z_10435A81_C305_11D5_A6F8_009027BEE0E0_.wvu.PrintArea_2" localSheetId="5">#REF!</definedName>
    <definedName name="Z_10435A81_C305_11D5_A6F8_009027BEE0E0_.wvu.PrintArea_2">#REF!</definedName>
    <definedName name="Z_10435A81_C305_11D5_A6F8_009027BEE0E0_.wvu.PrintArea_3" localSheetId="7">#REF!</definedName>
    <definedName name="Z_10435A81_C305_11D5_A6F8_009027BEE0E0_.wvu.PrintArea_3" localSheetId="8">#REF!</definedName>
    <definedName name="Z_10435A81_C305_11D5_A6F8_009027BEE0E0_.wvu.PrintArea_3" localSheetId="4">#REF!</definedName>
    <definedName name="Z_10435A81_C305_11D5_A6F8_009027BEE0E0_.wvu.PrintArea_3" localSheetId="5">#REF!</definedName>
    <definedName name="Z_10435A81_C305_11D5_A6F8_009027BEE0E0_.wvu.PrintArea_3">#REF!</definedName>
    <definedName name="Z_10435A81_C305_11D5_A6F8_009027BEE0E0_.wvu.PrintTitles" localSheetId="7" hidden="1">#REF!</definedName>
    <definedName name="Z_10435A81_C305_11D5_A6F8_009027BEE0E0_.wvu.PrintTitles" localSheetId="8" hidden="1">#REF!</definedName>
    <definedName name="Z_10435A81_C305_11D5_A6F8_009027BEE0E0_.wvu.PrintTitles" localSheetId="4" hidden="1">#REF!</definedName>
    <definedName name="Z_10435A81_C305_11D5_A6F8_009027BEE0E0_.wvu.PrintTitles" localSheetId="5" hidden="1">#REF!</definedName>
    <definedName name="Z_10435A81_C305_11D5_A6F8_009027BEE0E0_.wvu.PrintTitles" hidden="1">#REF!</definedName>
    <definedName name="Z_10435A81_C305_11D5_A6F8_009027BEE0E0_.wvu.PrintTitles_1" localSheetId="7">#REF!</definedName>
    <definedName name="Z_10435A81_C305_11D5_A6F8_009027BEE0E0_.wvu.PrintTitles_1" localSheetId="8">#REF!</definedName>
    <definedName name="Z_10435A81_C305_11D5_A6F8_009027BEE0E0_.wvu.PrintTitles_1" localSheetId="4">#REF!</definedName>
    <definedName name="Z_10435A81_C305_11D5_A6F8_009027BEE0E0_.wvu.PrintTitles_1" localSheetId="5">#REF!</definedName>
    <definedName name="Z_10435A81_C305_11D5_A6F8_009027BEE0E0_.wvu.PrintTitles_1">#REF!</definedName>
    <definedName name="Z_10435A81_C305_11D5_A6F8_009027BEE0E0_.wvu.PrintTitles_2" localSheetId="7">#REF!</definedName>
    <definedName name="Z_10435A81_C305_11D5_A6F8_009027BEE0E0_.wvu.PrintTitles_2" localSheetId="8">#REF!</definedName>
    <definedName name="Z_10435A81_C305_11D5_A6F8_009027BEE0E0_.wvu.PrintTitles_2" localSheetId="4">#REF!</definedName>
    <definedName name="Z_10435A81_C305_11D5_A6F8_009027BEE0E0_.wvu.PrintTitles_2" localSheetId="5">#REF!</definedName>
    <definedName name="Z_10435A81_C305_11D5_A6F8_009027BEE0E0_.wvu.PrintTitles_2">#REF!</definedName>
    <definedName name="Z_10435A81_C305_11D5_A6F8_009027BEE0E0_.wvu.PrintTitles_3" localSheetId="7">#REF!</definedName>
    <definedName name="Z_10435A81_C305_11D5_A6F8_009027BEE0E0_.wvu.PrintTitles_3" localSheetId="8">#REF!</definedName>
    <definedName name="Z_10435A81_C305_11D5_A6F8_009027BEE0E0_.wvu.PrintTitles_3" localSheetId="4">#REF!</definedName>
    <definedName name="Z_10435A81_C305_11D5_A6F8_009027BEE0E0_.wvu.PrintTitles_3" localSheetId="5">#REF!</definedName>
    <definedName name="Z_10435A81_C305_11D5_A6F8_009027BEE0E0_.wvu.PrintTitles_3">#REF!</definedName>
    <definedName name="Z_10435A81_C305_11D5_A6F8_009027BEE0E0_.wvu.Rows" localSheetId="6" hidden="1">#REF!,#REF!</definedName>
    <definedName name="Z_10435A81_C305_11D5_A6F8_009027BEE0E0_.wvu.Rows" localSheetId="7" hidden="1">#REF!,#REF!</definedName>
    <definedName name="Z_10435A81_C305_11D5_A6F8_009027BEE0E0_.wvu.Rows" localSheetId="8" hidden="1">#REF!,#REF!</definedName>
    <definedName name="Z_10435A81_C305_11D5_A6F8_009027BEE0E0_.wvu.Rows" localSheetId="4" hidden="1">#REF!,#REF!</definedName>
    <definedName name="Z_10435A81_C305_11D5_A6F8_009027BEE0E0_.wvu.Rows" localSheetId="5" hidden="1">#REF!,#REF!</definedName>
    <definedName name="Z_10435A81_C305_11D5_A6F8_009027BEE0E0_.wvu.Rows" hidden="1">#REF!,#REF!</definedName>
    <definedName name="Z_10435A81_C305_11D5_A6F8_009027BEE0E0_.wvu.Rows_1" localSheetId="6">(#REF!,#REF!)</definedName>
    <definedName name="Z_10435A81_C305_11D5_A6F8_009027BEE0E0_.wvu.Rows_1" localSheetId="7">(#REF!,#REF!)</definedName>
    <definedName name="Z_10435A81_C305_11D5_A6F8_009027BEE0E0_.wvu.Rows_1" localSheetId="8">(#REF!,#REF!)</definedName>
    <definedName name="Z_10435A81_C305_11D5_A6F8_009027BEE0E0_.wvu.Rows_1" localSheetId="4">(#REF!,#REF!)</definedName>
    <definedName name="Z_10435A81_C305_11D5_A6F8_009027BEE0E0_.wvu.Rows_1" localSheetId="5">(#REF!,#REF!)</definedName>
    <definedName name="Z_10435A81_C305_11D5_A6F8_009027BEE0E0_.wvu.Rows_1">(#REF!,#REF!)</definedName>
    <definedName name="Z_10435A81_C305_11D5_A6F8_009027BEE0E0_.wvu.Rows_2" localSheetId="6">(#REF!,#REF!)</definedName>
    <definedName name="Z_10435A81_C305_11D5_A6F8_009027BEE0E0_.wvu.Rows_2" localSheetId="7">(#REF!,#REF!)</definedName>
    <definedName name="Z_10435A81_C305_11D5_A6F8_009027BEE0E0_.wvu.Rows_2" localSheetId="8">(#REF!,#REF!)</definedName>
    <definedName name="Z_10435A81_C305_11D5_A6F8_009027BEE0E0_.wvu.Rows_2" localSheetId="4">(#REF!,#REF!)</definedName>
    <definedName name="Z_10435A81_C305_11D5_A6F8_009027BEE0E0_.wvu.Rows_2" localSheetId="5">(#REF!,#REF!)</definedName>
    <definedName name="Z_10435A81_C305_11D5_A6F8_009027BEE0E0_.wvu.Rows_2">(#REF!,#REF!)</definedName>
    <definedName name="Z_10435A81_C305_11D5_A6F8_009027BEE0E0_.wvu.Rows_3" localSheetId="7">(#REF!,#REF!)</definedName>
    <definedName name="Z_10435A81_C305_11D5_A6F8_009027BEE0E0_.wvu.Rows_3" localSheetId="8">(#REF!,#REF!)</definedName>
    <definedName name="Z_10435A81_C305_11D5_A6F8_009027BEE0E0_.wvu.Rows_3" localSheetId="4">(#REF!,#REF!)</definedName>
    <definedName name="Z_10435A81_C305_11D5_A6F8_009027BEE0E0_.wvu.Rows_3" localSheetId="5">(#REF!,#REF!)</definedName>
    <definedName name="Z_10435A81_C305_11D5_A6F8_009027BEE0E0_.wvu.Rows_3">(#REF!,#REF!)</definedName>
    <definedName name="Z_18BC2B1D_FCB7_4A2A_AEF3_F624557CAAAD_.wvu.Cols" localSheetId="6">([2]ф17!#REF!,[2]ф17!$E$1:$E$65536,[2]ф17!#REF!,[2]ф17!$AA$1:$AB$65536,[2]ф17!#REF!,[2]ф17!#REF!)</definedName>
    <definedName name="Z_18BC2B1D_FCB7_4A2A_AEF3_F624557CAAAD_.wvu.Cols" localSheetId="7">([2]ф17!#REF!,[2]ф17!$E$1:$E$65536,[2]ф17!#REF!,[2]ф17!$AA$1:$AB$65536,[2]ф17!#REF!,[2]ф17!#REF!)</definedName>
    <definedName name="Z_18BC2B1D_FCB7_4A2A_AEF3_F624557CAAAD_.wvu.Cols" localSheetId="8">([2]ф17!#REF!,[2]ф17!$E$1:$E$65536,[2]ф17!#REF!,[2]ф17!$AA$1:$AB$65536,[2]ф17!#REF!,[2]ф17!#REF!)</definedName>
    <definedName name="Z_18BC2B1D_FCB7_4A2A_AEF3_F624557CAAAD_.wvu.Cols" localSheetId="4">([2]ф17!#REF!,[2]ф17!$E$1:$E$65536,[2]ф17!#REF!,[2]ф17!$AA$1:$AB$65536,[2]ф17!#REF!,[2]ф17!#REF!)</definedName>
    <definedName name="Z_18BC2B1D_FCB7_4A2A_AEF3_F624557CAAAD_.wvu.Cols" localSheetId="5">([2]ф17!#REF!,[2]ф17!$E$1:$E$65536,[2]ф17!#REF!,[2]ф17!$AA$1:$AB$65536,[2]ф17!#REF!,[2]ф17!#REF!)</definedName>
    <definedName name="Z_18BC2B1D_FCB7_4A2A_AEF3_F624557CAAAD_.wvu.Cols">([2]ф17!#REF!,[2]ф17!$E$1:$E$65536,[2]ф17!#REF!,[2]ф17!$AA$1:$AB$65536,[2]ф17!#REF!,[2]ф17!#REF!)</definedName>
    <definedName name="Z_18BC2B1D_FCB7_4A2A_AEF3_F624557CAAAD_.wvu.Rows" localSheetId="6">(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)</definedName>
    <definedName name="Z_18BC2B1D_FCB7_4A2A_AEF3_F624557CAAAD_.wvu.Rows" localSheetId="7">(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)</definedName>
    <definedName name="Z_18BC2B1D_FCB7_4A2A_AEF3_F624557CAAAD_.wvu.Rows" localSheetId="8">(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)</definedName>
    <definedName name="Z_18BC2B1D_FCB7_4A2A_AEF3_F624557CAAAD_.wvu.Rows" localSheetId="4">(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)</definedName>
    <definedName name="Z_18BC2B1D_FCB7_4A2A_AEF3_F624557CAAAD_.wvu.Rows" localSheetId="5">(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)</definedName>
    <definedName name="Z_18BC2B1D_FCB7_4A2A_AEF3_F624557CAAAD_.wvu.Rows">(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)</definedName>
    <definedName name="Z_1CCFBBE1_D351_4D23_84B8_3580A24B7343_.wvu.Cols" localSheetId="6">([2]ф17!#REF!,[2]ф17!$E$1:$E$65536,[2]ф17!#REF!,[2]ф17!$AA$1:$AB$65536,[2]ф17!#REF!,[2]ф17!#REF!)</definedName>
    <definedName name="Z_1CCFBBE1_D351_4D23_84B8_3580A24B7343_.wvu.Cols" localSheetId="7">([2]ф17!#REF!,[2]ф17!$E$1:$E$65536,[2]ф17!#REF!,[2]ф17!$AA$1:$AB$65536,[2]ф17!#REF!,[2]ф17!#REF!)</definedName>
    <definedName name="Z_1CCFBBE1_D351_4D23_84B8_3580A24B7343_.wvu.Cols" localSheetId="8">([2]ф17!#REF!,[2]ф17!$E$1:$E$65536,[2]ф17!#REF!,[2]ф17!$AA$1:$AB$65536,[2]ф17!#REF!,[2]ф17!#REF!)</definedName>
    <definedName name="Z_1CCFBBE1_D351_4D23_84B8_3580A24B7343_.wvu.Cols" localSheetId="4">([2]ф17!#REF!,[2]ф17!$E$1:$E$65536,[2]ф17!#REF!,[2]ф17!$AA$1:$AB$65536,[2]ф17!#REF!,[2]ф17!#REF!)</definedName>
    <definedName name="Z_1CCFBBE1_D351_4D23_84B8_3580A24B7343_.wvu.Cols" localSheetId="5">([2]ф17!#REF!,[2]ф17!$E$1:$E$65536,[2]ф17!#REF!,[2]ф17!$AA$1:$AB$65536,[2]ф17!#REF!,[2]ф17!#REF!)</definedName>
    <definedName name="Z_1CCFBBE1_D351_4D23_84B8_3580A24B7343_.wvu.Cols">([2]ф17!#REF!,[2]ф17!$E$1:$E$65536,[2]ф17!#REF!,[2]ф17!$AA$1:$AB$65536,[2]ф17!#REF!,[2]ф17!#REF!)</definedName>
    <definedName name="Z_1CCFBBE1_D351_4D23_84B8_3580A24B7343_.wvu.Rows" localSheetId="6">(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)</definedName>
    <definedName name="Z_1CCFBBE1_D351_4D23_84B8_3580A24B7343_.wvu.Rows" localSheetId="7">(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)</definedName>
    <definedName name="Z_1CCFBBE1_D351_4D23_84B8_3580A24B7343_.wvu.Rows" localSheetId="8">(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)</definedName>
    <definedName name="Z_1CCFBBE1_D351_4D23_84B8_3580A24B7343_.wvu.Rows" localSheetId="4">(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)</definedName>
    <definedName name="Z_1CCFBBE1_D351_4D23_84B8_3580A24B7343_.wvu.Rows" localSheetId="5">(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)</definedName>
    <definedName name="Z_1CCFBBE1_D351_4D23_84B8_3580A24B7343_.wvu.Rows">(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)</definedName>
    <definedName name="Z_2804E4BB_ED21_11D4_A6F8_00508B654B8B_.wvu.Cols" localSheetId="6" hidden="1">#REF!,#REF!,#REF!</definedName>
    <definedName name="Z_2804E4BB_ED21_11D4_A6F8_00508B654B8B_.wvu.Cols" localSheetId="7" hidden="1">#REF!,#REF!,#REF!</definedName>
    <definedName name="Z_2804E4BB_ED21_11D4_A6F8_00508B654B8B_.wvu.Cols" localSheetId="8" hidden="1">#REF!,#REF!,#REF!</definedName>
    <definedName name="Z_2804E4BB_ED21_11D4_A6F8_00508B654B8B_.wvu.Cols" localSheetId="4" hidden="1">#REF!,#REF!,#REF!</definedName>
    <definedName name="Z_2804E4BB_ED21_11D4_A6F8_00508B654B8B_.wvu.Cols" localSheetId="5" hidden="1">#REF!,#REF!,#REF!</definedName>
    <definedName name="Z_2804E4BB_ED21_11D4_A6F8_00508B654B8B_.wvu.Cols" hidden="1">#REF!,#REF!,#REF!</definedName>
    <definedName name="Z_2804E4BB_ED21_11D4_A6F8_00508B654B8B_.wvu.Cols_1" localSheetId="6">(#REF!,#REF!,#REF!)</definedName>
    <definedName name="Z_2804E4BB_ED21_11D4_A6F8_00508B654B8B_.wvu.Cols_1" localSheetId="7">(#REF!,#REF!,#REF!)</definedName>
    <definedName name="Z_2804E4BB_ED21_11D4_A6F8_00508B654B8B_.wvu.Cols_1" localSheetId="8">(#REF!,#REF!,#REF!)</definedName>
    <definedName name="Z_2804E4BB_ED21_11D4_A6F8_00508B654B8B_.wvu.Cols_1" localSheetId="4">(#REF!,#REF!,#REF!)</definedName>
    <definedName name="Z_2804E4BB_ED21_11D4_A6F8_00508B654B8B_.wvu.Cols_1" localSheetId="5">(#REF!,#REF!,#REF!)</definedName>
    <definedName name="Z_2804E4BB_ED21_11D4_A6F8_00508B654B8B_.wvu.Cols_1">(#REF!,#REF!,#REF!)</definedName>
    <definedName name="Z_2804E4BB_ED21_11D4_A6F8_00508B654B8B_.wvu.Cols_2" localSheetId="6">(#REF!,#REF!,#REF!)</definedName>
    <definedName name="Z_2804E4BB_ED21_11D4_A6F8_00508B654B8B_.wvu.Cols_2" localSheetId="7">(#REF!,#REF!,#REF!)</definedName>
    <definedName name="Z_2804E4BB_ED21_11D4_A6F8_00508B654B8B_.wvu.Cols_2" localSheetId="8">(#REF!,#REF!,#REF!)</definedName>
    <definedName name="Z_2804E4BB_ED21_11D4_A6F8_00508B654B8B_.wvu.Cols_2" localSheetId="4">(#REF!,#REF!,#REF!)</definedName>
    <definedName name="Z_2804E4BB_ED21_11D4_A6F8_00508B654B8B_.wvu.Cols_2" localSheetId="5">(#REF!,#REF!,#REF!)</definedName>
    <definedName name="Z_2804E4BB_ED21_11D4_A6F8_00508B654B8B_.wvu.Cols_2">(#REF!,#REF!,#REF!)</definedName>
    <definedName name="Z_2804E4BB_ED21_11D4_A6F8_00508B654B8B_.wvu.Cols_3" localSheetId="7">(#REF!,#REF!,#REF!)</definedName>
    <definedName name="Z_2804E4BB_ED21_11D4_A6F8_00508B654B8B_.wvu.Cols_3" localSheetId="8">(#REF!,#REF!,#REF!)</definedName>
    <definedName name="Z_2804E4BB_ED21_11D4_A6F8_00508B654B8B_.wvu.Cols_3" localSheetId="4">(#REF!,#REF!,#REF!)</definedName>
    <definedName name="Z_2804E4BB_ED21_11D4_A6F8_00508B654B8B_.wvu.Cols_3" localSheetId="5">(#REF!,#REF!,#REF!)</definedName>
    <definedName name="Z_2804E4BB_ED21_11D4_A6F8_00508B654B8B_.wvu.Cols_3">(#REF!,#REF!,#REF!)</definedName>
    <definedName name="Z_2804E4BB_ED21_11D4_A6F8_00508B654B8B_.wvu.FilterData" localSheetId="6" hidden="1">#REF!</definedName>
    <definedName name="Z_2804E4BB_ED21_11D4_A6F8_00508B654B8B_.wvu.FilterData" localSheetId="7" hidden="1">#REF!</definedName>
    <definedName name="Z_2804E4BB_ED21_11D4_A6F8_00508B654B8B_.wvu.FilterData" localSheetId="8" hidden="1">#REF!</definedName>
    <definedName name="Z_2804E4BB_ED21_11D4_A6F8_00508B654B8B_.wvu.FilterData" localSheetId="4" hidden="1">#REF!</definedName>
    <definedName name="Z_2804E4BB_ED21_11D4_A6F8_00508B654B8B_.wvu.FilterData" localSheetId="5" hidden="1">#REF!</definedName>
    <definedName name="Z_2804E4BB_ED21_11D4_A6F8_00508B654B8B_.wvu.FilterData" hidden="1">#REF!</definedName>
    <definedName name="Z_2804E4BB_ED21_11D4_A6F8_00508B654B8B_.wvu.FilterData_1" localSheetId="6">#REF!</definedName>
    <definedName name="Z_2804E4BB_ED21_11D4_A6F8_00508B654B8B_.wvu.FilterData_1" localSheetId="7">#REF!</definedName>
    <definedName name="Z_2804E4BB_ED21_11D4_A6F8_00508B654B8B_.wvu.FilterData_1" localSheetId="8">#REF!</definedName>
    <definedName name="Z_2804E4BB_ED21_11D4_A6F8_00508B654B8B_.wvu.FilterData_1" localSheetId="4">#REF!</definedName>
    <definedName name="Z_2804E4BB_ED21_11D4_A6F8_00508B654B8B_.wvu.FilterData_1" localSheetId="5">#REF!</definedName>
    <definedName name="Z_2804E4BB_ED21_11D4_A6F8_00508B654B8B_.wvu.FilterData_1">#REF!</definedName>
    <definedName name="Z_2804E4BB_ED21_11D4_A6F8_00508B654B8B_.wvu.FilterData_2" localSheetId="6">#REF!</definedName>
    <definedName name="Z_2804E4BB_ED21_11D4_A6F8_00508B654B8B_.wvu.FilterData_2" localSheetId="7">#REF!</definedName>
    <definedName name="Z_2804E4BB_ED21_11D4_A6F8_00508B654B8B_.wvu.FilterData_2" localSheetId="8">#REF!</definedName>
    <definedName name="Z_2804E4BB_ED21_11D4_A6F8_00508B654B8B_.wvu.FilterData_2" localSheetId="4">#REF!</definedName>
    <definedName name="Z_2804E4BB_ED21_11D4_A6F8_00508B654B8B_.wvu.FilterData_2" localSheetId="5">#REF!</definedName>
    <definedName name="Z_2804E4BB_ED21_11D4_A6F8_00508B654B8B_.wvu.FilterData_2">#REF!</definedName>
    <definedName name="Z_2804E4BB_ED21_11D4_A6F8_00508B654B8B_.wvu.FilterData_3" localSheetId="7">#REF!</definedName>
    <definedName name="Z_2804E4BB_ED21_11D4_A6F8_00508B654B8B_.wvu.FilterData_3" localSheetId="8">#REF!</definedName>
    <definedName name="Z_2804E4BB_ED21_11D4_A6F8_00508B654B8B_.wvu.FilterData_3" localSheetId="4">#REF!</definedName>
    <definedName name="Z_2804E4BB_ED21_11D4_A6F8_00508B654B8B_.wvu.FilterData_3" localSheetId="5">#REF!</definedName>
    <definedName name="Z_2804E4BB_ED21_11D4_A6F8_00508B654B8B_.wvu.FilterData_3">#REF!</definedName>
    <definedName name="Z_2804E4BB_ED21_11D4_A6F8_00508B654B8B_.wvu.PrintArea" localSheetId="7" hidden="1">#REF!</definedName>
    <definedName name="Z_2804E4BB_ED21_11D4_A6F8_00508B654B8B_.wvu.PrintArea" localSheetId="8" hidden="1">#REF!</definedName>
    <definedName name="Z_2804E4BB_ED21_11D4_A6F8_00508B654B8B_.wvu.PrintArea" localSheetId="4" hidden="1">#REF!</definedName>
    <definedName name="Z_2804E4BB_ED21_11D4_A6F8_00508B654B8B_.wvu.PrintArea" localSheetId="5" hidden="1">#REF!</definedName>
    <definedName name="Z_2804E4BB_ED21_11D4_A6F8_00508B654B8B_.wvu.PrintArea" hidden="1">#REF!</definedName>
    <definedName name="Z_2804E4BB_ED21_11D4_A6F8_00508B654B8B_.wvu.PrintArea_1" localSheetId="7">#REF!</definedName>
    <definedName name="Z_2804E4BB_ED21_11D4_A6F8_00508B654B8B_.wvu.PrintArea_1" localSheetId="8">#REF!</definedName>
    <definedName name="Z_2804E4BB_ED21_11D4_A6F8_00508B654B8B_.wvu.PrintArea_1" localSheetId="4">#REF!</definedName>
    <definedName name="Z_2804E4BB_ED21_11D4_A6F8_00508B654B8B_.wvu.PrintArea_1" localSheetId="5">#REF!</definedName>
    <definedName name="Z_2804E4BB_ED21_11D4_A6F8_00508B654B8B_.wvu.PrintArea_1">#REF!</definedName>
    <definedName name="Z_2804E4BB_ED21_11D4_A6F8_00508B654B8B_.wvu.PrintArea_2" localSheetId="7">#REF!</definedName>
    <definedName name="Z_2804E4BB_ED21_11D4_A6F8_00508B654B8B_.wvu.PrintArea_2" localSheetId="8">#REF!</definedName>
    <definedName name="Z_2804E4BB_ED21_11D4_A6F8_00508B654B8B_.wvu.PrintArea_2" localSheetId="4">#REF!</definedName>
    <definedName name="Z_2804E4BB_ED21_11D4_A6F8_00508B654B8B_.wvu.PrintArea_2" localSheetId="5">#REF!</definedName>
    <definedName name="Z_2804E4BB_ED21_11D4_A6F8_00508B654B8B_.wvu.PrintArea_2">#REF!</definedName>
    <definedName name="Z_2804E4BB_ED21_11D4_A6F8_00508B654B8B_.wvu.PrintArea_3" localSheetId="7">#REF!</definedName>
    <definedName name="Z_2804E4BB_ED21_11D4_A6F8_00508B654B8B_.wvu.PrintArea_3" localSheetId="8">#REF!</definedName>
    <definedName name="Z_2804E4BB_ED21_11D4_A6F8_00508B654B8B_.wvu.PrintArea_3" localSheetId="4">#REF!</definedName>
    <definedName name="Z_2804E4BB_ED21_11D4_A6F8_00508B654B8B_.wvu.PrintArea_3" localSheetId="5">#REF!</definedName>
    <definedName name="Z_2804E4BB_ED21_11D4_A6F8_00508B654B8B_.wvu.PrintArea_3">#REF!</definedName>
    <definedName name="Z_2804E4BB_ED21_11D4_A6F8_00508B654B8B_.wvu.Rows" localSheetId="6" hidden="1">#REF!,#REF!</definedName>
    <definedName name="Z_2804E4BB_ED21_11D4_A6F8_00508B654B8B_.wvu.Rows" localSheetId="7" hidden="1">#REF!,#REF!</definedName>
    <definedName name="Z_2804E4BB_ED21_11D4_A6F8_00508B654B8B_.wvu.Rows" localSheetId="8" hidden="1">#REF!,#REF!</definedName>
    <definedName name="Z_2804E4BB_ED21_11D4_A6F8_00508B654B8B_.wvu.Rows" localSheetId="4" hidden="1">#REF!,#REF!</definedName>
    <definedName name="Z_2804E4BB_ED21_11D4_A6F8_00508B654B8B_.wvu.Rows" localSheetId="5" hidden="1">#REF!,#REF!</definedName>
    <definedName name="Z_2804E4BB_ED21_11D4_A6F8_00508B654B8B_.wvu.Rows" hidden="1">#REF!,#REF!</definedName>
    <definedName name="Z_2804E4BB_ED21_11D4_A6F8_00508B654B8B_.wvu.Rows_1" localSheetId="6">(#REF!,#REF!)</definedName>
    <definedName name="Z_2804E4BB_ED21_11D4_A6F8_00508B654B8B_.wvu.Rows_1" localSheetId="7">(#REF!,#REF!)</definedName>
    <definedName name="Z_2804E4BB_ED21_11D4_A6F8_00508B654B8B_.wvu.Rows_1" localSheetId="8">(#REF!,#REF!)</definedName>
    <definedName name="Z_2804E4BB_ED21_11D4_A6F8_00508B654B8B_.wvu.Rows_1" localSheetId="4">(#REF!,#REF!)</definedName>
    <definedName name="Z_2804E4BB_ED21_11D4_A6F8_00508B654B8B_.wvu.Rows_1" localSheetId="5">(#REF!,#REF!)</definedName>
    <definedName name="Z_2804E4BB_ED21_11D4_A6F8_00508B654B8B_.wvu.Rows_1">(#REF!,#REF!)</definedName>
    <definedName name="Z_2804E4BB_ED21_11D4_A6F8_00508B654B8B_.wvu.Rows_2" localSheetId="6">(#REF!,#REF!)</definedName>
    <definedName name="Z_2804E4BB_ED21_11D4_A6F8_00508B654B8B_.wvu.Rows_2" localSheetId="7">(#REF!,#REF!)</definedName>
    <definedName name="Z_2804E4BB_ED21_11D4_A6F8_00508B654B8B_.wvu.Rows_2" localSheetId="8">(#REF!,#REF!)</definedName>
    <definedName name="Z_2804E4BB_ED21_11D4_A6F8_00508B654B8B_.wvu.Rows_2" localSheetId="4">(#REF!,#REF!)</definedName>
    <definedName name="Z_2804E4BB_ED21_11D4_A6F8_00508B654B8B_.wvu.Rows_2" localSheetId="5">(#REF!,#REF!)</definedName>
    <definedName name="Z_2804E4BB_ED21_11D4_A6F8_00508B654B8B_.wvu.Rows_2">(#REF!,#REF!)</definedName>
    <definedName name="Z_2804E4BB_ED21_11D4_A6F8_00508B654B8B_.wvu.Rows_3" localSheetId="7">(#REF!,#REF!)</definedName>
    <definedName name="Z_2804E4BB_ED21_11D4_A6F8_00508B654B8B_.wvu.Rows_3" localSheetId="8">(#REF!,#REF!)</definedName>
    <definedName name="Z_2804E4BB_ED21_11D4_A6F8_00508B654B8B_.wvu.Rows_3" localSheetId="4">(#REF!,#REF!)</definedName>
    <definedName name="Z_2804E4BB_ED21_11D4_A6F8_00508B654B8B_.wvu.Rows_3" localSheetId="5">(#REF!,#REF!)</definedName>
    <definedName name="Z_2804E4BB_ED21_11D4_A6F8_00508B654B8B_.wvu.Rows_3">(#REF!,#REF!)</definedName>
    <definedName name="Z_533B5265_3F07_46F2_B2D3_5DB63736E40E_.wvu.Cols_1">([7]ф16!$D$1:$F$65536,[7]ф16!$H$1:$J$65536,[7]ф16!$L$1:$N$65536,[7]ф16!$P$1:$R$65536)</definedName>
    <definedName name="Z_533B5265_3F07_46F2_B2D3_5DB63736E40E_.wvu.Cols_2">([2]ф17!$L$1:$Q$65536,[2]ф17!$U$1:$Z$65536,[2]ф17!$AD$1:$AI$65536,[2]ф17!$AM$1:$AR$65536)</definedName>
    <definedName name="Z_533B5265_3F07_46F2_B2D3_5DB63736E40E_.wvu.Cols_3">([7]ф19!$E$1:$L$65536,[7]ф19!$O$1:$V$65536,[7]ф19!$Y$1:$AF$65536,[7]ф19!$AI$1:$AP$65536,[7]ф19!$AS$1:$AZ$65536)</definedName>
    <definedName name="Z_533B5265_3F07_46F2_B2D3_5DB63736E40E_.wvu.Cols_4">([2]ф20!$D$1:$K$65536,[2]ф20!$N$1:$U$65536,[2]ф20!$X$1:$AE$65536,[2]ф20!$AH$1:$AO$65536,[2]ф20!$AR$1:$AY$65536)</definedName>
    <definedName name="Z_533B5265_3F07_46F2_B2D3_5DB63736E40E_.wvu.Cols_5">([7]ф4!$E$1:$G$65536,[7]ф4!$I$1:$K$65536,[7]ф4!$M$1:$O$65536,[7]ф4!$Q$1:$S$65536)</definedName>
    <definedName name="Z_533B5265_3F07_46F2_B2D3_5DB63736E40E_.wvu.Cols_6">([7]ф5!$E$1:$G$65536,[7]ф5!$I$1:$K$65536,[7]ф5!$M$1:$O$65536,[7]ф5!$Q$1:$S$65536,[7]ф5!$V$1:$X$65536,[7]ф5!$Z$1:$AB$65536,[7]ф5!$AD$1:$AF$65536,[7]ф5!$AH$1:$AJ$65536,[7]ф5!$AM$1:$AO$65536,[7]ф5!$AQ$1:$AS$65536,[7]ф5!$AU$1:$AW$65536,[7]ф5!$AY$1:$BA$65536,[7]ф5!$BD$1:$BF$65536,[7]ф5!$BH$1:$BJ$65536,[7]ф5!$BL$1:$BN$65536,[7]ф5!$BP$1:$BR$65536,[7]ф5!$BU$1:$BW$65536,[7]ф5!$BY$1:$CA$65536,[7]ф5!$CC$1:$CE$65536,[7]ф5!$CG$1:$CI$65536,[7]ф5!$CL$1:$CN$65536,[7]ф5!$CP$1:$CR$65536,[7]ф5!$CT$1:$CV$65536,[7]ф5!$CX$1:$CZ$65536,[7]ф5!$DC$1:$DE$65536,[7]ф5!$DG$1:$DI$65536,[7]ф5!$DK$1:$DM$65536,[7]ф5!$DO$1:$DQ$65536,[7]ф5!$DT$1:$DV$65536,[7]ф5!$DX$1:$DZ$65536,[7]ф5!$EB$1:$ED$65536,[7]ф5!$EF$1:$EH$65536)</definedName>
    <definedName name="Z_533B5265_3F07_46F2_B2D3_5DB63736E40E_.wvu.Cols_7">([7]ф6!$F$1:$H$65536,[7]ф6!$K$1:$M$65536,[7]ф6!$P$1:$R$65536,[7]ф6!$U$1:$W$65536)</definedName>
    <definedName name="Z_533B5265_3F07_46F2_B2D3_5DB63736E40E_.wvu.Rows">('[7]ф9(замена)'!$A$15:$IV$20,'[7]ф9(замена)'!$A$23:$IV$23,'[7]ф9(замена)'!$A$25:$IV$29,'[7]ф9(замена)'!$A$31:$IV$35,'[7]ф9(замена)'!$A$38:$IV$87,'[7]ф9(замена)'!$A$89:$IV$94,'[7]ф9(замена)'!$A$96:$IV$96,'[7]ф9(замена)'!$A$98:$IV$99,'[7]ф9(замена)'!$A$103:$IV$113,'[7]ф9(замена)'!$A$115:$IV$120,'[7]ф9(замена)'!$A$122:$IV$122,'[7]ф9(замена)'!$A$127:$IV$127,'[7]ф9(замена)'!$A$129:$IV$129,'[7]ф9(замена)'!$A$131:$IV$135,'[7]ф9(замена)'!$A$137:$IV$137,'[7]ф9(замена)'!$A$139:$IV$139,'[7]ф9(замена)'!$A$142:$IV$142,'[7]ф9(замена)'!$A$144:$IV$144,'[7]ф9(замена)'!$A$146:$IV$149,'[7]ф9(замена)'!$A$151:$IV$151,'[7]ф9(замена)'!$A$153:$IV$153,'[7]ф9(замена)'!$A$157:$IV$157,'[7]ф9(замена)'!$A$160:$IV$164,'[7]ф9(замена)'!$A$166:$IV$168,'[7]ф9(замена)'!$A$174:$IV$175)</definedName>
    <definedName name="Z_5A868EA0_ED63_11D4_A6F8_009027BEE0E0_.wvu.Cols" localSheetId="6" hidden="1">#REF!,#REF!,#REF!</definedName>
    <definedName name="Z_5A868EA0_ED63_11D4_A6F8_009027BEE0E0_.wvu.Cols" localSheetId="7" hidden="1">#REF!,#REF!,#REF!</definedName>
    <definedName name="Z_5A868EA0_ED63_11D4_A6F8_009027BEE0E0_.wvu.Cols" localSheetId="8" hidden="1">#REF!,#REF!,#REF!</definedName>
    <definedName name="Z_5A868EA0_ED63_11D4_A6F8_009027BEE0E0_.wvu.Cols" localSheetId="4" hidden="1">#REF!,#REF!,#REF!</definedName>
    <definedName name="Z_5A868EA0_ED63_11D4_A6F8_009027BEE0E0_.wvu.Cols" localSheetId="5" hidden="1">#REF!,#REF!,#REF!</definedName>
    <definedName name="Z_5A868EA0_ED63_11D4_A6F8_009027BEE0E0_.wvu.Cols" hidden="1">#REF!,#REF!,#REF!</definedName>
    <definedName name="Z_5A868EA0_ED63_11D4_A6F8_009027BEE0E0_.wvu.Cols_1" localSheetId="6">(#REF!,#REF!,#REF!)</definedName>
    <definedName name="Z_5A868EA0_ED63_11D4_A6F8_009027BEE0E0_.wvu.Cols_1" localSheetId="7">(#REF!,#REF!,#REF!)</definedName>
    <definedName name="Z_5A868EA0_ED63_11D4_A6F8_009027BEE0E0_.wvu.Cols_1" localSheetId="8">(#REF!,#REF!,#REF!)</definedName>
    <definedName name="Z_5A868EA0_ED63_11D4_A6F8_009027BEE0E0_.wvu.Cols_1" localSheetId="4">(#REF!,#REF!,#REF!)</definedName>
    <definedName name="Z_5A868EA0_ED63_11D4_A6F8_009027BEE0E0_.wvu.Cols_1" localSheetId="5">(#REF!,#REF!,#REF!)</definedName>
    <definedName name="Z_5A868EA0_ED63_11D4_A6F8_009027BEE0E0_.wvu.Cols_1">(#REF!,#REF!,#REF!)</definedName>
    <definedName name="Z_5A868EA0_ED63_11D4_A6F8_009027BEE0E0_.wvu.Cols_2" localSheetId="6">(#REF!,#REF!,#REF!)</definedName>
    <definedName name="Z_5A868EA0_ED63_11D4_A6F8_009027BEE0E0_.wvu.Cols_2" localSheetId="7">(#REF!,#REF!,#REF!)</definedName>
    <definedName name="Z_5A868EA0_ED63_11D4_A6F8_009027BEE0E0_.wvu.Cols_2" localSheetId="8">(#REF!,#REF!,#REF!)</definedName>
    <definedName name="Z_5A868EA0_ED63_11D4_A6F8_009027BEE0E0_.wvu.Cols_2" localSheetId="4">(#REF!,#REF!,#REF!)</definedName>
    <definedName name="Z_5A868EA0_ED63_11D4_A6F8_009027BEE0E0_.wvu.Cols_2" localSheetId="5">(#REF!,#REF!,#REF!)</definedName>
    <definedName name="Z_5A868EA0_ED63_11D4_A6F8_009027BEE0E0_.wvu.Cols_2">(#REF!,#REF!,#REF!)</definedName>
    <definedName name="Z_5A868EA0_ED63_11D4_A6F8_009027BEE0E0_.wvu.Cols_3" localSheetId="7">(#REF!,#REF!,#REF!)</definedName>
    <definedName name="Z_5A868EA0_ED63_11D4_A6F8_009027BEE0E0_.wvu.Cols_3" localSheetId="8">(#REF!,#REF!,#REF!)</definedName>
    <definedName name="Z_5A868EA0_ED63_11D4_A6F8_009027BEE0E0_.wvu.Cols_3" localSheetId="4">(#REF!,#REF!,#REF!)</definedName>
    <definedName name="Z_5A868EA0_ED63_11D4_A6F8_009027BEE0E0_.wvu.Cols_3" localSheetId="5">(#REF!,#REF!,#REF!)</definedName>
    <definedName name="Z_5A868EA0_ED63_11D4_A6F8_009027BEE0E0_.wvu.Cols_3">(#REF!,#REF!,#REF!)</definedName>
    <definedName name="Z_5A868EA0_ED63_11D4_A6F8_009027BEE0E0_.wvu.FilterData" localSheetId="6" hidden="1">#REF!</definedName>
    <definedName name="Z_5A868EA0_ED63_11D4_A6F8_009027BEE0E0_.wvu.FilterData" localSheetId="7" hidden="1">#REF!</definedName>
    <definedName name="Z_5A868EA0_ED63_11D4_A6F8_009027BEE0E0_.wvu.FilterData" localSheetId="8" hidden="1">#REF!</definedName>
    <definedName name="Z_5A868EA0_ED63_11D4_A6F8_009027BEE0E0_.wvu.FilterData" localSheetId="4" hidden="1">#REF!</definedName>
    <definedName name="Z_5A868EA0_ED63_11D4_A6F8_009027BEE0E0_.wvu.FilterData" localSheetId="5" hidden="1">#REF!</definedName>
    <definedName name="Z_5A868EA0_ED63_11D4_A6F8_009027BEE0E0_.wvu.FilterData" hidden="1">#REF!</definedName>
    <definedName name="Z_5A868EA0_ED63_11D4_A6F8_009027BEE0E0_.wvu.FilterData_1" localSheetId="6">#REF!</definedName>
    <definedName name="Z_5A868EA0_ED63_11D4_A6F8_009027BEE0E0_.wvu.FilterData_1" localSheetId="7">#REF!</definedName>
    <definedName name="Z_5A868EA0_ED63_11D4_A6F8_009027BEE0E0_.wvu.FilterData_1" localSheetId="8">#REF!</definedName>
    <definedName name="Z_5A868EA0_ED63_11D4_A6F8_009027BEE0E0_.wvu.FilterData_1" localSheetId="4">#REF!</definedName>
    <definedName name="Z_5A868EA0_ED63_11D4_A6F8_009027BEE0E0_.wvu.FilterData_1" localSheetId="5">#REF!</definedName>
    <definedName name="Z_5A868EA0_ED63_11D4_A6F8_009027BEE0E0_.wvu.FilterData_1">#REF!</definedName>
    <definedName name="Z_5A868EA0_ED63_11D4_A6F8_009027BEE0E0_.wvu.FilterData_2" localSheetId="6">#REF!</definedName>
    <definedName name="Z_5A868EA0_ED63_11D4_A6F8_009027BEE0E0_.wvu.FilterData_2" localSheetId="7">#REF!</definedName>
    <definedName name="Z_5A868EA0_ED63_11D4_A6F8_009027BEE0E0_.wvu.FilterData_2" localSheetId="8">#REF!</definedName>
    <definedName name="Z_5A868EA0_ED63_11D4_A6F8_009027BEE0E0_.wvu.FilterData_2" localSheetId="4">#REF!</definedName>
    <definedName name="Z_5A868EA0_ED63_11D4_A6F8_009027BEE0E0_.wvu.FilterData_2" localSheetId="5">#REF!</definedName>
    <definedName name="Z_5A868EA0_ED63_11D4_A6F8_009027BEE0E0_.wvu.FilterData_2">#REF!</definedName>
    <definedName name="Z_5A868EA0_ED63_11D4_A6F8_009027BEE0E0_.wvu.FilterData_3" localSheetId="7">#REF!</definedName>
    <definedName name="Z_5A868EA0_ED63_11D4_A6F8_009027BEE0E0_.wvu.FilterData_3" localSheetId="8">#REF!</definedName>
    <definedName name="Z_5A868EA0_ED63_11D4_A6F8_009027BEE0E0_.wvu.FilterData_3" localSheetId="4">#REF!</definedName>
    <definedName name="Z_5A868EA0_ED63_11D4_A6F8_009027BEE0E0_.wvu.FilterData_3" localSheetId="5">#REF!</definedName>
    <definedName name="Z_5A868EA0_ED63_11D4_A6F8_009027BEE0E0_.wvu.FilterData_3">#REF!</definedName>
    <definedName name="Z_5A868EA0_ED63_11D4_A6F8_009027BEE0E0_.wvu.PrintArea" localSheetId="7" hidden="1">#REF!</definedName>
    <definedName name="Z_5A868EA0_ED63_11D4_A6F8_009027BEE0E0_.wvu.PrintArea" localSheetId="8" hidden="1">#REF!</definedName>
    <definedName name="Z_5A868EA0_ED63_11D4_A6F8_009027BEE0E0_.wvu.PrintArea" localSheetId="4" hidden="1">#REF!</definedName>
    <definedName name="Z_5A868EA0_ED63_11D4_A6F8_009027BEE0E0_.wvu.PrintArea" localSheetId="5" hidden="1">#REF!</definedName>
    <definedName name="Z_5A868EA0_ED63_11D4_A6F8_009027BEE0E0_.wvu.PrintArea" hidden="1">#REF!</definedName>
    <definedName name="Z_5A868EA0_ED63_11D4_A6F8_009027BEE0E0_.wvu.PrintArea_1" localSheetId="7">#REF!</definedName>
    <definedName name="Z_5A868EA0_ED63_11D4_A6F8_009027BEE0E0_.wvu.PrintArea_1" localSheetId="8">#REF!</definedName>
    <definedName name="Z_5A868EA0_ED63_11D4_A6F8_009027BEE0E0_.wvu.PrintArea_1" localSheetId="4">#REF!</definedName>
    <definedName name="Z_5A868EA0_ED63_11D4_A6F8_009027BEE0E0_.wvu.PrintArea_1" localSheetId="5">#REF!</definedName>
    <definedName name="Z_5A868EA0_ED63_11D4_A6F8_009027BEE0E0_.wvu.PrintArea_1">#REF!</definedName>
    <definedName name="Z_5A868EA0_ED63_11D4_A6F8_009027BEE0E0_.wvu.PrintArea_2" localSheetId="7">#REF!</definedName>
    <definedName name="Z_5A868EA0_ED63_11D4_A6F8_009027BEE0E0_.wvu.PrintArea_2" localSheetId="8">#REF!</definedName>
    <definedName name="Z_5A868EA0_ED63_11D4_A6F8_009027BEE0E0_.wvu.PrintArea_2" localSheetId="4">#REF!</definedName>
    <definedName name="Z_5A868EA0_ED63_11D4_A6F8_009027BEE0E0_.wvu.PrintArea_2" localSheetId="5">#REF!</definedName>
    <definedName name="Z_5A868EA0_ED63_11D4_A6F8_009027BEE0E0_.wvu.PrintArea_2">#REF!</definedName>
    <definedName name="Z_5A868EA0_ED63_11D4_A6F8_009027BEE0E0_.wvu.PrintArea_3" localSheetId="7">#REF!</definedName>
    <definedName name="Z_5A868EA0_ED63_11D4_A6F8_009027BEE0E0_.wvu.PrintArea_3" localSheetId="8">#REF!</definedName>
    <definedName name="Z_5A868EA0_ED63_11D4_A6F8_009027BEE0E0_.wvu.PrintArea_3" localSheetId="4">#REF!</definedName>
    <definedName name="Z_5A868EA0_ED63_11D4_A6F8_009027BEE0E0_.wvu.PrintArea_3" localSheetId="5">#REF!</definedName>
    <definedName name="Z_5A868EA0_ED63_11D4_A6F8_009027BEE0E0_.wvu.PrintArea_3">#REF!</definedName>
    <definedName name="Z_5A868EA0_ED63_11D4_A6F8_009027BEE0E0_.wvu.Rows" localSheetId="6" hidden="1">#REF!,#REF!</definedName>
    <definedName name="Z_5A868EA0_ED63_11D4_A6F8_009027BEE0E0_.wvu.Rows" localSheetId="7" hidden="1">#REF!,#REF!</definedName>
    <definedName name="Z_5A868EA0_ED63_11D4_A6F8_009027BEE0E0_.wvu.Rows" localSheetId="8" hidden="1">#REF!,#REF!</definedName>
    <definedName name="Z_5A868EA0_ED63_11D4_A6F8_009027BEE0E0_.wvu.Rows" localSheetId="4" hidden="1">#REF!,#REF!</definedName>
    <definedName name="Z_5A868EA0_ED63_11D4_A6F8_009027BEE0E0_.wvu.Rows" localSheetId="5" hidden="1">#REF!,#REF!</definedName>
    <definedName name="Z_5A868EA0_ED63_11D4_A6F8_009027BEE0E0_.wvu.Rows" hidden="1">#REF!,#REF!</definedName>
    <definedName name="Z_5A868EA0_ED63_11D4_A6F8_009027BEE0E0_.wvu.Rows_1" localSheetId="6">(#REF!,#REF!)</definedName>
    <definedName name="Z_5A868EA0_ED63_11D4_A6F8_009027BEE0E0_.wvu.Rows_1" localSheetId="7">(#REF!,#REF!)</definedName>
    <definedName name="Z_5A868EA0_ED63_11D4_A6F8_009027BEE0E0_.wvu.Rows_1" localSheetId="8">(#REF!,#REF!)</definedName>
    <definedName name="Z_5A868EA0_ED63_11D4_A6F8_009027BEE0E0_.wvu.Rows_1" localSheetId="4">(#REF!,#REF!)</definedName>
    <definedName name="Z_5A868EA0_ED63_11D4_A6F8_009027BEE0E0_.wvu.Rows_1" localSheetId="5">(#REF!,#REF!)</definedName>
    <definedName name="Z_5A868EA0_ED63_11D4_A6F8_009027BEE0E0_.wvu.Rows_1">(#REF!,#REF!)</definedName>
    <definedName name="Z_5A868EA0_ED63_11D4_A6F8_009027BEE0E0_.wvu.Rows_2" localSheetId="6">(#REF!,#REF!)</definedName>
    <definedName name="Z_5A868EA0_ED63_11D4_A6F8_009027BEE0E0_.wvu.Rows_2" localSheetId="7">(#REF!,#REF!)</definedName>
    <definedName name="Z_5A868EA0_ED63_11D4_A6F8_009027BEE0E0_.wvu.Rows_2" localSheetId="8">(#REF!,#REF!)</definedName>
    <definedName name="Z_5A868EA0_ED63_11D4_A6F8_009027BEE0E0_.wvu.Rows_2" localSheetId="4">(#REF!,#REF!)</definedName>
    <definedName name="Z_5A868EA0_ED63_11D4_A6F8_009027BEE0E0_.wvu.Rows_2" localSheetId="5">(#REF!,#REF!)</definedName>
    <definedName name="Z_5A868EA0_ED63_11D4_A6F8_009027BEE0E0_.wvu.Rows_2">(#REF!,#REF!)</definedName>
    <definedName name="Z_5A868EA0_ED63_11D4_A6F8_009027BEE0E0_.wvu.Rows_3" localSheetId="7">(#REF!,#REF!)</definedName>
    <definedName name="Z_5A868EA0_ED63_11D4_A6F8_009027BEE0E0_.wvu.Rows_3" localSheetId="8">(#REF!,#REF!)</definedName>
    <definedName name="Z_5A868EA0_ED63_11D4_A6F8_009027BEE0E0_.wvu.Rows_3" localSheetId="4">(#REF!,#REF!)</definedName>
    <definedName name="Z_5A868EA0_ED63_11D4_A6F8_009027BEE0E0_.wvu.Rows_3" localSheetId="5">(#REF!,#REF!)</definedName>
    <definedName name="Z_5A868EA0_ED63_11D4_A6F8_009027BEE0E0_.wvu.Rows_3">(#REF!,#REF!)</definedName>
    <definedName name="Z_6E40955B_C2F5_11D5_A6F7_009027BEE7F1_.wvu.Cols" localSheetId="6" hidden="1">#REF!,#REF!,#REF!</definedName>
    <definedName name="Z_6E40955B_C2F5_11D5_A6F7_009027BEE7F1_.wvu.Cols" localSheetId="7" hidden="1">#REF!,#REF!,#REF!</definedName>
    <definedName name="Z_6E40955B_C2F5_11D5_A6F7_009027BEE7F1_.wvu.Cols" localSheetId="8" hidden="1">#REF!,#REF!,#REF!</definedName>
    <definedName name="Z_6E40955B_C2F5_11D5_A6F7_009027BEE7F1_.wvu.Cols" localSheetId="4" hidden="1">#REF!,#REF!,#REF!</definedName>
    <definedName name="Z_6E40955B_C2F5_11D5_A6F7_009027BEE7F1_.wvu.Cols" localSheetId="5" hidden="1">#REF!,#REF!,#REF!</definedName>
    <definedName name="Z_6E40955B_C2F5_11D5_A6F7_009027BEE7F1_.wvu.Cols" hidden="1">#REF!,#REF!,#REF!</definedName>
    <definedName name="Z_6E40955B_C2F5_11D5_A6F7_009027BEE7F1_.wvu.Cols_1" localSheetId="6">(#REF!,#REF!,#REF!)</definedName>
    <definedName name="Z_6E40955B_C2F5_11D5_A6F7_009027BEE7F1_.wvu.Cols_1" localSheetId="7">(#REF!,#REF!,#REF!)</definedName>
    <definedName name="Z_6E40955B_C2F5_11D5_A6F7_009027BEE7F1_.wvu.Cols_1" localSheetId="8">(#REF!,#REF!,#REF!)</definedName>
    <definedName name="Z_6E40955B_C2F5_11D5_A6F7_009027BEE7F1_.wvu.Cols_1" localSheetId="4">(#REF!,#REF!,#REF!)</definedName>
    <definedName name="Z_6E40955B_C2F5_11D5_A6F7_009027BEE7F1_.wvu.Cols_1" localSheetId="5">(#REF!,#REF!,#REF!)</definedName>
    <definedName name="Z_6E40955B_C2F5_11D5_A6F7_009027BEE7F1_.wvu.Cols_1">(#REF!,#REF!,#REF!)</definedName>
    <definedName name="Z_6E40955B_C2F5_11D5_A6F7_009027BEE7F1_.wvu.Cols_2" localSheetId="6">(#REF!,#REF!,#REF!)</definedName>
    <definedName name="Z_6E40955B_C2F5_11D5_A6F7_009027BEE7F1_.wvu.Cols_2" localSheetId="7">(#REF!,#REF!,#REF!)</definedName>
    <definedName name="Z_6E40955B_C2F5_11D5_A6F7_009027BEE7F1_.wvu.Cols_2" localSheetId="8">(#REF!,#REF!,#REF!)</definedName>
    <definedName name="Z_6E40955B_C2F5_11D5_A6F7_009027BEE7F1_.wvu.Cols_2" localSheetId="4">(#REF!,#REF!,#REF!)</definedName>
    <definedName name="Z_6E40955B_C2F5_11D5_A6F7_009027BEE7F1_.wvu.Cols_2" localSheetId="5">(#REF!,#REF!,#REF!)</definedName>
    <definedName name="Z_6E40955B_C2F5_11D5_A6F7_009027BEE7F1_.wvu.Cols_2">(#REF!,#REF!,#REF!)</definedName>
    <definedName name="Z_6E40955B_C2F5_11D5_A6F7_009027BEE7F1_.wvu.Cols_3" localSheetId="7">(#REF!,#REF!,#REF!)</definedName>
    <definedName name="Z_6E40955B_C2F5_11D5_A6F7_009027BEE7F1_.wvu.Cols_3" localSheetId="8">(#REF!,#REF!,#REF!)</definedName>
    <definedName name="Z_6E40955B_C2F5_11D5_A6F7_009027BEE7F1_.wvu.Cols_3" localSheetId="4">(#REF!,#REF!,#REF!)</definedName>
    <definedName name="Z_6E40955B_C2F5_11D5_A6F7_009027BEE7F1_.wvu.Cols_3" localSheetId="5">(#REF!,#REF!,#REF!)</definedName>
    <definedName name="Z_6E40955B_C2F5_11D5_A6F7_009027BEE7F1_.wvu.Cols_3">(#REF!,#REF!,#REF!)</definedName>
    <definedName name="Z_6E40955B_C2F5_11D5_A6F7_009027BEE7F1_.wvu.FilterData" localSheetId="6" hidden="1">#REF!</definedName>
    <definedName name="Z_6E40955B_C2F5_11D5_A6F7_009027BEE7F1_.wvu.FilterData" localSheetId="7" hidden="1">#REF!</definedName>
    <definedName name="Z_6E40955B_C2F5_11D5_A6F7_009027BEE7F1_.wvu.FilterData" localSheetId="8" hidden="1">#REF!</definedName>
    <definedName name="Z_6E40955B_C2F5_11D5_A6F7_009027BEE7F1_.wvu.FilterData" localSheetId="4" hidden="1">#REF!</definedName>
    <definedName name="Z_6E40955B_C2F5_11D5_A6F7_009027BEE7F1_.wvu.FilterData" localSheetId="5" hidden="1">#REF!</definedName>
    <definedName name="Z_6E40955B_C2F5_11D5_A6F7_009027BEE7F1_.wvu.FilterData" hidden="1">#REF!</definedName>
    <definedName name="Z_6E40955B_C2F5_11D5_A6F7_009027BEE7F1_.wvu.FilterData_1" localSheetId="6">#REF!</definedName>
    <definedName name="Z_6E40955B_C2F5_11D5_A6F7_009027BEE7F1_.wvu.FilterData_1" localSheetId="7">#REF!</definedName>
    <definedName name="Z_6E40955B_C2F5_11D5_A6F7_009027BEE7F1_.wvu.FilterData_1" localSheetId="8">#REF!</definedName>
    <definedName name="Z_6E40955B_C2F5_11D5_A6F7_009027BEE7F1_.wvu.FilterData_1" localSheetId="4">#REF!</definedName>
    <definedName name="Z_6E40955B_C2F5_11D5_A6F7_009027BEE7F1_.wvu.FilterData_1" localSheetId="5">#REF!</definedName>
    <definedName name="Z_6E40955B_C2F5_11D5_A6F7_009027BEE7F1_.wvu.FilterData_1">#REF!</definedName>
    <definedName name="Z_6E40955B_C2F5_11D5_A6F7_009027BEE7F1_.wvu.FilterData_2" localSheetId="6">#REF!</definedName>
    <definedName name="Z_6E40955B_C2F5_11D5_A6F7_009027BEE7F1_.wvu.FilterData_2" localSheetId="7">#REF!</definedName>
    <definedName name="Z_6E40955B_C2F5_11D5_A6F7_009027BEE7F1_.wvu.FilterData_2" localSheetId="8">#REF!</definedName>
    <definedName name="Z_6E40955B_C2F5_11D5_A6F7_009027BEE7F1_.wvu.FilterData_2" localSheetId="4">#REF!</definedName>
    <definedName name="Z_6E40955B_C2F5_11D5_A6F7_009027BEE7F1_.wvu.FilterData_2" localSheetId="5">#REF!</definedName>
    <definedName name="Z_6E40955B_C2F5_11D5_A6F7_009027BEE7F1_.wvu.FilterData_2">#REF!</definedName>
    <definedName name="Z_6E40955B_C2F5_11D5_A6F7_009027BEE7F1_.wvu.FilterData_3" localSheetId="7">#REF!</definedName>
    <definedName name="Z_6E40955B_C2F5_11D5_A6F7_009027BEE7F1_.wvu.FilterData_3" localSheetId="8">#REF!</definedName>
    <definedName name="Z_6E40955B_C2F5_11D5_A6F7_009027BEE7F1_.wvu.FilterData_3" localSheetId="4">#REF!</definedName>
    <definedName name="Z_6E40955B_C2F5_11D5_A6F7_009027BEE7F1_.wvu.FilterData_3" localSheetId="5">#REF!</definedName>
    <definedName name="Z_6E40955B_C2F5_11D5_A6F7_009027BEE7F1_.wvu.FilterData_3">#REF!</definedName>
    <definedName name="Z_6E40955B_C2F5_11D5_A6F7_009027BEE7F1_.wvu.PrintArea" localSheetId="7" hidden="1">#REF!</definedName>
    <definedName name="Z_6E40955B_C2F5_11D5_A6F7_009027BEE7F1_.wvu.PrintArea" localSheetId="8" hidden="1">#REF!</definedName>
    <definedName name="Z_6E40955B_C2F5_11D5_A6F7_009027BEE7F1_.wvu.PrintArea" localSheetId="4" hidden="1">#REF!</definedName>
    <definedName name="Z_6E40955B_C2F5_11D5_A6F7_009027BEE7F1_.wvu.PrintArea" localSheetId="5" hidden="1">#REF!</definedName>
    <definedName name="Z_6E40955B_C2F5_11D5_A6F7_009027BEE7F1_.wvu.PrintArea" hidden="1">#REF!</definedName>
    <definedName name="Z_6E40955B_C2F5_11D5_A6F7_009027BEE7F1_.wvu.PrintArea_1" localSheetId="7">#REF!</definedName>
    <definedName name="Z_6E40955B_C2F5_11D5_A6F7_009027BEE7F1_.wvu.PrintArea_1" localSheetId="8">#REF!</definedName>
    <definedName name="Z_6E40955B_C2F5_11D5_A6F7_009027BEE7F1_.wvu.PrintArea_1" localSheetId="4">#REF!</definedName>
    <definedName name="Z_6E40955B_C2F5_11D5_A6F7_009027BEE7F1_.wvu.PrintArea_1" localSheetId="5">#REF!</definedName>
    <definedName name="Z_6E40955B_C2F5_11D5_A6F7_009027BEE7F1_.wvu.PrintArea_1">#REF!</definedName>
    <definedName name="Z_6E40955B_C2F5_11D5_A6F7_009027BEE7F1_.wvu.PrintArea_2" localSheetId="7">#REF!</definedName>
    <definedName name="Z_6E40955B_C2F5_11D5_A6F7_009027BEE7F1_.wvu.PrintArea_2" localSheetId="8">#REF!</definedName>
    <definedName name="Z_6E40955B_C2F5_11D5_A6F7_009027BEE7F1_.wvu.PrintArea_2" localSheetId="4">#REF!</definedName>
    <definedName name="Z_6E40955B_C2F5_11D5_A6F7_009027BEE7F1_.wvu.PrintArea_2" localSheetId="5">#REF!</definedName>
    <definedName name="Z_6E40955B_C2F5_11D5_A6F7_009027BEE7F1_.wvu.PrintArea_2">#REF!</definedName>
    <definedName name="Z_6E40955B_C2F5_11D5_A6F7_009027BEE7F1_.wvu.PrintArea_3" localSheetId="7">#REF!</definedName>
    <definedName name="Z_6E40955B_C2F5_11D5_A6F7_009027BEE7F1_.wvu.PrintArea_3" localSheetId="8">#REF!</definedName>
    <definedName name="Z_6E40955B_C2F5_11D5_A6F7_009027BEE7F1_.wvu.PrintArea_3" localSheetId="4">#REF!</definedName>
    <definedName name="Z_6E40955B_C2F5_11D5_A6F7_009027BEE7F1_.wvu.PrintArea_3" localSheetId="5">#REF!</definedName>
    <definedName name="Z_6E40955B_C2F5_11D5_A6F7_009027BEE7F1_.wvu.PrintArea_3">#REF!</definedName>
    <definedName name="Z_6E40955B_C2F5_11D5_A6F7_009027BEE7F1_.wvu.PrintTitles" localSheetId="7" hidden="1">#REF!</definedName>
    <definedName name="Z_6E40955B_C2F5_11D5_A6F7_009027BEE7F1_.wvu.PrintTitles" localSheetId="8" hidden="1">#REF!</definedName>
    <definedName name="Z_6E40955B_C2F5_11D5_A6F7_009027BEE7F1_.wvu.PrintTitles" localSheetId="4" hidden="1">#REF!</definedName>
    <definedName name="Z_6E40955B_C2F5_11D5_A6F7_009027BEE7F1_.wvu.PrintTitles" localSheetId="5" hidden="1">#REF!</definedName>
    <definedName name="Z_6E40955B_C2F5_11D5_A6F7_009027BEE7F1_.wvu.PrintTitles" hidden="1">#REF!</definedName>
    <definedName name="Z_6E40955B_C2F5_11D5_A6F7_009027BEE7F1_.wvu.PrintTitles_1" localSheetId="7">#REF!</definedName>
    <definedName name="Z_6E40955B_C2F5_11D5_A6F7_009027BEE7F1_.wvu.PrintTitles_1" localSheetId="8">#REF!</definedName>
    <definedName name="Z_6E40955B_C2F5_11D5_A6F7_009027BEE7F1_.wvu.PrintTitles_1" localSheetId="4">#REF!</definedName>
    <definedName name="Z_6E40955B_C2F5_11D5_A6F7_009027BEE7F1_.wvu.PrintTitles_1" localSheetId="5">#REF!</definedName>
    <definedName name="Z_6E40955B_C2F5_11D5_A6F7_009027BEE7F1_.wvu.PrintTitles_1">#REF!</definedName>
    <definedName name="Z_6E40955B_C2F5_11D5_A6F7_009027BEE7F1_.wvu.PrintTitles_2" localSheetId="7">#REF!</definedName>
    <definedName name="Z_6E40955B_C2F5_11D5_A6F7_009027BEE7F1_.wvu.PrintTitles_2" localSheetId="8">#REF!</definedName>
    <definedName name="Z_6E40955B_C2F5_11D5_A6F7_009027BEE7F1_.wvu.PrintTitles_2" localSheetId="4">#REF!</definedName>
    <definedName name="Z_6E40955B_C2F5_11D5_A6F7_009027BEE7F1_.wvu.PrintTitles_2" localSheetId="5">#REF!</definedName>
    <definedName name="Z_6E40955B_C2F5_11D5_A6F7_009027BEE7F1_.wvu.PrintTitles_2">#REF!</definedName>
    <definedName name="Z_6E40955B_C2F5_11D5_A6F7_009027BEE7F1_.wvu.PrintTitles_3" localSheetId="7">#REF!</definedName>
    <definedName name="Z_6E40955B_C2F5_11D5_A6F7_009027BEE7F1_.wvu.PrintTitles_3" localSheetId="8">#REF!</definedName>
    <definedName name="Z_6E40955B_C2F5_11D5_A6F7_009027BEE7F1_.wvu.PrintTitles_3" localSheetId="4">#REF!</definedName>
    <definedName name="Z_6E40955B_C2F5_11D5_A6F7_009027BEE7F1_.wvu.PrintTitles_3" localSheetId="5">#REF!</definedName>
    <definedName name="Z_6E40955B_C2F5_11D5_A6F7_009027BEE7F1_.wvu.PrintTitles_3">#REF!</definedName>
    <definedName name="Z_6E40955B_C2F5_11D5_A6F7_009027BEE7F1_.wvu.Rows" localSheetId="6" hidden="1">#REF!,#REF!</definedName>
    <definedName name="Z_6E40955B_C2F5_11D5_A6F7_009027BEE7F1_.wvu.Rows" localSheetId="7" hidden="1">#REF!,#REF!</definedName>
    <definedName name="Z_6E40955B_C2F5_11D5_A6F7_009027BEE7F1_.wvu.Rows" localSheetId="8" hidden="1">#REF!,#REF!</definedName>
    <definedName name="Z_6E40955B_C2F5_11D5_A6F7_009027BEE7F1_.wvu.Rows" localSheetId="4" hidden="1">#REF!,#REF!</definedName>
    <definedName name="Z_6E40955B_C2F5_11D5_A6F7_009027BEE7F1_.wvu.Rows" localSheetId="5" hidden="1">#REF!,#REF!</definedName>
    <definedName name="Z_6E40955B_C2F5_11D5_A6F7_009027BEE7F1_.wvu.Rows" hidden="1">#REF!,#REF!</definedName>
    <definedName name="Z_6E40955B_C2F5_11D5_A6F7_009027BEE7F1_.wvu.Rows_1" localSheetId="6">(#REF!,#REF!)</definedName>
    <definedName name="Z_6E40955B_C2F5_11D5_A6F7_009027BEE7F1_.wvu.Rows_1" localSheetId="7">(#REF!,#REF!)</definedName>
    <definedName name="Z_6E40955B_C2F5_11D5_A6F7_009027BEE7F1_.wvu.Rows_1" localSheetId="8">(#REF!,#REF!)</definedName>
    <definedName name="Z_6E40955B_C2F5_11D5_A6F7_009027BEE7F1_.wvu.Rows_1" localSheetId="4">(#REF!,#REF!)</definedName>
    <definedName name="Z_6E40955B_C2F5_11D5_A6F7_009027BEE7F1_.wvu.Rows_1" localSheetId="5">(#REF!,#REF!)</definedName>
    <definedName name="Z_6E40955B_C2F5_11D5_A6F7_009027BEE7F1_.wvu.Rows_1">(#REF!,#REF!)</definedName>
    <definedName name="Z_6E40955B_C2F5_11D5_A6F7_009027BEE7F1_.wvu.Rows_2" localSheetId="6">(#REF!,#REF!)</definedName>
    <definedName name="Z_6E40955B_C2F5_11D5_A6F7_009027BEE7F1_.wvu.Rows_2" localSheetId="7">(#REF!,#REF!)</definedName>
    <definedName name="Z_6E40955B_C2F5_11D5_A6F7_009027BEE7F1_.wvu.Rows_2" localSheetId="8">(#REF!,#REF!)</definedName>
    <definedName name="Z_6E40955B_C2F5_11D5_A6F7_009027BEE7F1_.wvu.Rows_2" localSheetId="4">(#REF!,#REF!)</definedName>
    <definedName name="Z_6E40955B_C2F5_11D5_A6F7_009027BEE7F1_.wvu.Rows_2" localSheetId="5">(#REF!,#REF!)</definedName>
    <definedName name="Z_6E40955B_C2F5_11D5_A6F7_009027BEE7F1_.wvu.Rows_2">(#REF!,#REF!)</definedName>
    <definedName name="Z_6E40955B_C2F5_11D5_A6F7_009027BEE7F1_.wvu.Rows_3" localSheetId="7">(#REF!,#REF!)</definedName>
    <definedName name="Z_6E40955B_C2F5_11D5_A6F7_009027BEE7F1_.wvu.Rows_3" localSheetId="8">(#REF!,#REF!)</definedName>
    <definedName name="Z_6E40955B_C2F5_11D5_A6F7_009027BEE7F1_.wvu.Rows_3" localSheetId="4">(#REF!,#REF!)</definedName>
    <definedName name="Z_6E40955B_C2F5_11D5_A6F7_009027BEE7F1_.wvu.Rows_3" localSheetId="5">(#REF!,#REF!)</definedName>
    <definedName name="Z_6E40955B_C2F5_11D5_A6F7_009027BEE7F1_.wvu.Rows_3">(#REF!,#REF!)</definedName>
    <definedName name="Z_8B7728B0_C188_4F5C_9866_7BDFAB1F5F96_.wvu.Cols_1">([7]ф16!$D$1:$F$65536,[7]ф16!$H$1:$J$65536,[7]ф16!$L$1:$N$65536,[7]ф16!$P$1:$R$65536)</definedName>
    <definedName name="Z_8B7728B0_C188_4F5C_9866_7BDFAB1F5F96_.wvu.Cols_2">([2]ф17!$L$1:$Q$65536,[2]ф17!$U$1:$Z$65536,[2]ф17!$AD$1:$AI$65536,[2]ф17!$AM$1:$AR$65536)</definedName>
    <definedName name="Z_8B7728B0_C188_4F5C_9866_7BDFAB1F5F96_.wvu.Cols_3">([7]ф4!$E$1:$G$65536,[7]ф4!$I$1:$K$65536,[7]ф4!$M$1:$O$65536,[7]ф4!$Q$1:$S$65536)</definedName>
    <definedName name="Z_8B7728B0_C188_4F5C_9866_7BDFAB1F5F96_.wvu.Cols_4">([7]ф5!$E$1:$G$65536,[7]ф5!$I$1:$K$65536,[7]ф5!$M$1:$O$65536,[7]ф5!$Q$1:$S$65536,[7]ф5!$U$1:$EI$65536)</definedName>
    <definedName name="Z_8B7728B0_C188_4F5C_9866_7BDFAB1F5F96_.wvu.Cols_5">([7]ф6!$F$1:$H$65536,[7]ф6!$K$1:$M$65536,[7]ф6!$P$1:$R$65536,[7]ф6!$U$1:$W$65536)</definedName>
    <definedName name="Z_8B7728B0_C188_4F5C_9866_7BDFAB1F5F96_.wvu.Rows" localSheetId="6">([2]ф3!$A$9:$IV$16,[2]ф3!#REF!,[2]ф3!#REF!,[2]ф3!#REF!,[2]ф3!#REF!,[2]ф3!#REF!,[2]ф3!#REF!,[2]ф3!#REF!,[2]ф3!#REF!,[2]ф3!#REF!,[2]ф3!#REF!,[2]ф3!#REF!,[2]ф3!#REF!,[2]ф3!#REF!,[2]ф3!#REF!,[2]ф3!#REF!,[2]ф3!#REF!,[2]ф3!#REF!,[2]ф3!#REF!,[2]ф3!#REF!,[2]ф3!#REF!,[2]ф3!#REF!,[2]ф3!#REF!,[2]ф3!#REF!,[2]ф3!#REF!,[2]ф3!#REF!,[2]ф3!#REF!)</definedName>
    <definedName name="Z_8B7728B0_C188_4F5C_9866_7BDFAB1F5F96_.wvu.Rows" localSheetId="7">([2]ф3!$A$9:$IV$16,[2]ф3!#REF!,[2]ф3!#REF!,[2]ф3!#REF!,[2]ф3!#REF!,[2]ф3!#REF!,[2]ф3!#REF!,[2]ф3!#REF!,[2]ф3!#REF!,[2]ф3!#REF!,[2]ф3!#REF!,[2]ф3!#REF!,[2]ф3!#REF!,[2]ф3!#REF!,[2]ф3!#REF!,[2]ф3!#REF!,[2]ф3!#REF!,[2]ф3!#REF!,[2]ф3!#REF!,[2]ф3!#REF!,[2]ф3!#REF!,[2]ф3!#REF!,[2]ф3!#REF!,[2]ф3!#REF!,[2]ф3!#REF!,[2]ф3!#REF!,[2]ф3!#REF!)</definedName>
    <definedName name="Z_8B7728B0_C188_4F5C_9866_7BDFAB1F5F96_.wvu.Rows" localSheetId="8">([2]ф3!$A$9:$IV$16,[2]ф3!#REF!,[2]ф3!#REF!,[2]ф3!#REF!,[2]ф3!#REF!,[2]ф3!#REF!,[2]ф3!#REF!,[2]ф3!#REF!,[2]ф3!#REF!,[2]ф3!#REF!,[2]ф3!#REF!,[2]ф3!#REF!,[2]ф3!#REF!,[2]ф3!#REF!,[2]ф3!#REF!,[2]ф3!#REF!,[2]ф3!#REF!,[2]ф3!#REF!,[2]ф3!#REF!,[2]ф3!#REF!,[2]ф3!#REF!,[2]ф3!#REF!,[2]ф3!#REF!,[2]ф3!#REF!,[2]ф3!#REF!,[2]ф3!#REF!,[2]ф3!#REF!)</definedName>
    <definedName name="Z_8B7728B0_C188_4F5C_9866_7BDFAB1F5F96_.wvu.Rows">([2]ф3!$A$9:$IV$16,[2]ф3!#REF!,[2]ф3!#REF!,[2]ф3!#REF!,[2]ф3!#REF!,[2]ф3!#REF!,[2]ф3!#REF!,[2]ф3!#REF!,[2]ф3!#REF!,[2]ф3!#REF!,[2]ф3!#REF!,[2]ф3!#REF!,[2]ф3!#REF!,[2]ф3!#REF!,[2]ф3!#REF!,[2]ф3!#REF!,[2]ф3!#REF!,[2]ф3!#REF!,[2]ф3!#REF!,[2]ф3!#REF!,[2]ф3!#REF!,[2]ф3!#REF!,[2]ф3!#REF!,[2]ф3!#REF!,[2]ф3!#REF!,[2]ф3!#REF!,[2]ф3!#REF!)</definedName>
    <definedName name="Z_8B7728B0_C188_4F5C_9866_7BDFAB1F5F96_.wvu.Rows_1">([7]ф7!$A$14:$IV$16,[7]ф7!$A$18:$IV$20,[7]ф7!$A$22:$IV$24,[7]ф7!$A$26:$IV$28)</definedName>
    <definedName name="Z_8B7728B0_C188_4F5C_9866_7BDFAB1F5F96_.wvu.Rows_2">([7]ф8!$A$14:$IV$16,[7]ф8!$A$18:$IV$20,[7]ф8!$A$22:$IV$24,[7]ф8!$A$26:$IV$28)</definedName>
    <definedName name="Z_8B7728B0_C188_4F5C_9866_7BDFAB1F5F96_.wvu.Rows_3">([7]ф9!$A$13:$IV$15,[7]ф9!$A$17:$IV$19,[7]ф9!$A$21:$IV$23,[7]ф9!$A$25:$IV$27)</definedName>
    <definedName name="Z_8B7728B0_C188_4F5C_9866_7BDFAB1F5F96_.wvu.Rows_4">('[7]ф9(замена)'!$A$15:$IV$20,'[7]ф9(замена)'!$A$23:$IV$23,'[7]ф9(замена)'!$A$25:$IV$29,'[7]ф9(замена)'!$A$31:$IV$35,'[7]ф9(замена)'!$A$38:$IV$87,'[7]ф9(замена)'!$A$89:$IV$94,'[7]ф9(замена)'!$A$96:$IV$96,'[7]ф9(замена)'!$A$98:$IV$99,'[7]ф9(замена)'!$A$103:$IV$113,'[7]ф9(замена)'!$A$115:$IV$120,'[7]ф9(замена)'!$A$122:$IV$122,'[7]ф9(замена)'!$A$127:$IV$127,'[7]ф9(замена)'!$A$129:$IV$129,'[7]ф9(замена)'!$A$131:$IV$135,'[7]ф9(замена)'!$A$137:$IV$137,'[7]ф9(замена)'!$A$139:$IV$139,'[7]ф9(замена)'!$A$142:$IV$142,'[7]ф9(замена)'!$A$144:$IV$144,'[7]ф9(замена)'!$A$146:$IV$149,'[7]ф9(замена)'!$A$151:$IV$151,'[7]ф9(замена)'!$A$153:$IV$153,'[7]ф9(замена)'!$A$157:$IV$157,'[7]ф9(замена)'!$A$160:$IV$164,'[7]ф9(замена)'!$A$166:$IV$168,'[7]ф9(замена)'!$A$174:$IV$175)</definedName>
    <definedName name="Z_901DD601_3312_11D5_8F89_00010215A1CA_.wvu.Rows" localSheetId="6" hidden="1">#REF!,#REF!</definedName>
    <definedName name="Z_901DD601_3312_11D5_8F89_00010215A1CA_.wvu.Rows" localSheetId="7" hidden="1">#REF!,#REF!</definedName>
    <definedName name="Z_901DD601_3312_11D5_8F89_00010215A1CA_.wvu.Rows" localSheetId="8" hidden="1">#REF!,#REF!</definedName>
    <definedName name="Z_901DD601_3312_11D5_8F89_00010215A1CA_.wvu.Rows" localSheetId="4" hidden="1">#REF!,#REF!</definedName>
    <definedName name="Z_901DD601_3312_11D5_8F89_00010215A1CA_.wvu.Rows" localSheetId="5" hidden="1">#REF!,#REF!</definedName>
    <definedName name="Z_901DD601_3312_11D5_8F89_00010215A1CA_.wvu.Rows" hidden="1">#REF!,#REF!</definedName>
    <definedName name="Z_901DD601_3312_11D5_8F89_00010215A1CA_.wvu.Rows_1" localSheetId="6">(#REF!,#REF!)</definedName>
    <definedName name="Z_901DD601_3312_11D5_8F89_00010215A1CA_.wvu.Rows_1" localSheetId="7">(#REF!,#REF!)</definedName>
    <definedName name="Z_901DD601_3312_11D5_8F89_00010215A1CA_.wvu.Rows_1" localSheetId="8">(#REF!,#REF!)</definedName>
    <definedName name="Z_901DD601_3312_11D5_8F89_00010215A1CA_.wvu.Rows_1" localSheetId="4">(#REF!,#REF!)</definedName>
    <definedName name="Z_901DD601_3312_11D5_8F89_00010215A1CA_.wvu.Rows_1" localSheetId="5">(#REF!,#REF!)</definedName>
    <definedName name="Z_901DD601_3312_11D5_8F89_00010215A1CA_.wvu.Rows_1">(#REF!,#REF!)</definedName>
    <definedName name="Z_901DD601_3312_11D5_8F89_00010215A1CA_.wvu.Rows_2" localSheetId="6">(#REF!,#REF!)</definedName>
    <definedName name="Z_901DD601_3312_11D5_8F89_00010215A1CA_.wvu.Rows_2" localSheetId="7">(#REF!,#REF!)</definedName>
    <definedName name="Z_901DD601_3312_11D5_8F89_00010215A1CA_.wvu.Rows_2" localSheetId="8">(#REF!,#REF!)</definedName>
    <definedName name="Z_901DD601_3312_11D5_8F89_00010215A1CA_.wvu.Rows_2" localSheetId="4">(#REF!,#REF!)</definedName>
    <definedName name="Z_901DD601_3312_11D5_8F89_00010215A1CA_.wvu.Rows_2" localSheetId="5">(#REF!,#REF!)</definedName>
    <definedName name="Z_901DD601_3312_11D5_8F89_00010215A1CA_.wvu.Rows_2">(#REF!,#REF!)</definedName>
    <definedName name="Z_901DD601_3312_11D5_8F89_00010215A1CA_.wvu.Rows_3" localSheetId="7">(#REF!,#REF!)</definedName>
    <definedName name="Z_901DD601_3312_11D5_8F89_00010215A1CA_.wvu.Rows_3" localSheetId="8">(#REF!,#REF!)</definedName>
    <definedName name="Z_901DD601_3312_11D5_8F89_00010215A1CA_.wvu.Rows_3" localSheetId="4">(#REF!,#REF!)</definedName>
    <definedName name="Z_901DD601_3312_11D5_8F89_00010215A1CA_.wvu.Rows_3" localSheetId="5">(#REF!,#REF!)</definedName>
    <definedName name="Z_901DD601_3312_11D5_8F89_00010215A1CA_.wvu.Rows_3">(#REF!,#REF!)</definedName>
    <definedName name="Z_9F8531B1_2D7A_4AEF_A359_9A5FC9A7FBFC_.wvu.Cols" localSheetId="6">([2]ф17!#REF!,[2]ф17!$E$1:$E$65536,[2]ф17!#REF!,[2]ф17!$AA$1:$AB$65536,[2]ф17!#REF!,[2]ф17!#REF!)</definedName>
    <definedName name="Z_9F8531B1_2D7A_4AEF_A359_9A5FC9A7FBFC_.wvu.Cols" localSheetId="7">([2]ф17!#REF!,[2]ф17!$E$1:$E$65536,[2]ф17!#REF!,[2]ф17!$AA$1:$AB$65536,[2]ф17!#REF!,[2]ф17!#REF!)</definedName>
    <definedName name="Z_9F8531B1_2D7A_4AEF_A359_9A5FC9A7FBFC_.wvu.Cols" localSheetId="8">([2]ф17!#REF!,[2]ф17!$E$1:$E$65536,[2]ф17!#REF!,[2]ф17!$AA$1:$AB$65536,[2]ф17!#REF!,[2]ф17!#REF!)</definedName>
    <definedName name="Z_9F8531B1_2D7A_4AEF_A359_9A5FC9A7FBFC_.wvu.Cols" localSheetId="4">([2]ф17!#REF!,[2]ф17!$E$1:$E$65536,[2]ф17!#REF!,[2]ф17!$AA$1:$AB$65536,[2]ф17!#REF!,[2]ф17!#REF!)</definedName>
    <definedName name="Z_9F8531B1_2D7A_4AEF_A359_9A5FC9A7FBFC_.wvu.Cols" localSheetId="5">([2]ф17!#REF!,[2]ф17!$E$1:$E$65536,[2]ф17!#REF!,[2]ф17!$AA$1:$AB$65536,[2]ф17!#REF!,[2]ф17!#REF!)</definedName>
    <definedName name="Z_9F8531B1_2D7A_4AEF_A359_9A5FC9A7FBFC_.wvu.Cols">([2]ф17!#REF!,[2]ф17!$E$1:$E$65536,[2]ф17!#REF!,[2]ф17!$AA$1:$AB$65536,[2]ф17!#REF!,[2]ф17!#REF!)</definedName>
    <definedName name="Z_9F8531B1_2D7A_4AEF_A359_9A5FC9A7FBFC_.wvu.Rows" localSheetId="6">(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)</definedName>
    <definedName name="Z_9F8531B1_2D7A_4AEF_A359_9A5FC9A7FBFC_.wvu.Rows" localSheetId="7">(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)</definedName>
    <definedName name="Z_9F8531B1_2D7A_4AEF_A359_9A5FC9A7FBFC_.wvu.Rows" localSheetId="8">(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)</definedName>
    <definedName name="Z_9F8531B1_2D7A_4AEF_A359_9A5FC9A7FBFC_.wvu.Rows" localSheetId="4">(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)</definedName>
    <definedName name="Z_9F8531B1_2D7A_4AEF_A359_9A5FC9A7FBFC_.wvu.Rows" localSheetId="5">(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)</definedName>
    <definedName name="Z_9F8531B1_2D7A_4AEF_A359_9A5FC9A7FBFC_.wvu.Rows">(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,[2]ф17!#REF!)</definedName>
    <definedName name="Z_A158D6E1_ED44_11D4_A6F7_00508B654028_.wvu.Cols" localSheetId="6" hidden="1">#REF!,#REF!</definedName>
    <definedName name="Z_A158D6E1_ED44_11D4_A6F7_00508B654028_.wvu.Cols" localSheetId="7" hidden="1">#REF!,#REF!</definedName>
    <definedName name="Z_A158D6E1_ED44_11D4_A6F7_00508B654028_.wvu.Cols" localSheetId="8" hidden="1">#REF!,#REF!</definedName>
    <definedName name="Z_A158D6E1_ED44_11D4_A6F7_00508B654028_.wvu.Cols" localSheetId="4" hidden="1">#REF!,#REF!</definedName>
    <definedName name="Z_A158D6E1_ED44_11D4_A6F7_00508B654028_.wvu.Cols" localSheetId="5" hidden="1">#REF!,#REF!</definedName>
    <definedName name="Z_A158D6E1_ED44_11D4_A6F7_00508B654028_.wvu.Cols" hidden="1">#REF!,#REF!</definedName>
    <definedName name="Z_A158D6E1_ED44_11D4_A6F7_00508B654028_.wvu.Cols_1" localSheetId="6">(#REF!,#REF!)</definedName>
    <definedName name="Z_A158D6E1_ED44_11D4_A6F7_00508B654028_.wvu.Cols_1" localSheetId="7">(#REF!,#REF!)</definedName>
    <definedName name="Z_A158D6E1_ED44_11D4_A6F7_00508B654028_.wvu.Cols_1" localSheetId="8">(#REF!,#REF!)</definedName>
    <definedName name="Z_A158D6E1_ED44_11D4_A6F7_00508B654028_.wvu.Cols_1" localSheetId="4">(#REF!,#REF!)</definedName>
    <definedName name="Z_A158D6E1_ED44_11D4_A6F7_00508B654028_.wvu.Cols_1" localSheetId="5">(#REF!,#REF!)</definedName>
    <definedName name="Z_A158D6E1_ED44_11D4_A6F7_00508B654028_.wvu.Cols_1">(#REF!,#REF!)</definedName>
    <definedName name="Z_A158D6E1_ED44_11D4_A6F7_00508B654028_.wvu.Cols_2" localSheetId="6">(#REF!,#REF!)</definedName>
    <definedName name="Z_A158D6E1_ED44_11D4_A6F7_00508B654028_.wvu.Cols_2" localSheetId="7">(#REF!,#REF!)</definedName>
    <definedName name="Z_A158D6E1_ED44_11D4_A6F7_00508B654028_.wvu.Cols_2" localSheetId="8">(#REF!,#REF!)</definedName>
    <definedName name="Z_A158D6E1_ED44_11D4_A6F7_00508B654028_.wvu.Cols_2" localSheetId="4">(#REF!,#REF!)</definedName>
    <definedName name="Z_A158D6E1_ED44_11D4_A6F7_00508B654028_.wvu.Cols_2" localSheetId="5">(#REF!,#REF!)</definedName>
    <definedName name="Z_A158D6E1_ED44_11D4_A6F7_00508B654028_.wvu.Cols_2">(#REF!,#REF!)</definedName>
    <definedName name="Z_A158D6E1_ED44_11D4_A6F7_00508B654028_.wvu.Cols_3" localSheetId="7">(#REF!,#REF!)</definedName>
    <definedName name="Z_A158D6E1_ED44_11D4_A6F7_00508B654028_.wvu.Cols_3" localSheetId="8">(#REF!,#REF!)</definedName>
    <definedName name="Z_A158D6E1_ED44_11D4_A6F7_00508B654028_.wvu.Cols_3" localSheetId="4">(#REF!,#REF!)</definedName>
    <definedName name="Z_A158D6E1_ED44_11D4_A6F7_00508B654028_.wvu.Cols_3" localSheetId="5">(#REF!,#REF!)</definedName>
    <definedName name="Z_A158D6E1_ED44_11D4_A6F7_00508B654028_.wvu.Cols_3">(#REF!,#REF!)</definedName>
    <definedName name="Z_A158D6E1_ED44_11D4_A6F7_00508B654028_.wvu.FilterData" localSheetId="6" hidden="1">#REF!</definedName>
    <definedName name="Z_A158D6E1_ED44_11D4_A6F7_00508B654028_.wvu.FilterData" localSheetId="7" hidden="1">#REF!</definedName>
    <definedName name="Z_A158D6E1_ED44_11D4_A6F7_00508B654028_.wvu.FilterData" localSheetId="8" hidden="1">#REF!</definedName>
    <definedName name="Z_A158D6E1_ED44_11D4_A6F7_00508B654028_.wvu.FilterData" localSheetId="4" hidden="1">#REF!</definedName>
    <definedName name="Z_A158D6E1_ED44_11D4_A6F7_00508B654028_.wvu.FilterData" localSheetId="5" hidden="1">#REF!</definedName>
    <definedName name="Z_A158D6E1_ED44_11D4_A6F7_00508B654028_.wvu.FilterData" hidden="1">#REF!</definedName>
    <definedName name="Z_A158D6E1_ED44_11D4_A6F7_00508B654028_.wvu.FilterData_1" localSheetId="6">#REF!</definedName>
    <definedName name="Z_A158D6E1_ED44_11D4_A6F7_00508B654028_.wvu.FilterData_1" localSheetId="7">#REF!</definedName>
    <definedName name="Z_A158D6E1_ED44_11D4_A6F7_00508B654028_.wvu.FilterData_1" localSheetId="8">#REF!</definedName>
    <definedName name="Z_A158D6E1_ED44_11D4_A6F7_00508B654028_.wvu.FilterData_1" localSheetId="4">#REF!</definedName>
    <definedName name="Z_A158D6E1_ED44_11D4_A6F7_00508B654028_.wvu.FilterData_1" localSheetId="5">#REF!</definedName>
    <definedName name="Z_A158D6E1_ED44_11D4_A6F7_00508B654028_.wvu.FilterData_1">#REF!</definedName>
    <definedName name="Z_A158D6E1_ED44_11D4_A6F7_00508B654028_.wvu.FilterData_2" localSheetId="6">#REF!</definedName>
    <definedName name="Z_A158D6E1_ED44_11D4_A6F7_00508B654028_.wvu.FilterData_2" localSheetId="7">#REF!</definedName>
    <definedName name="Z_A158D6E1_ED44_11D4_A6F7_00508B654028_.wvu.FilterData_2" localSheetId="8">#REF!</definedName>
    <definedName name="Z_A158D6E1_ED44_11D4_A6F7_00508B654028_.wvu.FilterData_2" localSheetId="4">#REF!</definedName>
    <definedName name="Z_A158D6E1_ED44_11D4_A6F7_00508B654028_.wvu.FilterData_2" localSheetId="5">#REF!</definedName>
    <definedName name="Z_A158D6E1_ED44_11D4_A6F7_00508B654028_.wvu.FilterData_2">#REF!</definedName>
    <definedName name="Z_A158D6E1_ED44_11D4_A6F7_00508B654028_.wvu.FilterData_3" localSheetId="7">#REF!</definedName>
    <definedName name="Z_A158D6E1_ED44_11D4_A6F7_00508B654028_.wvu.FilterData_3" localSheetId="8">#REF!</definedName>
    <definedName name="Z_A158D6E1_ED44_11D4_A6F7_00508B654028_.wvu.FilterData_3" localSheetId="4">#REF!</definedName>
    <definedName name="Z_A158D6E1_ED44_11D4_A6F7_00508B654028_.wvu.FilterData_3" localSheetId="5">#REF!</definedName>
    <definedName name="Z_A158D6E1_ED44_11D4_A6F7_00508B654028_.wvu.FilterData_3">#REF!</definedName>
    <definedName name="Z_A158D6E1_ED44_11D4_A6F7_00508B654028_.wvu.PrintArea" localSheetId="7" hidden="1">#REF!</definedName>
    <definedName name="Z_A158D6E1_ED44_11D4_A6F7_00508B654028_.wvu.PrintArea" localSheetId="8" hidden="1">#REF!</definedName>
    <definedName name="Z_A158D6E1_ED44_11D4_A6F7_00508B654028_.wvu.PrintArea" localSheetId="4" hidden="1">#REF!</definedName>
    <definedName name="Z_A158D6E1_ED44_11D4_A6F7_00508B654028_.wvu.PrintArea" localSheetId="5" hidden="1">#REF!</definedName>
    <definedName name="Z_A158D6E1_ED44_11D4_A6F7_00508B654028_.wvu.PrintArea" hidden="1">#REF!</definedName>
    <definedName name="Z_A158D6E1_ED44_11D4_A6F7_00508B654028_.wvu.PrintArea_1" localSheetId="7">#REF!</definedName>
    <definedName name="Z_A158D6E1_ED44_11D4_A6F7_00508B654028_.wvu.PrintArea_1" localSheetId="8">#REF!</definedName>
    <definedName name="Z_A158D6E1_ED44_11D4_A6F7_00508B654028_.wvu.PrintArea_1" localSheetId="4">#REF!</definedName>
    <definedName name="Z_A158D6E1_ED44_11D4_A6F7_00508B654028_.wvu.PrintArea_1" localSheetId="5">#REF!</definedName>
    <definedName name="Z_A158D6E1_ED44_11D4_A6F7_00508B654028_.wvu.PrintArea_1">#REF!</definedName>
    <definedName name="Z_A158D6E1_ED44_11D4_A6F7_00508B654028_.wvu.PrintArea_2" localSheetId="7">#REF!</definedName>
    <definedName name="Z_A158D6E1_ED44_11D4_A6F7_00508B654028_.wvu.PrintArea_2" localSheetId="8">#REF!</definedName>
    <definedName name="Z_A158D6E1_ED44_11D4_A6F7_00508B654028_.wvu.PrintArea_2" localSheetId="4">#REF!</definedName>
    <definedName name="Z_A158D6E1_ED44_11D4_A6F7_00508B654028_.wvu.PrintArea_2" localSheetId="5">#REF!</definedName>
    <definedName name="Z_A158D6E1_ED44_11D4_A6F7_00508B654028_.wvu.PrintArea_2">#REF!</definedName>
    <definedName name="Z_A158D6E1_ED44_11D4_A6F7_00508B654028_.wvu.PrintArea_3" localSheetId="7">#REF!</definedName>
    <definedName name="Z_A158D6E1_ED44_11D4_A6F7_00508B654028_.wvu.PrintArea_3" localSheetId="8">#REF!</definedName>
    <definedName name="Z_A158D6E1_ED44_11D4_A6F7_00508B654028_.wvu.PrintArea_3" localSheetId="4">#REF!</definedName>
    <definedName name="Z_A158D6E1_ED44_11D4_A6F7_00508B654028_.wvu.PrintArea_3" localSheetId="5">#REF!</definedName>
    <definedName name="Z_A158D6E1_ED44_11D4_A6F7_00508B654028_.wvu.PrintArea_3">#REF!</definedName>
    <definedName name="Z_A158D6E1_ED44_11D4_A6F7_00508B654028_.wvu.Rows" localSheetId="6" hidden="1">#REF!,#REF!</definedName>
    <definedName name="Z_A158D6E1_ED44_11D4_A6F7_00508B654028_.wvu.Rows" localSheetId="7" hidden="1">#REF!,#REF!</definedName>
    <definedName name="Z_A158D6E1_ED44_11D4_A6F7_00508B654028_.wvu.Rows" localSheetId="8" hidden="1">#REF!,#REF!</definedName>
    <definedName name="Z_A158D6E1_ED44_11D4_A6F7_00508B654028_.wvu.Rows" localSheetId="4" hidden="1">#REF!,#REF!</definedName>
    <definedName name="Z_A158D6E1_ED44_11D4_A6F7_00508B654028_.wvu.Rows" localSheetId="5" hidden="1">#REF!,#REF!</definedName>
    <definedName name="Z_A158D6E1_ED44_11D4_A6F7_00508B654028_.wvu.Rows" hidden="1">#REF!,#REF!</definedName>
    <definedName name="Z_A158D6E1_ED44_11D4_A6F7_00508B654028_.wvu.Rows_1" localSheetId="6">(#REF!,#REF!)</definedName>
    <definedName name="Z_A158D6E1_ED44_11D4_A6F7_00508B654028_.wvu.Rows_1" localSheetId="7">(#REF!,#REF!)</definedName>
    <definedName name="Z_A158D6E1_ED44_11D4_A6F7_00508B654028_.wvu.Rows_1" localSheetId="8">(#REF!,#REF!)</definedName>
    <definedName name="Z_A158D6E1_ED44_11D4_A6F7_00508B654028_.wvu.Rows_1" localSheetId="4">(#REF!,#REF!)</definedName>
    <definedName name="Z_A158D6E1_ED44_11D4_A6F7_00508B654028_.wvu.Rows_1" localSheetId="5">(#REF!,#REF!)</definedName>
    <definedName name="Z_A158D6E1_ED44_11D4_A6F7_00508B654028_.wvu.Rows_1">(#REF!,#REF!)</definedName>
    <definedName name="Z_A158D6E1_ED44_11D4_A6F7_00508B654028_.wvu.Rows_2" localSheetId="6">(#REF!,#REF!)</definedName>
    <definedName name="Z_A158D6E1_ED44_11D4_A6F7_00508B654028_.wvu.Rows_2" localSheetId="7">(#REF!,#REF!)</definedName>
    <definedName name="Z_A158D6E1_ED44_11D4_A6F7_00508B654028_.wvu.Rows_2" localSheetId="8">(#REF!,#REF!)</definedName>
    <definedName name="Z_A158D6E1_ED44_11D4_A6F7_00508B654028_.wvu.Rows_2" localSheetId="4">(#REF!,#REF!)</definedName>
    <definedName name="Z_A158D6E1_ED44_11D4_A6F7_00508B654028_.wvu.Rows_2" localSheetId="5">(#REF!,#REF!)</definedName>
    <definedName name="Z_A158D6E1_ED44_11D4_A6F7_00508B654028_.wvu.Rows_2">(#REF!,#REF!)</definedName>
    <definedName name="Z_A158D6E1_ED44_11D4_A6F7_00508B654028_.wvu.Rows_3" localSheetId="7">(#REF!,#REF!)</definedName>
    <definedName name="Z_A158D6E1_ED44_11D4_A6F7_00508B654028_.wvu.Rows_3" localSheetId="8">(#REF!,#REF!)</definedName>
    <definedName name="Z_A158D6E1_ED44_11D4_A6F7_00508B654028_.wvu.Rows_3" localSheetId="4">(#REF!,#REF!)</definedName>
    <definedName name="Z_A158D6E1_ED44_11D4_A6F7_00508B654028_.wvu.Rows_3" localSheetId="5">(#REF!,#REF!)</definedName>
    <definedName name="Z_A158D6E1_ED44_11D4_A6F7_00508B654028_.wvu.Rows_3">(#REF!,#REF!)</definedName>
    <definedName name="Z_ADA92181_C3E4_11D5_A6F7_00508B6A7686_.wvu.Cols" localSheetId="6" hidden="1">#REF!,#REF!,#REF!</definedName>
    <definedName name="Z_ADA92181_C3E4_11D5_A6F7_00508B6A7686_.wvu.Cols" localSheetId="7" hidden="1">#REF!,#REF!,#REF!</definedName>
    <definedName name="Z_ADA92181_C3E4_11D5_A6F7_00508B6A7686_.wvu.Cols" localSheetId="8" hidden="1">#REF!,#REF!,#REF!</definedName>
    <definedName name="Z_ADA92181_C3E4_11D5_A6F7_00508B6A7686_.wvu.Cols" localSheetId="4" hidden="1">#REF!,#REF!,#REF!</definedName>
    <definedName name="Z_ADA92181_C3E4_11D5_A6F7_00508B6A7686_.wvu.Cols" localSheetId="5" hidden="1">#REF!,#REF!,#REF!</definedName>
    <definedName name="Z_ADA92181_C3E4_11D5_A6F7_00508B6A7686_.wvu.Cols" hidden="1">#REF!,#REF!,#REF!</definedName>
    <definedName name="Z_ADA92181_C3E4_11D5_A6F7_00508B6A7686_.wvu.Cols_1" localSheetId="6">(#REF!,#REF!,#REF!)</definedName>
    <definedName name="Z_ADA92181_C3E4_11D5_A6F7_00508B6A7686_.wvu.Cols_1" localSheetId="7">(#REF!,#REF!,#REF!)</definedName>
    <definedName name="Z_ADA92181_C3E4_11D5_A6F7_00508B6A7686_.wvu.Cols_1" localSheetId="8">(#REF!,#REF!,#REF!)</definedName>
    <definedName name="Z_ADA92181_C3E4_11D5_A6F7_00508B6A7686_.wvu.Cols_1" localSheetId="4">(#REF!,#REF!,#REF!)</definedName>
    <definedName name="Z_ADA92181_C3E4_11D5_A6F7_00508B6A7686_.wvu.Cols_1" localSheetId="5">(#REF!,#REF!,#REF!)</definedName>
    <definedName name="Z_ADA92181_C3E4_11D5_A6F7_00508B6A7686_.wvu.Cols_1">(#REF!,#REF!,#REF!)</definedName>
    <definedName name="Z_ADA92181_C3E4_11D5_A6F7_00508B6A7686_.wvu.Cols_2" localSheetId="6">(#REF!,#REF!,#REF!)</definedName>
    <definedName name="Z_ADA92181_C3E4_11D5_A6F7_00508B6A7686_.wvu.Cols_2" localSheetId="7">(#REF!,#REF!,#REF!)</definedName>
    <definedName name="Z_ADA92181_C3E4_11D5_A6F7_00508B6A7686_.wvu.Cols_2" localSheetId="8">(#REF!,#REF!,#REF!)</definedName>
    <definedName name="Z_ADA92181_C3E4_11D5_A6F7_00508B6A7686_.wvu.Cols_2" localSheetId="4">(#REF!,#REF!,#REF!)</definedName>
    <definedName name="Z_ADA92181_C3E4_11D5_A6F7_00508B6A7686_.wvu.Cols_2" localSheetId="5">(#REF!,#REF!,#REF!)</definedName>
    <definedName name="Z_ADA92181_C3E4_11D5_A6F7_00508B6A7686_.wvu.Cols_2">(#REF!,#REF!,#REF!)</definedName>
    <definedName name="Z_ADA92181_C3E4_11D5_A6F7_00508B6A7686_.wvu.Cols_3" localSheetId="7">(#REF!,#REF!,#REF!)</definedName>
    <definedName name="Z_ADA92181_C3E4_11D5_A6F7_00508B6A7686_.wvu.Cols_3" localSheetId="8">(#REF!,#REF!,#REF!)</definedName>
    <definedName name="Z_ADA92181_C3E4_11D5_A6F7_00508B6A7686_.wvu.Cols_3" localSheetId="4">(#REF!,#REF!,#REF!)</definedName>
    <definedName name="Z_ADA92181_C3E4_11D5_A6F7_00508B6A7686_.wvu.Cols_3" localSheetId="5">(#REF!,#REF!,#REF!)</definedName>
    <definedName name="Z_ADA92181_C3E4_11D5_A6F7_00508B6A7686_.wvu.Cols_3">(#REF!,#REF!,#REF!)</definedName>
    <definedName name="Z_ADA92181_C3E4_11D5_A6F7_00508B6A7686_.wvu.FilterData" localSheetId="6" hidden="1">#REF!</definedName>
    <definedName name="Z_ADA92181_C3E4_11D5_A6F7_00508B6A7686_.wvu.FilterData" localSheetId="7" hidden="1">#REF!</definedName>
    <definedName name="Z_ADA92181_C3E4_11D5_A6F7_00508B6A7686_.wvu.FilterData" localSheetId="8" hidden="1">#REF!</definedName>
    <definedName name="Z_ADA92181_C3E4_11D5_A6F7_00508B6A7686_.wvu.FilterData" localSheetId="4" hidden="1">#REF!</definedName>
    <definedName name="Z_ADA92181_C3E4_11D5_A6F7_00508B6A7686_.wvu.FilterData" localSheetId="5" hidden="1">#REF!</definedName>
    <definedName name="Z_ADA92181_C3E4_11D5_A6F7_00508B6A7686_.wvu.FilterData" hidden="1">#REF!</definedName>
    <definedName name="Z_ADA92181_C3E4_11D5_A6F7_00508B6A7686_.wvu.FilterData_1" localSheetId="6">#REF!</definedName>
    <definedName name="Z_ADA92181_C3E4_11D5_A6F7_00508B6A7686_.wvu.FilterData_1" localSheetId="7">#REF!</definedName>
    <definedName name="Z_ADA92181_C3E4_11D5_A6F7_00508B6A7686_.wvu.FilterData_1" localSheetId="8">#REF!</definedName>
    <definedName name="Z_ADA92181_C3E4_11D5_A6F7_00508B6A7686_.wvu.FilterData_1" localSheetId="4">#REF!</definedName>
    <definedName name="Z_ADA92181_C3E4_11D5_A6F7_00508B6A7686_.wvu.FilterData_1" localSheetId="5">#REF!</definedName>
    <definedName name="Z_ADA92181_C3E4_11D5_A6F7_00508B6A7686_.wvu.FilterData_1">#REF!</definedName>
    <definedName name="Z_ADA92181_C3E4_11D5_A6F7_00508B6A7686_.wvu.FilterData_2" localSheetId="6">#REF!</definedName>
    <definedName name="Z_ADA92181_C3E4_11D5_A6F7_00508B6A7686_.wvu.FilterData_2" localSheetId="7">#REF!</definedName>
    <definedName name="Z_ADA92181_C3E4_11D5_A6F7_00508B6A7686_.wvu.FilterData_2" localSheetId="8">#REF!</definedName>
    <definedName name="Z_ADA92181_C3E4_11D5_A6F7_00508B6A7686_.wvu.FilterData_2" localSheetId="4">#REF!</definedName>
    <definedName name="Z_ADA92181_C3E4_11D5_A6F7_00508B6A7686_.wvu.FilterData_2" localSheetId="5">#REF!</definedName>
    <definedName name="Z_ADA92181_C3E4_11D5_A6F7_00508B6A7686_.wvu.FilterData_2">#REF!</definedName>
    <definedName name="Z_ADA92181_C3E4_11D5_A6F7_00508B6A7686_.wvu.FilterData_3" localSheetId="7">#REF!</definedName>
    <definedName name="Z_ADA92181_C3E4_11D5_A6F7_00508B6A7686_.wvu.FilterData_3" localSheetId="8">#REF!</definedName>
    <definedName name="Z_ADA92181_C3E4_11D5_A6F7_00508B6A7686_.wvu.FilterData_3" localSheetId="4">#REF!</definedName>
    <definedName name="Z_ADA92181_C3E4_11D5_A6F7_00508B6A7686_.wvu.FilterData_3" localSheetId="5">#REF!</definedName>
    <definedName name="Z_ADA92181_C3E4_11D5_A6F7_00508B6A7686_.wvu.FilterData_3">#REF!</definedName>
    <definedName name="Z_ADA92181_C3E4_11D5_A6F7_00508B6A7686_.wvu.PrintArea" localSheetId="7" hidden="1">#REF!</definedName>
    <definedName name="Z_ADA92181_C3E4_11D5_A6F7_00508B6A7686_.wvu.PrintArea" localSheetId="8" hidden="1">#REF!</definedName>
    <definedName name="Z_ADA92181_C3E4_11D5_A6F7_00508B6A7686_.wvu.PrintArea" localSheetId="4" hidden="1">#REF!</definedName>
    <definedName name="Z_ADA92181_C3E4_11D5_A6F7_00508B6A7686_.wvu.PrintArea" localSheetId="5" hidden="1">#REF!</definedName>
    <definedName name="Z_ADA92181_C3E4_11D5_A6F7_00508B6A7686_.wvu.PrintArea" hidden="1">#REF!</definedName>
    <definedName name="Z_ADA92181_C3E4_11D5_A6F7_00508B6A7686_.wvu.PrintArea_1" localSheetId="7">#REF!</definedName>
    <definedName name="Z_ADA92181_C3E4_11D5_A6F7_00508B6A7686_.wvu.PrintArea_1" localSheetId="8">#REF!</definedName>
    <definedName name="Z_ADA92181_C3E4_11D5_A6F7_00508B6A7686_.wvu.PrintArea_1" localSheetId="4">#REF!</definedName>
    <definedName name="Z_ADA92181_C3E4_11D5_A6F7_00508B6A7686_.wvu.PrintArea_1" localSheetId="5">#REF!</definedName>
    <definedName name="Z_ADA92181_C3E4_11D5_A6F7_00508B6A7686_.wvu.PrintArea_1">#REF!</definedName>
    <definedName name="Z_ADA92181_C3E4_11D5_A6F7_00508B6A7686_.wvu.PrintArea_2" localSheetId="7">#REF!</definedName>
    <definedName name="Z_ADA92181_C3E4_11D5_A6F7_00508B6A7686_.wvu.PrintArea_2" localSheetId="8">#REF!</definedName>
    <definedName name="Z_ADA92181_C3E4_11D5_A6F7_00508B6A7686_.wvu.PrintArea_2" localSheetId="4">#REF!</definedName>
    <definedName name="Z_ADA92181_C3E4_11D5_A6F7_00508B6A7686_.wvu.PrintArea_2" localSheetId="5">#REF!</definedName>
    <definedName name="Z_ADA92181_C3E4_11D5_A6F7_00508B6A7686_.wvu.PrintArea_2">#REF!</definedName>
    <definedName name="Z_ADA92181_C3E4_11D5_A6F7_00508B6A7686_.wvu.PrintArea_3" localSheetId="7">#REF!</definedName>
    <definedName name="Z_ADA92181_C3E4_11D5_A6F7_00508B6A7686_.wvu.PrintArea_3" localSheetId="8">#REF!</definedName>
    <definedName name="Z_ADA92181_C3E4_11D5_A6F7_00508B6A7686_.wvu.PrintArea_3" localSheetId="4">#REF!</definedName>
    <definedName name="Z_ADA92181_C3E4_11D5_A6F7_00508B6A7686_.wvu.PrintArea_3" localSheetId="5">#REF!</definedName>
    <definedName name="Z_ADA92181_C3E4_11D5_A6F7_00508B6A7686_.wvu.PrintArea_3">#REF!</definedName>
    <definedName name="Z_ADA92181_C3E4_11D5_A6F7_00508B6A7686_.wvu.PrintTitles" localSheetId="7" hidden="1">#REF!</definedName>
    <definedName name="Z_ADA92181_C3E4_11D5_A6F7_00508B6A7686_.wvu.PrintTitles" localSheetId="8" hidden="1">#REF!</definedName>
    <definedName name="Z_ADA92181_C3E4_11D5_A6F7_00508B6A7686_.wvu.PrintTitles" localSheetId="4" hidden="1">#REF!</definedName>
    <definedName name="Z_ADA92181_C3E4_11D5_A6F7_00508B6A7686_.wvu.PrintTitles" localSheetId="5" hidden="1">#REF!</definedName>
    <definedName name="Z_ADA92181_C3E4_11D5_A6F7_00508B6A7686_.wvu.PrintTitles" hidden="1">#REF!</definedName>
    <definedName name="Z_ADA92181_C3E4_11D5_A6F7_00508B6A7686_.wvu.PrintTitles_1" localSheetId="7">#REF!</definedName>
    <definedName name="Z_ADA92181_C3E4_11D5_A6F7_00508B6A7686_.wvu.PrintTitles_1" localSheetId="8">#REF!</definedName>
    <definedName name="Z_ADA92181_C3E4_11D5_A6F7_00508B6A7686_.wvu.PrintTitles_1" localSheetId="4">#REF!</definedName>
    <definedName name="Z_ADA92181_C3E4_11D5_A6F7_00508B6A7686_.wvu.PrintTitles_1" localSheetId="5">#REF!</definedName>
    <definedName name="Z_ADA92181_C3E4_11D5_A6F7_00508B6A7686_.wvu.PrintTitles_1">#REF!</definedName>
    <definedName name="Z_ADA92181_C3E4_11D5_A6F7_00508B6A7686_.wvu.PrintTitles_2" localSheetId="7">#REF!</definedName>
    <definedName name="Z_ADA92181_C3E4_11D5_A6F7_00508B6A7686_.wvu.PrintTitles_2" localSheetId="8">#REF!</definedName>
    <definedName name="Z_ADA92181_C3E4_11D5_A6F7_00508B6A7686_.wvu.PrintTitles_2" localSheetId="4">#REF!</definedName>
    <definedName name="Z_ADA92181_C3E4_11D5_A6F7_00508B6A7686_.wvu.PrintTitles_2" localSheetId="5">#REF!</definedName>
    <definedName name="Z_ADA92181_C3E4_11D5_A6F7_00508B6A7686_.wvu.PrintTitles_2">#REF!</definedName>
    <definedName name="Z_ADA92181_C3E4_11D5_A6F7_00508B6A7686_.wvu.PrintTitles_3" localSheetId="7">#REF!</definedName>
    <definedName name="Z_ADA92181_C3E4_11D5_A6F7_00508B6A7686_.wvu.PrintTitles_3" localSheetId="8">#REF!</definedName>
    <definedName name="Z_ADA92181_C3E4_11D5_A6F7_00508B6A7686_.wvu.PrintTitles_3" localSheetId="4">#REF!</definedName>
    <definedName name="Z_ADA92181_C3E4_11D5_A6F7_00508B6A7686_.wvu.PrintTitles_3" localSheetId="5">#REF!</definedName>
    <definedName name="Z_ADA92181_C3E4_11D5_A6F7_00508B6A7686_.wvu.PrintTitles_3">#REF!</definedName>
    <definedName name="Z_ADA92181_C3E4_11D5_A6F7_00508B6A7686_.wvu.Rows" localSheetId="6" hidden="1">#REF!,#REF!</definedName>
    <definedName name="Z_ADA92181_C3E4_11D5_A6F7_00508B6A7686_.wvu.Rows" localSheetId="7" hidden="1">#REF!,#REF!</definedName>
    <definedName name="Z_ADA92181_C3E4_11D5_A6F7_00508B6A7686_.wvu.Rows" localSheetId="8" hidden="1">#REF!,#REF!</definedName>
    <definedName name="Z_ADA92181_C3E4_11D5_A6F7_00508B6A7686_.wvu.Rows" localSheetId="4" hidden="1">#REF!,#REF!</definedName>
    <definedName name="Z_ADA92181_C3E4_11D5_A6F7_00508B6A7686_.wvu.Rows" localSheetId="5" hidden="1">#REF!,#REF!</definedName>
    <definedName name="Z_ADA92181_C3E4_11D5_A6F7_00508B6A7686_.wvu.Rows" hidden="1">#REF!,#REF!</definedName>
    <definedName name="Z_ADA92181_C3E4_11D5_A6F7_00508B6A7686_.wvu.Rows_1" localSheetId="6">(#REF!,#REF!)</definedName>
    <definedName name="Z_ADA92181_C3E4_11D5_A6F7_00508B6A7686_.wvu.Rows_1" localSheetId="7">(#REF!,#REF!)</definedName>
    <definedName name="Z_ADA92181_C3E4_11D5_A6F7_00508B6A7686_.wvu.Rows_1" localSheetId="8">(#REF!,#REF!)</definedName>
    <definedName name="Z_ADA92181_C3E4_11D5_A6F7_00508B6A7686_.wvu.Rows_1" localSheetId="4">(#REF!,#REF!)</definedName>
    <definedName name="Z_ADA92181_C3E4_11D5_A6F7_00508B6A7686_.wvu.Rows_1" localSheetId="5">(#REF!,#REF!)</definedName>
    <definedName name="Z_ADA92181_C3E4_11D5_A6F7_00508B6A7686_.wvu.Rows_1">(#REF!,#REF!)</definedName>
    <definedName name="Z_ADA92181_C3E4_11D5_A6F7_00508B6A7686_.wvu.Rows_2" localSheetId="6">(#REF!,#REF!)</definedName>
    <definedName name="Z_ADA92181_C3E4_11D5_A6F7_00508B6A7686_.wvu.Rows_2" localSheetId="7">(#REF!,#REF!)</definedName>
    <definedName name="Z_ADA92181_C3E4_11D5_A6F7_00508B6A7686_.wvu.Rows_2" localSheetId="8">(#REF!,#REF!)</definedName>
    <definedName name="Z_ADA92181_C3E4_11D5_A6F7_00508B6A7686_.wvu.Rows_2" localSheetId="4">(#REF!,#REF!)</definedName>
    <definedName name="Z_ADA92181_C3E4_11D5_A6F7_00508B6A7686_.wvu.Rows_2" localSheetId="5">(#REF!,#REF!)</definedName>
    <definedName name="Z_ADA92181_C3E4_11D5_A6F7_00508B6A7686_.wvu.Rows_2">(#REF!,#REF!)</definedName>
    <definedName name="Z_ADA92181_C3E4_11D5_A6F7_00508B6A7686_.wvu.Rows_3" localSheetId="7">(#REF!,#REF!)</definedName>
    <definedName name="Z_ADA92181_C3E4_11D5_A6F7_00508B6A7686_.wvu.Rows_3" localSheetId="8">(#REF!,#REF!)</definedName>
    <definedName name="Z_ADA92181_C3E4_11D5_A6F7_00508B6A7686_.wvu.Rows_3" localSheetId="4">(#REF!,#REF!)</definedName>
    <definedName name="Z_ADA92181_C3E4_11D5_A6F7_00508B6A7686_.wvu.Rows_3" localSheetId="5">(#REF!,#REF!)</definedName>
    <definedName name="Z_ADA92181_C3E4_11D5_A6F7_00508B6A7686_.wvu.Rows_3">(#REF!,#REF!)</definedName>
    <definedName name="Z_B78B937C_F534_4D1C_B94E_B1476E434B93_.wvu.Cols_1">([7]ф16!$D$1:$F$65536,[7]ф16!$H$1:$J$65536,[7]ф16!$L$1:$N$65536,[7]ф16!$P$1:$R$65536)</definedName>
    <definedName name="Z_B78B937C_F534_4D1C_B94E_B1476E434B93_.wvu.Cols_2">([2]ф17!$L$1:$Q$65536,[2]ф17!$U$1:$Z$65536,[2]ф17!$AD$1:$AI$65536,[2]ф17!$AM$1:$AR$65536)</definedName>
    <definedName name="Z_B78B937C_F534_4D1C_B94E_B1476E434B93_.wvu.Cols_3">([7]ф4!$E$1:$G$65536,[7]ф4!$I$1:$K$65536,[7]ф4!$M$1:$O$65536,[7]ф4!$Q$1:$S$65536)</definedName>
    <definedName name="Z_B78B937C_F534_4D1C_B94E_B1476E434B93_.wvu.Cols_4">([7]ф5!$E$1:$G$65536,[7]ф5!$I$1:$K$65536,[7]ф5!$M$1:$O$65536,[7]ф5!$Q$1:$S$65536,[7]ф5!$U$1:$EI$65536)</definedName>
    <definedName name="Z_B78B937C_F534_4D1C_B94E_B1476E434B93_.wvu.Cols_5">([7]ф6!$F$1:$H$65536,[7]ф6!$K$1:$M$65536,[7]ф6!$P$1:$R$65536,[7]ф6!$U$1:$W$65536)</definedName>
    <definedName name="Z_B78B937C_F534_4D1C_B94E_B1476E434B93_.wvu.Rows">([7]ф7!$A$14:$IV$16,[7]ф7!$A$18:$IV$20,[7]ф7!$A$22:$IV$24,[7]ф7!$A$26:$IV$28)</definedName>
    <definedName name="Z_B78B937C_F534_4D1C_B94E_B1476E434B93_.wvu.Rows_1">([7]ф8!$A$14:$IV$16,[7]ф8!$A$18:$IV$20,[7]ф8!$A$22:$IV$24,[7]ф8!$A$26:$IV$28)</definedName>
    <definedName name="Z_B78B937C_F534_4D1C_B94E_B1476E434B93_.wvu.Rows_2">([7]ф9!$A$13:$IV$15,[7]ф9!$A$17:$IV$19,[7]ф9!$A$21:$IV$23,[7]ф9!$A$25:$IV$27)</definedName>
    <definedName name="Z_B78B937C_F534_4D1C_B94E_B1476E434B93_.wvu.Rows_3">('[7]ф9(замена)'!$A$15:$IV$20,'[7]ф9(замена)'!$A$23:$IV$23,'[7]ф9(замена)'!$A$25:$IV$29,'[7]ф9(замена)'!$A$31:$IV$35,'[7]ф9(замена)'!$A$38:$IV$87,'[7]ф9(замена)'!$A$89:$IV$94,'[7]ф9(замена)'!$A$96:$IV$96,'[7]ф9(замена)'!$A$98:$IV$99,'[7]ф9(замена)'!$A$103:$IV$113,'[7]ф9(замена)'!$A$115:$IV$120,'[7]ф9(замена)'!$A$122:$IV$122,'[7]ф9(замена)'!$A$127:$IV$127,'[7]ф9(замена)'!$A$129:$IV$129,'[7]ф9(замена)'!$A$131:$IV$135,'[7]ф9(замена)'!$A$137:$IV$137,'[7]ф9(замена)'!$A$139:$IV$139,'[7]ф9(замена)'!$A$142:$IV$142,'[7]ф9(замена)'!$A$144:$IV$144,'[7]ф9(замена)'!$A$146:$IV$149,'[7]ф9(замена)'!$A$151:$IV$151,'[7]ф9(замена)'!$A$153:$IV$153,'[7]ф9(замена)'!$A$157:$IV$157,'[7]ф9(замена)'!$A$160:$IV$164,'[7]ф9(замена)'!$A$166:$IV$168,'[7]ф9(замена)'!$A$174:$IV$175)</definedName>
    <definedName name="Z_D4FBBAF2_ED2F_11D4_A6F7_00508B6540C5_.wvu.FilterData" localSheetId="6" hidden="1">#REF!</definedName>
    <definedName name="Z_D4FBBAF2_ED2F_11D4_A6F7_00508B6540C5_.wvu.FilterData" localSheetId="7" hidden="1">#REF!</definedName>
    <definedName name="Z_D4FBBAF2_ED2F_11D4_A6F7_00508B6540C5_.wvu.FilterData" localSheetId="8" hidden="1">#REF!</definedName>
    <definedName name="Z_D4FBBAF2_ED2F_11D4_A6F7_00508B6540C5_.wvu.FilterData" localSheetId="4" hidden="1">#REF!</definedName>
    <definedName name="Z_D4FBBAF2_ED2F_11D4_A6F7_00508B6540C5_.wvu.FilterData" localSheetId="5" hidden="1">#REF!</definedName>
    <definedName name="Z_D4FBBAF2_ED2F_11D4_A6F7_00508B6540C5_.wvu.FilterData" hidden="1">#REF!</definedName>
    <definedName name="Z_D4FBBAF2_ED2F_11D4_A6F7_00508B6540C5_.wvu.FilterData_1" localSheetId="6">#REF!</definedName>
    <definedName name="Z_D4FBBAF2_ED2F_11D4_A6F7_00508B6540C5_.wvu.FilterData_1" localSheetId="7">#REF!</definedName>
    <definedName name="Z_D4FBBAF2_ED2F_11D4_A6F7_00508B6540C5_.wvu.FilterData_1" localSheetId="8">#REF!</definedName>
    <definedName name="Z_D4FBBAF2_ED2F_11D4_A6F7_00508B6540C5_.wvu.FilterData_1" localSheetId="4">#REF!</definedName>
    <definedName name="Z_D4FBBAF2_ED2F_11D4_A6F7_00508B6540C5_.wvu.FilterData_1" localSheetId="5">#REF!</definedName>
    <definedName name="Z_D4FBBAF2_ED2F_11D4_A6F7_00508B6540C5_.wvu.FilterData_1">#REF!</definedName>
    <definedName name="Z_D4FBBAF2_ED2F_11D4_A6F7_00508B6540C5_.wvu.FilterData_2" localSheetId="6">#REF!</definedName>
    <definedName name="Z_D4FBBAF2_ED2F_11D4_A6F7_00508B6540C5_.wvu.FilterData_2" localSheetId="7">#REF!</definedName>
    <definedName name="Z_D4FBBAF2_ED2F_11D4_A6F7_00508B6540C5_.wvu.FilterData_2" localSheetId="8">#REF!</definedName>
    <definedName name="Z_D4FBBAF2_ED2F_11D4_A6F7_00508B6540C5_.wvu.FilterData_2" localSheetId="4">#REF!</definedName>
    <definedName name="Z_D4FBBAF2_ED2F_11D4_A6F7_00508B6540C5_.wvu.FilterData_2" localSheetId="5">#REF!</definedName>
    <definedName name="Z_D4FBBAF2_ED2F_11D4_A6F7_00508B6540C5_.wvu.FilterData_2">#REF!</definedName>
    <definedName name="Z_D4FBBAF2_ED2F_11D4_A6F7_00508B6540C5_.wvu.FilterData_3" localSheetId="7">#REF!</definedName>
    <definedName name="Z_D4FBBAF2_ED2F_11D4_A6F7_00508B6540C5_.wvu.FilterData_3" localSheetId="8">#REF!</definedName>
    <definedName name="Z_D4FBBAF2_ED2F_11D4_A6F7_00508B6540C5_.wvu.FilterData_3" localSheetId="4">#REF!</definedName>
    <definedName name="Z_D4FBBAF2_ED2F_11D4_A6F7_00508B6540C5_.wvu.FilterData_3" localSheetId="5">#REF!</definedName>
    <definedName name="Z_D4FBBAF2_ED2F_11D4_A6F7_00508B6540C5_.wvu.FilterData_3">#REF!</definedName>
    <definedName name="Z_D9E68341_C2F0_11D5_A6F7_00508B6540C5_.wvu.Cols" localSheetId="6" hidden="1">#REF!,#REF!,#REF!</definedName>
    <definedName name="Z_D9E68341_C2F0_11D5_A6F7_00508B6540C5_.wvu.Cols" localSheetId="7" hidden="1">#REF!,#REF!,#REF!</definedName>
    <definedName name="Z_D9E68341_C2F0_11D5_A6F7_00508B6540C5_.wvu.Cols" localSheetId="8" hidden="1">#REF!,#REF!,#REF!</definedName>
    <definedName name="Z_D9E68341_C2F0_11D5_A6F7_00508B6540C5_.wvu.Cols" localSheetId="4" hidden="1">#REF!,#REF!,#REF!</definedName>
    <definedName name="Z_D9E68341_C2F0_11D5_A6F7_00508B6540C5_.wvu.Cols" localSheetId="5" hidden="1">#REF!,#REF!,#REF!</definedName>
    <definedName name="Z_D9E68341_C2F0_11D5_A6F7_00508B6540C5_.wvu.Cols" hidden="1">#REF!,#REF!,#REF!</definedName>
    <definedName name="Z_D9E68341_C2F0_11D5_A6F7_00508B6540C5_.wvu.Cols_1" localSheetId="6">(#REF!,#REF!,#REF!)</definedName>
    <definedName name="Z_D9E68341_C2F0_11D5_A6F7_00508B6540C5_.wvu.Cols_1" localSheetId="7">(#REF!,#REF!,#REF!)</definedName>
    <definedName name="Z_D9E68341_C2F0_11D5_A6F7_00508B6540C5_.wvu.Cols_1" localSheetId="8">(#REF!,#REF!,#REF!)</definedName>
    <definedName name="Z_D9E68341_C2F0_11D5_A6F7_00508B6540C5_.wvu.Cols_1" localSheetId="4">(#REF!,#REF!,#REF!)</definedName>
    <definedName name="Z_D9E68341_C2F0_11D5_A6F7_00508B6540C5_.wvu.Cols_1" localSheetId="5">(#REF!,#REF!,#REF!)</definedName>
    <definedName name="Z_D9E68341_C2F0_11D5_A6F7_00508B6540C5_.wvu.Cols_1">(#REF!,#REF!,#REF!)</definedName>
    <definedName name="Z_D9E68341_C2F0_11D5_A6F7_00508B6540C5_.wvu.Cols_2" localSheetId="6">(#REF!,#REF!,#REF!)</definedName>
    <definedName name="Z_D9E68341_C2F0_11D5_A6F7_00508B6540C5_.wvu.Cols_2" localSheetId="7">(#REF!,#REF!,#REF!)</definedName>
    <definedName name="Z_D9E68341_C2F0_11D5_A6F7_00508B6540C5_.wvu.Cols_2" localSheetId="8">(#REF!,#REF!,#REF!)</definedName>
    <definedName name="Z_D9E68341_C2F0_11D5_A6F7_00508B6540C5_.wvu.Cols_2" localSheetId="4">(#REF!,#REF!,#REF!)</definedName>
    <definedName name="Z_D9E68341_C2F0_11D5_A6F7_00508B6540C5_.wvu.Cols_2" localSheetId="5">(#REF!,#REF!,#REF!)</definedName>
    <definedName name="Z_D9E68341_C2F0_11D5_A6F7_00508B6540C5_.wvu.Cols_2">(#REF!,#REF!,#REF!)</definedName>
    <definedName name="Z_D9E68341_C2F0_11D5_A6F7_00508B6540C5_.wvu.Cols_3" localSheetId="7">(#REF!,#REF!,#REF!)</definedName>
    <definedName name="Z_D9E68341_C2F0_11D5_A6F7_00508B6540C5_.wvu.Cols_3" localSheetId="8">(#REF!,#REF!,#REF!)</definedName>
    <definedName name="Z_D9E68341_C2F0_11D5_A6F7_00508B6540C5_.wvu.Cols_3" localSheetId="4">(#REF!,#REF!,#REF!)</definedName>
    <definedName name="Z_D9E68341_C2F0_11D5_A6F7_00508B6540C5_.wvu.Cols_3" localSheetId="5">(#REF!,#REF!,#REF!)</definedName>
    <definedName name="Z_D9E68341_C2F0_11D5_A6F7_00508B6540C5_.wvu.Cols_3">(#REF!,#REF!,#REF!)</definedName>
    <definedName name="Z_D9E68341_C2F0_11D5_A6F7_00508B6540C5_.wvu.FilterData" localSheetId="6" hidden="1">#REF!</definedName>
    <definedName name="Z_D9E68341_C2F0_11D5_A6F7_00508B6540C5_.wvu.FilterData" localSheetId="7" hidden="1">#REF!</definedName>
    <definedName name="Z_D9E68341_C2F0_11D5_A6F7_00508B6540C5_.wvu.FilterData" localSheetId="8" hidden="1">#REF!</definedName>
    <definedName name="Z_D9E68341_C2F0_11D5_A6F7_00508B6540C5_.wvu.FilterData" localSheetId="4" hidden="1">#REF!</definedName>
    <definedName name="Z_D9E68341_C2F0_11D5_A6F7_00508B6540C5_.wvu.FilterData" localSheetId="5" hidden="1">#REF!</definedName>
    <definedName name="Z_D9E68341_C2F0_11D5_A6F7_00508B6540C5_.wvu.FilterData" hidden="1">#REF!</definedName>
    <definedName name="Z_D9E68341_C2F0_11D5_A6F7_00508B6540C5_.wvu.FilterData_1" localSheetId="6">#REF!</definedName>
    <definedName name="Z_D9E68341_C2F0_11D5_A6F7_00508B6540C5_.wvu.FilterData_1" localSheetId="7">#REF!</definedName>
    <definedName name="Z_D9E68341_C2F0_11D5_A6F7_00508B6540C5_.wvu.FilterData_1" localSheetId="8">#REF!</definedName>
    <definedName name="Z_D9E68341_C2F0_11D5_A6F7_00508B6540C5_.wvu.FilterData_1" localSheetId="4">#REF!</definedName>
    <definedName name="Z_D9E68341_C2F0_11D5_A6F7_00508B6540C5_.wvu.FilterData_1" localSheetId="5">#REF!</definedName>
    <definedName name="Z_D9E68341_C2F0_11D5_A6F7_00508B6540C5_.wvu.FilterData_1">#REF!</definedName>
    <definedName name="Z_D9E68341_C2F0_11D5_A6F7_00508B6540C5_.wvu.FilterData_2" localSheetId="6">#REF!</definedName>
    <definedName name="Z_D9E68341_C2F0_11D5_A6F7_00508B6540C5_.wvu.FilterData_2" localSheetId="7">#REF!</definedName>
    <definedName name="Z_D9E68341_C2F0_11D5_A6F7_00508B6540C5_.wvu.FilterData_2" localSheetId="8">#REF!</definedName>
    <definedName name="Z_D9E68341_C2F0_11D5_A6F7_00508B6540C5_.wvu.FilterData_2" localSheetId="4">#REF!</definedName>
    <definedName name="Z_D9E68341_C2F0_11D5_A6F7_00508B6540C5_.wvu.FilterData_2" localSheetId="5">#REF!</definedName>
    <definedName name="Z_D9E68341_C2F0_11D5_A6F7_00508B6540C5_.wvu.FilterData_2">#REF!</definedName>
    <definedName name="Z_D9E68341_C2F0_11D5_A6F7_00508B6540C5_.wvu.FilterData_3" localSheetId="7">#REF!</definedName>
    <definedName name="Z_D9E68341_C2F0_11D5_A6F7_00508B6540C5_.wvu.FilterData_3" localSheetId="8">#REF!</definedName>
    <definedName name="Z_D9E68341_C2F0_11D5_A6F7_00508B6540C5_.wvu.FilterData_3" localSheetId="4">#REF!</definedName>
    <definedName name="Z_D9E68341_C2F0_11D5_A6F7_00508B6540C5_.wvu.FilterData_3" localSheetId="5">#REF!</definedName>
    <definedName name="Z_D9E68341_C2F0_11D5_A6F7_00508B6540C5_.wvu.FilterData_3">#REF!</definedName>
    <definedName name="Z_D9E68341_C2F0_11D5_A6F7_00508B6540C5_.wvu.PrintArea" localSheetId="7" hidden="1">#REF!</definedName>
    <definedName name="Z_D9E68341_C2F0_11D5_A6F7_00508B6540C5_.wvu.PrintArea" localSheetId="8" hidden="1">#REF!</definedName>
    <definedName name="Z_D9E68341_C2F0_11D5_A6F7_00508B6540C5_.wvu.PrintArea" localSheetId="4" hidden="1">#REF!</definedName>
    <definedName name="Z_D9E68341_C2F0_11D5_A6F7_00508B6540C5_.wvu.PrintArea" localSheetId="5" hidden="1">#REF!</definedName>
    <definedName name="Z_D9E68341_C2F0_11D5_A6F7_00508B6540C5_.wvu.PrintArea" hidden="1">#REF!</definedName>
    <definedName name="Z_D9E68341_C2F0_11D5_A6F7_00508B6540C5_.wvu.PrintArea_1" localSheetId="7">#REF!</definedName>
    <definedName name="Z_D9E68341_C2F0_11D5_A6F7_00508B6540C5_.wvu.PrintArea_1" localSheetId="8">#REF!</definedName>
    <definedName name="Z_D9E68341_C2F0_11D5_A6F7_00508B6540C5_.wvu.PrintArea_1" localSheetId="4">#REF!</definedName>
    <definedName name="Z_D9E68341_C2F0_11D5_A6F7_00508B6540C5_.wvu.PrintArea_1" localSheetId="5">#REF!</definedName>
    <definedName name="Z_D9E68341_C2F0_11D5_A6F7_00508B6540C5_.wvu.PrintArea_1">#REF!</definedName>
    <definedName name="Z_D9E68341_C2F0_11D5_A6F7_00508B6540C5_.wvu.PrintArea_2" localSheetId="7">#REF!</definedName>
    <definedName name="Z_D9E68341_C2F0_11D5_A6F7_00508B6540C5_.wvu.PrintArea_2" localSheetId="8">#REF!</definedName>
    <definedName name="Z_D9E68341_C2F0_11D5_A6F7_00508B6540C5_.wvu.PrintArea_2" localSheetId="4">#REF!</definedName>
    <definedName name="Z_D9E68341_C2F0_11D5_A6F7_00508B6540C5_.wvu.PrintArea_2" localSheetId="5">#REF!</definedName>
    <definedName name="Z_D9E68341_C2F0_11D5_A6F7_00508B6540C5_.wvu.PrintArea_2">#REF!</definedName>
    <definedName name="Z_D9E68341_C2F0_11D5_A6F7_00508B6540C5_.wvu.PrintArea_3" localSheetId="7">#REF!</definedName>
    <definedName name="Z_D9E68341_C2F0_11D5_A6F7_00508B6540C5_.wvu.PrintArea_3" localSheetId="8">#REF!</definedName>
    <definedName name="Z_D9E68341_C2F0_11D5_A6F7_00508B6540C5_.wvu.PrintArea_3" localSheetId="4">#REF!</definedName>
    <definedName name="Z_D9E68341_C2F0_11D5_A6F7_00508B6540C5_.wvu.PrintArea_3" localSheetId="5">#REF!</definedName>
    <definedName name="Z_D9E68341_C2F0_11D5_A6F7_00508B6540C5_.wvu.PrintArea_3">#REF!</definedName>
    <definedName name="Z_D9E68341_C2F0_11D5_A6F7_00508B6540C5_.wvu.PrintTitles" localSheetId="7" hidden="1">#REF!</definedName>
    <definedName name="Z_D9E68341_C2F0_11D5_A6F7_00508B6540C5_.wvu.PrintTitles" localSheetId="8" hidden="1">#REF!</definedName>
    <definedName name="Z_D9E68341_C2F0_11D5_A6F7_00508B6540C5_.wvu.PrintTitles" localSheetId="4" hidden="1">#REF!</definedName>
    <definedName name="Z_D9E68341_C2F0_11D5_A6F7_00508B6540C5_.wvu.PrintTitles" localSheetId="5" hidden="1">#REF!</definedName>
    <definedName name="Z_D9E68341_C2F0_11D5_A6F7_00508B6540C5_.wvu.PrintTitles" hidden="1">#REF!</definedName>
    <definedName name="Z_D9E68341_C2F0_11D5_A6F7_00508B6540C5_.wvu.PrintTitles_1" localSheetId="7">#REF!</definedName>
    <definedName name="Z_D9E68341_C2F0_11D5_A6F7_00508B6540C5_.wvu.PrintTitles_1" localSheetId="8">#REF!</definedName>
    <definedName name="Z_D9E68341_C2F0_11D5_A6F7_00508B6540C5_.wvu.PrintTitles_1" localSheetId="4">#REF!</definedName>
    <definedName name="Z_D9E68341_C2F0_11D5_A6F7_00508B6540C5_.wvu.PrintTitles_1" localSheetId="5">#REF!</definedName>
    <definedName name="Z_D9E68341_C2F0_11D5_A6F7_00508B6540C5_.wvu.PrintTitles_1">#REF!</definedName>
    <definedName name="Z_D9E68341_C2F0_11D5_A6F7_00508B6540C5_.wvu.PrintTitles_2" localSheetId="7">#REF!</definedName>
    <definedName name="Z_D9E68341_C2F0_11D5_A6F7_00508B6540C5_.wvu.PrintTitles_2" localSheetId="8">#REF!</definedName>
    <definedName name="Z_D9E68341_C2F0_11D5_A6F7_00508B6540C5_.wvu.PrintTitles_2" localSheetId="4">#REF!</definedName>
    <definedName name="Z_D9E68341_C2F0_11D5_A6F7_00508B6540C5_.wvu.PrintTitles_2" localSheetId="5">#REF!</definedName>
    <definedName name="Z_D9E68341_C2F0_11D5_A6F7_00508B6540C5_.wvu.PrintTitles_2">#REF!</definedName>
    <definedName name="Z_D9E68341_C2F0_11D5_A6F7_00508B6540C5_.wvu.PrintTitles_3" localSheetId="7">#REF!</definedName>
    <definedName name="Z_D9E68341_C2F0_11D5_A6F7_00508B6540C5_.wvu.PrintTitles_3" localSheetId="8">#REF!</definedName>
    <definedName name="Z_D9E68341_C2F0_11D5_A6F7_00508B6540C5_.wvu.PrintTitles_3" localSheetId="4">#REF!</definedName>
    <definedName name="Z_D9E68341_C2F0_11D5_A6F7_00508B6540C5_.wvu.PrintTitles_3" localSheetId="5">#REF!</definedName>
    <definedName name="Z_D9E68341_C2F0_11D5_A6F7_00508B6540C5_.wvu.PrintTitles_3">#REF!</definedName>
    <definedName name="Z_D9E68341_C2F0_11D5_A6F7_00508B6540C5_.wvu.Rows" localSheetId="7" hidden="1">#REF!</definedName>
    <definedName name="Z_D9E68341_C2F0_11D5_A6F7_00508B6540C5_.wvu.Rows" localSheetId="8" hidden="1">#REF!</definedName>
    <definedName name="Z_D9E68341_C2F0_11D5_A6F7_00508B6540C5_.wvu.Rows" localSheetId="4" hidden="1">#REF!</definedName>
    <definedName name="Z_D9E68341_C2F0_11D5_A6F7_00508B6540C5_.wvu.Rows" localSheetId="5" hidden="1">#REF!</definedName>
    <definedName name="Z_D9E68341_C2F0_11D5_A6F7_00508B6540C5_.wvu.Rows" hidden="1">#REF!</definedName>
    <definedName name="Z_D9E68341_C2F0_11D5_A6F7_00508B6540C5_.wvu.Rows_1" localSheetId="7">#REF!</definedName>
    <definedName name="Z_D9E68341_C2F0_11D5_A6F7_00508B6540C5_.wvu.Rows_1" localSheetId="8">#REF!</definedName>
    <definedName name="Z_D9E68341_C2F0_11D5_A6F7_00508B6540C5_.wvu.Rows_1" localSheetId="4">#REF!</definedName>
    <definedName name="Z_D9E68341_C2F0_11D5_A6F7_00508B6540C5_.wvu.Rows_1" localSheetId="5">#REF!</definedName>
    <definedName name="Z_D9E68341_C2F0_11D5_A6F7_00508B6540C5_.wvu.Rows_1">#REF!</definedName>
    <definedName name="Z_D9E68341_C2F0_11D5_A6F7_00508B6540C5_.wvu.Rows_2" localSheetId="7">#REF!</definedName>
    <definedName name="Z_D9E68341_C2F0_11D5_A6F7_00508B6540C5_.wvu.Rows_2" localSheetId="8">#REF!</definedName>
    <definedName name="Z_D9E68341_C2F0_11D5_A6F7_00508B6540C5_.wvu.Rows_2" localSheetId="4">#REF!</definedName>
    <definedName name="Z_D9E68341_C2F0_11D5_A6F7_00508B6540C5_.wvu.Rows_2" localSheetId="5">#REF!</definedName>
    <definedName name="Z_D9E68341_C2F0_11D5_A6F7_00508B6540C5_.wvu.Rows_2">#REF!</definedName>
    <definedName name="Z_D9E68341_C2F0_11D5_A6F7_00508B6540C5_.wvu.Rows_3" localSheetId="7">#REF!</definedName>
    <definedName name="Z_D9E68341_C2F0_11D5_A6F7_00508B6540C5_.wvu.Rows_3" localSheetId="8">#REF!</definedName>
    <definedName name="Z_D9E68341_C2F0_11D5_A6F7_00508B6540C5_.wvu.Rows_3" localSheetId="4">#REF!</definedName>
    <definedName name="Z_D9E68341_C2F0_11D5_A6F7_00508B6540C5_.wvu.Rows_3" localSheetId="5">#REF!</definedName>
    <definedName name="Z_D9E68341_C2F0_11D5_A6F7_00508B6540C5_.wvu.Rows_3">#REF!</definedName>
    <definedName name="Z_E4AF7CF1_C9D1_40EB_959A_D659D3638AC1_.wvu.Cols_1">([7]ф16!$D$1:$F$65536,[7]ф16!$H$1:$J$65536,[7]ф16!$L$1:$N$65536,[7]ф16!$P$1:$R$65536)</definedName>
    <definedName name="Z_E4AF7CF1_C9D1_40EB_959A_D659D3638AC1_.wvu.Cols_2">([2]ф17!$L$1:$Q$65536,[2]ф17!$U$1:$Z$65536,[2]ф17!$AD$1:$AI$65536,[2]ф17!$AM$1:$AR$65536)</definedName>
    <definedName name="Z_E4AF7CF1_C9D1_40EB_959A_D659D3638AC1_.wvu.Cols_3">([7]ф4!$E$1:$G$65536,[7]ф4!$I$1:$K$65536,[7]ф4!$M$1:$O$65536,[7]ф4!$Q$1:$S$65536)</definedName>
    <definedName name="Z_E4AF7CF1_C9D1_40EB_959A_D659D3638AC1_.wvu.Cols_4">([7]ф5!$E$1:$G$65536,[7]ф5!$I$1:$K$65536,[7]ф5!$M$1:$O$65536,[7]ф5!$Q$1:$S$65536,[7]ф5!$U$1:$EI$65536)</definedName>
    <definedName name="Z_E4AF7CF1_C9D1_40EB_959A_D659D3638AC1_.wvu.Cols_5">([7]ф6!$F$1:$H$65536,[7]ф6!$K$1:$M$65536,[7]ф6!$P$1:$R$65536,[7]ф6!$U$1:$W$65536)</definedName>
    <definedName name="Z_E4AF7CF1_C9D1_40EB_959A_D659D3638AC1_.wvu.Rows">([7]ф7!$A$14:$IV$16,[7]ф7!$A$18:$IV$20,[7]ф7!$A$22:$IV$24,[7]ф7!$A$26:$IV$28)</definedName>
    <definedName name="Z_E4AF7CF1_C9D1_40EB_959A_D659D3638AC1_.wvu.Rows_1">([7]ф8!$A$14:$IV$16,[7]ф8!$A$18:$IV$20,[7]ф8!$A$22:$IV$24,[7]ф8!$A$26:$IV$28)</definedName>
    <definedName name="Z_E4AF7CF1_C9D1_40EB_959A_D659D3638AC1_.wvu.Rows_2">([7]ф9!$A$13:$IV$15,[7]ф9!$A$17:$IV$19,[7]ф9!$A$21:$IV$23,[7]ф9!$A$25:$IV$27)</definedName>
    <definedName name="Z_E4AF7CF1_C9D1_40EB_959A_D659D3638AC1_.wvu.Rows_3">('[7]ф9(замена)'!$A$15:$IV$20,'[7]ф9(замена)'!$A$23:$IV$23,'[7]ф9(замена)'!$A$25:$IV$29,'[7]ф9(замена)'!$A$31:$IV$35,'[7]ф9(замена)'!$A$38:$IV$87,'[7]ф9(замена)'!$A$89:$IV$94,'[7]ф9(замена)'!$A$96:$IV$96,'[7]ф9(замена)'!$A$98:$IV$99,'[7]ф9(замена)'!$A$103:$IV$113,'[7]ф9(замена)'!$A$115:$IV$120,'[7]ф9(замена)'!$A$122:$IV$122,'[7]ф9(замена)'!$A$127:$IV$127,'[7]ф9(замена)'!$A$129:$IV$129,'[7]ф9(замена)'!$A$131:$IV$135,'[7]ф9(замена)'!$A$137:$IV$137,'[7]ф9(замена)'!$A$139:$IV$139,'[7]ф9(замена)'!$A$142:$IV$142,'[7]ф9(замена)'!$A$144:$IV$144,'[7]ф9(замена)'!$A$146:$IV$149,'[7]ф9(замена)'!$A$151:$IV$151,'[7]ф9(замена)'!$A$153:$IV$153,'[7]ф9(замена)'!$A$157:$IV$157,'[7]ф9(замена)'!$A$160:$IV$164,'[7]ф9(замена)'!$A$166:$IV$168,'[7]ф9(замена)'!$A$174:$IV$175)</definedName>
    <definedName name="Z_E59F2D98_9BEC_4028_B437_921C8204440C_.wvu.Cols">([7]ф16!$D$1:$F$65536,[7]ф16!$H$1:$J$65536,[7]ф16!$L$1:$N$65536,[7]ф16!$P$1:$R$65536)</definedName>
    <definedName name="а" localSheetId="4">#REF!</definedName>
    <definedName name="а" localSheetId="5">#REF!</definedName>
    <definedName name="а">#REF!</definedName>
    <definedName name="а5" localSheetId="6">#REF!</definedName>
    <definedName name="а5" localSheetId="7">#REF!</definedName>
    <definedName name="а5" localSheetId="8">#REF!</definedName>
    <definedName name="а5" localSheetId="4">#REF!</definedName>
    <definedName name="а5" localSheetId="5">#REF!</definedName>
    <definedName name="а5">#REF!</definedName>
    <definedName name="а5_1" localSheetId="6">#REF!</definedName>
    <definedName name="а5_1" localSheetId="7">#REF!</definedName>
    <definedName name="а5_1" localSheetId="8">#REF!</definedName>
    <definedName name="а5_1" localSheetId="4">#REF!</definedName>
    <definedName name="а5_1" localSheetId="5">#REF!</definedName>
    <definedName name="а5_1">#REF!</definedName>
    <definedName name="а5_2" localSheetId="6">#REF!</definedName>
    <definedName name="а5_2" localSheetId="7">#REF!</definedName>
    <definedName name="а5_2" localSheetId="8">#REF!</definedName>
    <definedName name="а5_2" localSheetId="4">#REF!</definedName>
    <definedName name="а5_2" localSheetId="5">#REF!</definedName>
    <definedName name="а5_2">#REF!</definedName>
    <definedName name="а6" localSheetId="7">#REF!</definedName>
    <definedName name="а6" localSheetId="8">#REF!</definedName>
    <definedName name="а6" localSheetId="4">#REF!</definedName>
    <definedName name="а6" localSheetId="5">#REF!</definedName>
    <definedName name="а6">#REF!</definedName>
    <definedName name="а8" localSheetId="7">#REF!</definedName>
    <definedName name="а8" localSheetId="8">#REF!</definedName>
    <definedName name="а8" localSheetId="4">#REF!</definedName>
    <definedName name="а8" localSheetId="5">#REF!</definedName>
    <definedName name="а8">#REF!</definedName>
    <definedName name="а8_1" localSheetId="7">#REF!</definedName>
    <definedName name="а8_1" localSheetId="8">#REF!</definedName>
    <definedName name="а8_1" localSheetId="4">#REF!</definedName>
    <definedName name="а8_1" localSheetId="5">#REF!</definedName>
    <definedName name="а8_1">#REF!</definedName>
    <definedName name="а8_2" localSheetId="7">#REF!</definedName>
    <definedName name="а8_2" localSheetId="8">#REF!</definedName>
    <definedName name="а8_2" localSheetId="4">#REF!</definedName>
    <definedName name="а8_2" localSheetId="5">#REF!</definedName>
    <definedName name="а8_2">#REF!</definedName>
    <definedName name="а9" localSheetId="7">#REF!</definedName>
    <definedName name="а9" localSheetId="8">#REF!</definedName>
    <definedName name="а9" localSheetId="4">#REF!</definedName>
    <definedName name="а9" localSheetId="5">#REF!</definedName>
    <definedName name="а9">#REF!</definedName>
    <definedName name="а9_1" localSheetId="7">#REF!</definedName>
    <definedName name="а9_1" localSheetId="8">#REF!</definedName>
    <definedName name="а9_1" localSheetId="4">#REF!</definedName>
    <definedName name="а9_1" localSheetId="5">#REF!</definedName>
    <definedName name="а9_1">#REF!</definedName>
    <definedName name="а9_2" localSheetId="7">#REF!</definedName>
    <definedName name="а9_2" localSheetId="8">#REF!</definedName>
    <definedName name="а9_2" localSheetId="4">#REF!</definedName>
    <definedName name="а9_2" localSheetId="5">#REF!</definedName>
    <definedName name="а9_2">#REF!</definedName>
    <definedName name="ааа" localSheetId="7">#REF!</definedName>
    <definedName name="ааа" localSheetId="8">#REF!</definedName>
    <definedName name="ааа" localSheetId="4">#REF!</definedName>
    <definedName name="ааа" localSheetId="5">#REF!</definedName>
    <definedName name="ааа">#REF!</definedName>
    <definedName name="ааа_1" localSheetId="7">#REF!</definedName>
    <definedName name="ааа_1" localSheetId="8">#REF!</definedName>
    <definedName name="ааа_1" localSheetId="4">#REF!</definedName>
    <definedName name="ааа_1" localSheetId="5">#REF!</definedName>
    <definedName name="ааа_1">#REF!</definedName>
    <definedName name="ааа_2" localSheetId="7">#REF!</definedName>
    <definedName name="ааа_2" localSheetId="8">#REF!</definedName>
    <definedName name="ааа_2" localSheetId="4">#REF!</definedName>
    <definedName name="ааа_2" localSheetId="5">#REF!</definedName>
    <definedName name="ааа_2">#REF!</definedName>
    <definedName name="апер" localSheetId="6" hidden="1">{"'Sheet1'!$A$1:$G$96","'Sheet1'!$A$1:$H$96"}</definedName>
    <definedName name="апер" localSheetId="7" hidden="1">{"'Sheet1'!$A$1:$G$96","'Sheet1'!$A$1:$H$96"}</definedName>
    <definedName name="апер" localSheetId="8" hidden="1">{"'Sheet1'!$A$1:$G$96","'Sheet1'!$A$1:$H$96"}</definedName>
    <definedName name="апер" localSheetId="4" hidden="1">{"'Sheet1'!$A$1:$G$96","'Sheet1'!$A$1:$H$96"}</definedName>
    <definedName name="апер" localSheetId="5" hidden="1">{"'Sheet1'!$A$1:$G$96","'Sheet1'!$A$1:$H$96"}</definedName>
    <definedName name="апер" hidden="1">{"'Sheet1'!$A$1:$G$96","'Sheet1'!$A$1:$H$96"}</definedName>
    <definedName name="апер_1" localSheetId="6">{"'Sheet1'!$A$1:$G$96","'Sheet1'!$A$1:$H$96"}</definedName>
    <definedName name="апер_1" localSheetId="7">{"'Sheet1'!$A$1:$G$96","'Sheet1'!$A$1:$H$96"}</definedName>
    <definedName name="апер_1" localSheetId="8">{"'Sheet1'!$A$1:$G$96","'Sheet1'!$A$1:$H$96"}</definedName>
    <definedName name="апер_1" localSheetId="4">{"'Sheet1'!$A$1:$G$96","'Sheet1'!$A$1:$H$96"}</definedName>
    <definedName name="апер_1" localSheetId="5">{"'Sheet1'!$A$1:$G$96","'Sheet1'!$A$1:$H$96"}</definedName>
    <definedName name="апер_1">{"'Sheet1'!$A$1:$G$96","'Sheet1'!$A$1:$H$96"}</definedName>
    <definedName name="апер_2" localSheetId="6">{"'Sheet1'!$A$1:$G$96","'Sheet1'!$A$1:$H$96"}</definedName>
    <definedName name="апер_2" localSheetId="7">{"'Sheet1'!$A$1:$G$96","'Sheet1'!$A$1:$H$96"}</definedName>
    <definedName name="апер_2" localSheetId="8">{"'Sheet1'!$A$1:$G$96","'Sheet1'!$A$1:$H$96"}</definedName>
    <definedName name="апер_2" localSheetId="4">{"'Sheet1'!$A$1:$G$96","'Sheet1'!$A$1:$H$96"}</definedName>
    <definedName name="апер_2" localSheetId="5">{"'Sheet1'!$A$1:$G$96","'Sheet1'!$A$1:$H$96"}</definedName>
    <definedName name="апер_2">{"'Sheet1'!$A$1:$G$96","'Sheet1'!$A$1:$H$96"}</definedName>
    <definedName name="апер_3" localSheetId="6">{"'Sheet1'!$A$1:$G$96","'Sheet1'!$A$1:$H$96"}</definedName>
    <definedName name="апер_3" localSheetId="7">{"'Sheet1'!$A$1:$G$96","'Sheet1'!$A$1:$H$96"}</definedName>
    <definedName name="апер_3" localSheetId="8">{"'Sheet1'!$A$1:$G$96","'Sheet1'!$A$1:$H$96"}</definedName>
    <definedName name="апер_3" localSheetId="4">{"'Sheet1'!$A$1:$G$96","'Sheet1'!$A$1:$H$96"}</definedName>
    <definedName name="апер_3" localSheetId="5">{"'Sheet1'!$A$1:$G$96","'Sheet1'!$A$1:$H$96"}</definedName>
    <definedName name="апер_3">{"'Sheet1'!$A$1:$G$96","'Sheet1'!$A$1:$H$96"}</definedName>
    <definedName name="апер_4" localSheetId="6">{"'Sheet1'!$A$1:$G$96","'Sheet1'!$A$1:$H$96"}</definedName>
    <definedName name="апер_4" localSheetId="7">{"'Sheet1'!$A$1:$G$96","'Sheet1'!$A$1:$H$96"}</definedName>
    <definedName name="апер_4" localSheetId="8">{"'Sheet1'!$A$1:$G$96","'Sheet1'!$A$1:$H$96"}</definedName>
    <definedName name="апер_4" localSheetId="4">{"'Sheet1'!$A$1:$G$96","'Sheet1'!$A$1:$H$96"}</definedName>
    <definedName name="апер_4" localSheetId="5">{"'Sheet1'!$A$1:$G$96","'Sheet1'!$A$1:$H$96"}</definedName>
    <definedName name="апер_4">{"'Sheet1'!$A$1:$G$96","'Sheet1'!$A$1:$H$96"}</definedName>
    <definedName name="в2" localSheetId="6" hidden="1">{"'Sheet1'!$A$1:$G$96","'Sheet1'!$A$1:$H$96"}</definedName>
    <definedName name="в2" localSheetId="7" hidden="1">{"'Sheet1'!$A$1:$G$96","'Sheet1'!$A$1:$H$96"}</definedName>
    <definedName name="в2" localSheetId="8" hidden="1">{"'Sheet1'!$A$1:$G$96","'Sheet1'!$A$1:$H$96"}</definedName>
    <definedName name="в2" localSheetId="4" hidden="1">{"'Sheet1'!$A$1:$G$96","'Sheet1'!$A$1:$H$96"}</definedName>
    <definedName name="в2" localSheetId="5" hidden="1">{"'Sheet1'!$A$1:$G$96","'Sheet1'!$A$1:$H$96"}</definedName>
    <definedName name="в2" hidden="1">{"'Sheet1'!$A$1:$G$96","'Sheet1'!$A$1:$H$96"}</definedName>
    <definedName name="в2_1" localSheetId="6">{"'Sheet1'!$A$1:$G$96","'Sheet1'!$A$1:$H$96"}</definedName>
    <definedName name="в2_1" localSheetId="7">{"'Sheet1'!$A$1:$G$96","'Sheet1'!$A$1:$H$96"}</definedName>
    <definedName name="в2_1" localSheetId="8">{"'Sheet1'!$A$1:$G$96","'Sheet1'!$A$1:$H$96"}</definedName>
    <definedName name="в2_1" localSheetId="4">{"'Sheet1'!$A$1:$G$96","'Sheet1'!$A$1:$H$96"}</definedName>
    <definedName name="в2_1" localSheetId="5">{"'Sheet1'!$A$1:$G$96","'Sheet1'!$A$1:$H$96"}</definedName>
    <definedName name="в2_1">{"'Sheet1'!$A$1:$G$96","'Sheet1'!$A$1:$H$96"}</definedName>
    <definedName name="в2_2" localSheetId="6">{"'Sheet1'!$A$1:$G$96","'Sheet1'!$A$1:$H$96"}</definedName>
    <definedName name="в2_2" localSheetId="7">{"'Sheet1'!$A$1:$G$96","'Sheet1'!$A$1:$H$96"}</definedName>
    <definedName name="в2_2" localSheetId="8">{"'Sheet1'!$A$1:$G$96","'Sheet1'!$A$1:$H$96"}</definedName>
    <definedName name="в2_2" localSheetId="4">{"'Sheet1'!$A$1:$G$96","'Sheet1'!$A$1:$H$96"}</definedName>
    <definedName name="в2_2" localSheetId="5">{"'Sheet1'!$A$1:$G$96","'Sheet1'!$A$1:$H$96"}</definedName>
    <definedName name="в2_2">{"'Sheet1'!$A$1:$G$96","'Sheet1'!$A$1:$H$96"}</definedName>
    <definedName name="в2_3" localSheetId="6">{"'Sheet1'!$A$1:$G$96","'Sheet1'!$A$1:$H$96"}</definedName>
    <definedName name="в2_3" localSheetId="7">{"'Sheet1'!$A$1:$G$96","'Sheet1'!$A$1:$H$96"}</definedName>
    <definedName name="в2_3" localSheetId="8">{"'Sheet1'!$A$1:$G$96","'Sheet1'!$A$1:$H$96"}</definedName>
    <definedName name="в2_3" localSheetId="4">{"'Sheet1'!$A$1:$G$96","'Sheet1'!$A$1:$H$96"}</definedName>
    <definedName name="в2_3" localSheetId="5">{"'Sheet1'!$A$1:$G$96","'Sheet1'!$A$1:$H$96"}</definedName>
    <definedName name="в2_3">{"'Sheet1'!$A$1:$G$96","'Sheet1'!$A$1:$H$96"}</definedName>
    <definedName name="в2_4" localSheetId="6">{"'Sheet1'!$A$1:$G$96","'Sheet1'!$A$1:$H$96"}</definedName>
    <definedName name="в2_4" localSheetId="7">{"'Sheet1'!$A$1:$G$96","'Sheet1'!$A$1:$H$96"}</definedName>
    <definedName name="в2_4" localSheetId="8">{"'Sheet1'!$A$1:$G$96","'Sheet1'!$A$1:$H$96"}</definedName>
    <definedName name="в2_4" localSheetId="4">{"'Sheet1'!$A$1:$G$96","'Sheet1'!$A$1:$H$96"}</definedName>
    <definedName name="в2_4" localSheetId="5">{"'Sheet1'!$A$1:$G$96","'Sheet1'!$A$1:$H$96"}</definedName>
    <definedName name="в2_4">{"'Sheet1'!$A$1:$G$96","'Sheet1'!$A$1:$H$96"}</definedName>
    <definedName name="в5" localSheetId="6">#REF!</definedName>
    <definedName name="в5" localSheetId="7">#REF!</definedName>
    <definedName name="в5" localSheetId="8">#REF!</definedName>
    <definedName name="в5" localSheetId="4">#REF!</definedName>
    <definedName name="в5" localSheetId="5">#REF!</definedName>
    <definedName name="в5">#REF!</definedName>
    <definedName name="в5_1" localSheetId="6">#REF!</definedName>
    <definedName name="в5_1" localSheetId="7">#REF!</definedName>
    <definedName name="в5_1" localSheetId="8">#REF!</definedName>
    <definedName name="в5_1" localSheetId="4">#REF!</definedName>
    <definedName name="в5_1" localSheetId="5">#REF!</definedName>
    <definedName name="в5_1">#REF!</definedName>
    <definedName name="в5_2" localSheetId="6">#REF!</definedName>
    <definedName name="в5_2" localSheetId="7">#REF!</definedName>
    <definedName name="в5_2" localSheetId="8">#REF!</definedName>
    <definedName name="в5_2" localSheetId="4">#REF!</definedName>
    <definedName name="в5_2" localSheetId="5">#REF!</definedName>
    <definedName name="в5_2">#REF!</definedName>
    <definedName name="ва" localSheetId="6" hidden="1">{"'Sheet1'!$A$1:$G$96","'Sheet1'!$A$1:$H$96"}</definedName>
    <definedName name="ва" localSheetId="7" hidden="1">{"'Sheet1'!$A$1:$G$96","'Sheet1'!$A$1:$H$96"}</definedName>
    <definedName name="ва" localSheetId="8" hidden="1">{"'Sheet1'!$A$1:$G$96","'Sheet1'!$A$1:$H$96"}</definedName>
    <definedName name="ва" localSheetId="4" hidden="1">{"'Sheet1'!$A$1:$G$96","'Sheet1'!$A$1:$H$96"}</definedName>
    <definedName name="ва" localSheetId="5" hidden="1">{"'Sheet1'!$A$1:$G$96","'Sheet1'!$A$1:$H$96"}</definedName>
    <definedName name="ва" hidden="1">{"'Sheet1'!$A$1:$G$96","'Sheet1'!$A$1:$H$96"}</definedName>
    <definedName name="ва_1" localSheetId="6">{"'Sheet1'!$A$1:$G$96","'Sheet1'!$A$1:$H$96"}</definedName>
    <definedName name="ва_1" localSheetId="7">{"'Sheet1'!$A$1:$G$96","'Sheet1'!$A$1:$H$96"}</definedName>
    <definedName name="ва_1" localSheetId="8">{"'Sheet1'!$A$1:$G$96","'Sheet1'!$A$1:$H$96"}</definedName>
    <definedName name="ва_1" localSheetId="4">{"'Sheet1'!$A$1:$G$96","'Sheet1'!$A$1:$H$96"}</definedName>
    <definedName name="ва_1" localSheetId="5">{"'Sheet1'!$A$1:$G$96","'Sheet1'!$A$1:$H$96"}</definedName>
    <definedName name="ва_1">{"'Sheet1'!$A$1:$G$96","'Sheet1'!$A$1:$H$96"}</definedName>
    <definedName name="ва_2" localSheetId="6">{"'Sheet1'!$A$1:$G$96","'Sheet1'!$A$1:$H$96"}</definedName>
    <definedName name="ва_2" localSheetId="7">{"'Sheet1'!$A$1:$G$96","'Sheet1'!$A$1:$H$96"}</definedName>
    <definedName name="ва_2" localSheetId="8">{"'Sheet1'!$A$1:$G$96","'Sheet1'!$A$1:$H$96"}</definedName>
    <definedName name="ва_2" localSheetId="4">{"'Sheet1'!$A$1:$G$96","'Sheet1'!$A$1:$H$96"}</definedName>
    <definedName name="ва_2" localSheetId="5">{"'Sheet1'!$A$1:$G$96","'Sheet1'!$A$1:$H$96"}</definedName>
    <definedName name="ва_2">{"'Sheet1'!$A$1:$G$96","'Sheet1'!$A$1:$H$96"}</definedName>
    <definedName name="ва_3" localSheetId="6">{"'Sheet1'!$A$1:$G$96","'Sheet1'!$A$1:$H$96"}</definedName>
    <definedName name="ва_3" localSheetId="7">{"'Sheet1'!$A$1:$G$96","'Sheet1'!$A$1:$H$96"}</definedName>
    <definedName name="ва_3" localSheetId="8">{"'Sheet1'!$A$1:$G$96","'Sheet1'!$A$1:$H$96"}</definedName>
    <definedName name="ва_3" localSheetId="4">{"'Sheet1'!$A$1:$G$96","'Sheet1'!$A$1:$H$96"}</definedName>
    <definedName name="ва_3" localSheetId="5">{"'Sheet1'!$A$1:$G$96","'Sheet1'!$A$1:$H$96"}</definedName>
    <definedName name="ва_3">{"'Sheet1'!$A$1:$G$96","'Sheet1'!$A$1:$H$96"}</definedName>
    <definedName name="ва_4" localSheetId="6">{"'Sheet1'!$A$1:$G$96","'Sheet1'!$A$1:$H$96"}</definedName>
    <definedName name="ва_4" localSheetId="7">{"'Sheet1'!$A$1:$G$96","'Sheet1'!$A$1:$H$96"}</definedName>
    <definedName name="ва_4" localSheetId="8">{"'Sheet1'!$A$1:$G$96","'Sheet1'!$A$1:$H$96"}</definedName>
    <definedName name="ва_4" localSheetId="4">{"'Sheet1'!$A$1:$G$96","'Sheet1'!$A$1:$H$96"}</definedName>
    <definedName name="ва_4" localSheetId="5">{"'Sheet1'!$A$1:$G$96","'Sheet1'!$A$1:$H$96"}</definedName>
    <definedName name="ва_4">{"'Sheet1'!$A$1:$G$96","'Sheet1'!$A$1:$H$96"}</definedName>
    <definedName name="вао" localSheetId="4">'[1]План поставок'!#REF!</definedName>
    <definedName name="вао" localSheetId="5">'[1]План поставок'!#REF!</definedName>
    <definedName name="вао">'[1]План поставок'!#REF!</definedName>
    <definedName name="вап3" localSheetId="6" hidden="1">{"'Sheet1'!$A$1:$G$96","'Sheet1'!$A$1:$H$96"}</definedName>
    <definedName name="вап3" localSheetId="7" hidden="1">{"'Sheet1'!$A$1:$G$96","'Sheet1'!$A$1:$H$96"}</definedName>
    <definedName name="вап3" localSheetId="8" hidden="1">{"'Sheet1'!$A$1:$G$96","'Sheet1'!$A$1:$H$96"}</definedName>
    <definedName name="вап3" localSheetId="4" hidden="1">{"'Sheet1'!$A$1:$G$96","'Sheet1'!$A$1:$H$96"}</definedName>
    <definedName name="вап3" localSheetId="5" hidden="1">{"'Sheet1'!$A$1:$G$96","'Sheet1'!$A$1:$H$96"}</definedName>
    <definedName name="вап3" hidden="1">{"'Sheet1'!$A$1:$G$96","'Sheet1'!$A$1:$H$96"}</definedName>
    <definedName name="вап3_1" localSheetId="6">{"'Sheet1'!$A$1:$G$96","'Sheet1'!$A$1:$H$96"}</definedName>
    <definedName name="вап3_1" localSheetId="7">{"'Sheet1'!$A$1:$G$96","'Sheet1'!$A$1:$H$96"}</definedName>
    <definedName name="вап3_1" localSheetId="8">{"'Sheet1'!$A$1:$G$96","'Sheet1'!$A$1:$H$96"}</definedName>
    <definedName name="вап3_1" localSheetId="4">{"'Sheet1'!$A$1:$G$96","'Sheet1'!$A$1:$H$96"}</definedName>
    <definedName name="вап3_1" localSheetId="5">{"'Sheet1'!$A$1:$G$96","'Sheet1'!$A$1:$H$96"}</definedName>
    <definedName name="вап3_1">{"'Sheet1'!$A$1:$G$96","'Sheet1'!$A$1:$H$96"}</definedName>
    <definedName name="вап3_2" localSheetId="6">{"'Sheet1'!$A$1:$G$96","'Sheet1'!$A$1:$H$96"}</definedName>
    <definedName name="вап3_2" localSheetId="7">{"'Sheet1'!$A$1:$G$96","'Sheet1'!$A$1:$H$96"}</definedName>
    <definedName name="вап3_2" localSheetId="8">{"'Sheet1'!$A$1:$G$96","'Sheet1'!$A$1:$H$96"}</definedName>
    <definedName name="вап3_2" localSheetId="4">{"'Sheet1'!$A$1:$G$96","'Sheet1'!$A$1:$H$96"}</definedName>
    <definedName name="вап3_2" localSheetId="5">{"'Sheet1'!$A$1:$G$96","'Sheet1'!$A$1:$H$96"}</definedName>
    <definedName name="вап3_2">{"'Sheet1'!$A$1:$G$96","'Sheet1'!$A$1:$H$96"}</definedName>
    <definedName name="вап3_3" localSheetId="6">{"'Sheet1'!$A$1:$G$96","'Sheet1'!$A$1:$H$96"}</definedName>
    <definedName name="вап3_3" localSheetId="7">{"'Sheet1'!$A$1:$G$96","'Sheet1'!$A$1:$H$96"}</definedName>
    <definedName name="вап3_3" localSheetId="8">{"'Sheet1'!$A$1:$G$96","'Sheet1'!$A$1:$H$96"}</definedName>
    <definedName name="вап3_3" localSheetId="4">{"'Sheet1'!$A$1:$G$96","'Sheet1'!$A$1:$H$96"}</definedName>
    <definedName name="вап3_3" localSheetId="5">{"'Sheet1'!$A$1:$G$96","'Sheet1'!$A$1:$H$96"}</definedName>
    <definedName name="вап3_3">{"'Sheet1'!$A$1:$G$96","'Sheet1'!$A$1:$H$96"}</definedName>
    <definedName name="вап3_4" localSheetId="6">{"'Sheet1'!$A$1:$G$96","'Sheet1'!$A$1:$H$96"}</definedName>
    <definedName name="вап3_4" localSheetId="7">{"'Sheet1'!$A$1:$G$96","'Sheet1'!$A$1:$H$96"}</definedName>
    <definedName name="вап3_4" localSheetId="8">{"'Sheet1'!$A$1:$G$96","'Sheet1'!$A$1:$H$96"}</definedName>
    <definedName name="вап3_4" localSheetId="4">{"'Sheet1'!$A$1:$G$96","'Sheet1'!$A$1:$H$96"}</definedName>
    <definedName name="вап3_4" localSheetId="5">{"'Sheet1'!$A$1:$G$96","'Sheet1'!$A$1:$H$96"}</definedName>
    <definedName name="вап3_4">{"'Sheet1'!$A$1:$G$96","'Sheet1'!$A$1:$H$96"}</definedName>
    <definedName name="вкупеывкнпыверн" localSheetId="6">#REF!</definedName>
    <definedName name="вкупеывкнпыверн" localSheetId="7">#REF!</definedName>
    <definedName name="вкупеывкнпыверн" localSheetId="8">#REF!</definedName>
    <definedName name="вкупеывкнпыверн" localSheetId="4">#REF!</definedName>
    <definedName name="вкупеывкнпыверн" localSheetId="5">#REF!</definedName>
    <definedName name="вкупеывкнпыверн">#REF!</definedName>
    <definedName name="ВЫ1" localSheetId="6" hidden="1">#REF!</definedName>
    <definedName name="ВЫ1" localSheetId="7" hidden="1">#REF!</definedName>
    <definedName name="ВЫ1" localSheetId="8" hidden="1">#REF!</definedName>
    <definedName name="ВЫ1" localSheetId="4" hidden="1">#REF!</definedName>
    <definedName name="ВЫ1" localSheetId="5" hidden="1">#REF!</definedName>
    <definedName name="ВЫ1" hidden="1">#REF!</definedName>
    <definedName name="д" localSheetId="6">#REF!</definedName>
    <definedName name="д" localSheetId="7">#REF!</definedName>
    <definedName name="д" localSheetId="8">#REF!</definedName>
    <definedName name="д" localSheetId="4">#REF!</definedName>
    <definedName name="д" localSheetId="5">#REF!</definedName>
    <definedName name="д">#REF!</definedName>
    <definedName name="д_1" localSheetId="7">#REF!</definedName>
    <definedName name="д_1" localSheetId="8">#REF!</definedName>
    <definedName name="д_1" localSheetId="4">#REF!</definedName>
    <definedName name="д_1" localSheetId="5">#REF!</definedName>
    <definedName name="д_1">#REF!</definedName>
    <definedName name="д_2" localSheetId="7">#REF!</definedName>
    <definedName name="д_2" localSheetId="8">#REF!</definedName>
    <definedName name="д_2" localSheetId="4">#REF!</definedName>
    <definedName name="д_2" localSheetId="5">#REF!</definedName>
    <definedName name="д_2">#REF!</definedName>
    <definedName name="д2" localSheetId="7">#REF!</definedName>
    <definedName name="д2" localSheetId="8">#REF!</definedName>
    <definedName name="д2" localSheetId="4">#REF!</definedName>
    <definedName name="д2" localSheetId="5">#REF!</definedName>
    <definedName name="д2">#REF!</definedName>
    <definedName name="д2_1" localSheetId="7">#REF!</definedName>
    <definedName name="д2_1" localSheetId="8">#REF!</definedName>
    <definedName name="д2_1" localSheetId="4">#REF!</definedName>
    <definedName name="д2_1" localSheetId="5">#REF!</definedName>
    <definedName name="д2_1">#REF!</definedName>
    <definedName name="д2_2" localSheetId="7">#REF!</definedName>
    <definedName name="д2_2" localSheetId="8">#REF!</definedName>
    <definedName name="д2_2" localSheetId="4">#REF!</definedName>
    <definedName name="д2_2" localSheetId="5">#REF!</definedName>
    <definedName name="д2_2">#REF!</definedName>
    <definedName name="д6" localSheetId="7">#REF!</definedName>
    <definedName name="д6" localSheetId="8">#REF!</definedName>
    <definedName name="д6" localSheetId="4">#REF!</definedName>
    <definedName name="д6" localSheetId="5">#REF!</definedName>
    <definedName name="д6">#REF!</definedName>
    <definedName name="д6_1" localSheetId="7">#REF!</definedName>
    <definedName name="д6_1" localSheetId="8">#REF!</definedName>
    <definedName name="д6_1" localSheetId="4">#REF!</definedName>
    <definedName name="д6_1" localSheetId="5">#REF!</definedName>
    <definedName name="д6_1">#REF!</definedName>
    <definedName name="д6_2" localSheetId="7">#REF!</definedName>
    <definedName name="д6_2" localSheetId="8">#REF!</definedName>
    <definedName name="д6_2" localSheetId="4">#REF!</definedName>
    <definedName name="д6_2" localSheetId="5">#REF!</definedName>
    <definedName name="д6_2">#REF!</definedName>
    <definedName name="ДК" localSheetId="6" hidden="1">{"'Sheet1'!$A$1:$G$96","'Sheet1'!$A$1:$H$96"}</definedName>
    <definedName name="ДК" localSheetId="7" hidden="1">{"'Sheet1'!$A$1:$G$96","'Sheet1'!$A$1:$H$96"}</definedName>
    <definedName name="ДК" localSheetId="8" hidden="1">{"'Sheet1'!$A$1:$G$96","'Sheet1'!$A$1:$H$96"}</definedName>
    <definedName name="ДК" localSheetId="4" hidden="1">{"'Sheet1'!$A$1:$G$96","'Sheet1'!$A$1:$H$96"}</definedName>
    <definedName name="ДК" localSheetId="5" hidden="1">{"'Sheet1'!$A$1:$G$96","'Sheet1'!$A$1:$H$96"}</definedName>
    <definedName name="ДК" hidden="1">{"'Sheet1'!$A$1:$G$96","'Sheet1'!$A$1:$H$96"}</definedName>
    <definedName name="ДК_1" localSheetId="6">{"'Sheet1'!$A$1:$G$96","'Sheet1'!$A$1:$H$96"}</definedName>
    <definedName name="ДК_1" localSheetId="7">{"'Sheet1'!$A$1:$G$96","'Sheet1'!$A$1:$H$96"}</definedName>
    <definedName name="ДК_1" localSheetId="8">{"'Sheet1'!$A$1:$G$96","'Sheet1'!$A$1:$H$96"}</definedName>
    <definedName name="ДК_1" localSheetId="4">{"'Sheet1'!$A$1:$G$96","'Sheet1'!$A$1:$H$96"}</definedName>
    <definedName name="ДК_1" localSheetId="5">{"'Sheet1'!$A$1:$G$96","'Sheet1'!$A$1:$H$96"}</definedName>
    <definedName name="ДК_1">{"'Sheet1'!$A$1:$G$96","'Sheet1'!$A$1:$H$96"}</definedName>
    <definedName name="ДК_2" localSheetId="6">{"'Sheet1'!$A$1:$G$96","'Sheet1'!$A$1:$H$96"}</definedName>
    <definedName name="ДК_2" localSheetId="7">{"'Sheet1'!$A$1:$G$96","'Sheet1'!$A$1:$H$96"}</definedName>
    <definedName name="ДК_2" localSheetId="8">{"'Sheet1'!$A$1:$G$96","'Sheet1'!$A$1:$H$96"}</definedName>
    <definedName name="ДК_2" localSheetId="4">{"'Sheet1'!$A$1:$G$96","'Sheet1'!$A$1:$H$96"}</definedName>
    <definedName name="ДК_2" localSheetId="5">{"'Sheet1'!$A$1:$G$96","'Sheet1'!$A$1:$H$96"}</definedName>
    <definedName name="ДК_2">{"'Sheet1'!$A$1:$G$96","'Sheet1'!$A$1:$H$96"}</definedName>
    <definedName name="ДК_3" localSheetId="6">{"'Sheet1'!$A$1:$G$96","'Sheet1'!$A$1:$H$96"}</definedName>
    <definedName name="ДК_3" localSheetId="7">{"'Sheet1'!$A$1:$G$96","'Sheet1'!$A$1:$H$96"}</definedName>
    <definedName name="ДК_3" localSheetId="8">{"'Sheet1'!$A$1:$G$96","'Sheet1'!$A$1:$H$96"}</definedName>
    <definedName name="ДК_3" localSheetId="4">{"'Sheet1'!$A$1:$G$96","'Sheet1'!$A$1:$H$96"}</definedName>
    <definedName name="ДК_3" localSheetId="5">{"'Sheet1'!$A$1:$G$96","'Sheet1'!$A$1:$H$96"}</definedName>
    <definedName name="ДК_3">{"'Sheet1'!$A$1:$G$96","'Sheet1'!$A$1:$H$96"}</definedName>
    <definedName name="ДК_4" localSheetId="6">{"'Sheet1'!$A$1:$G$96","'Sheet1'!$A$1:$H$96"}</definedName>
    <definedName name="ДК_4" localSheetId="7">{"'Sheet1'!$A$1:$G$96","'Sheet1'!$A$1:$H$96"}</definedName>
    <definedName name="ДК_4" localSheetId="8">{"'Sheet1'!$A$1:$G$96","'Sheet1'!$A$1:$H$96"}</definedName>
    <definedName name="ДК_4" localSheetId="4">{"'Sheet1'!$A$1:$G$96","'Sheet1'!$A$1:$H$96"}</definedName>
    <definedName name="ДК_4" localSheetId="5">{"'Sheet1'!$A$1:$G$96","'Sheet1'!$A$1:$H$96"}</definedName>
    <definedName name="ДК_4">{"'Sheet1'!$A$1:$G$96","'Sheet1'!$A$1:$H$96"}</definedName>
    <definedName name="документ10" localSheetId="6" hidden="1">{"'Sheet1'!$A$1:$G$96","'Sheet1'!$A$1:$H$96"}</definedName>
    <definedName name="документ10" localSheetId="7" hidden="1">{"'Sheet1'!$A$1:$G$96","'Sheet1'!$A$1:$H$96"}</definedName>
    <definedName name="документ10" localSheetId="8" hidden="1">{"'Sheet1'!$A$1:$G$96","'Sheet1'!$A$1:$H$96"}</definedName>
    <definedName name="документ10" localSheetId="4" hidden="1">{"'Sheet1'!$A$1:$G$96","'Sheet1'!$A$1:$H$96"}</definedName>
    <definedName name="документ10" localSheetId="5" hidden="1">{"'Sheet1'!$A$1:$G$96","'Sheet1'!$A$1:$H$96"}</definedName>
    <definedName name="документ10" hidden="1">{"'Sheet1'!$A$1:$G$96","'Sheet1'!$A$1:$H$96"}</definedName>
    <definedName name="документ10_1" localSheetId="6">{"'Sheet1'!$A$1:$G$96","'Sheet1'!$A$1:$H$96"}</definedName>
    <definedName name="документ10_1" localSheetId="7">{"'Sheet1'!$A$1:$G$96","'Sheet1'!$A$1:$H$96"}</definedName>
    <definedName name="документ10_1" localSheetId="8">{"'Sheet1'!$A$1:$G$96","'Sheet1'!$A$1:$H$96"}</definedName>
    <definedName name="документ10_1" localSheetId="4">{"'Sheet1'!$A$1:$G$96","'Sheet1'!$A$1:$H$96"}</definedName>
    <definedName name="документ10_1" localSheetId="5">{"'Sheet1'!$A$1:$G$96","'Sheet1'!$A$1:$H$96"}</definedName>
    <definedName name="документ10_1">{"'Sheet1'!$A$1:$G$96","'Sheet1'!$A$1:$H$96"}</definedName>
    <definedName name="документ10_2" localSheetId="6">{"'Sheet1'!$A$1:$G$96","'Sheet1'!$A$1:$H$96"}</definedName>
    <definedName name="документ10_2" localSheetId="7">{"'Sheet1'!$A$1:$G$96","'Sheet1'!$A$1:$H$96"}</definedName>
    <definedName name="документ10_2" localSheetId="8">{"'Sheet1'!$A$1:$G$96","'Sheet1'!$A$1:$H$96"}</definedName>
    <definedName name="документ10_2" localSheetId="4">{"'Sheet1'!$A$1:$G$96","'Sheet1'!$A$1:$H$96"}</definedName>
    <definedName name="документ10_2" localSheetId="5">{"'Sheet1'!$A$1:$G$96","'Sheet1'!$A$1:$H$96"}</definedName>
    <definedName name="документ10_2">{"'Sheet1'!$A$1:$G$96","'Sheet1'!$A$1:$H$96"}</definedName>
    <definedName name="документ10_3" localSheetId="6">{"'Sheet1'!$A$1:$G$96","'Sheet1'!$A$1:$H$96"}</definedName>
    <definedName name="документ10_3" localSheetId="7">{"'Sheet1'!$A$1:$G$96","'Sheet1'!$A$1:$H$96"}</definedName>
    <definedName name="документ10_3" localSheetId="8">{"'Sheet1'!$A$1:$G$96","'Sheet1'!$A$1:$H$96"}</definedName>
    <definedName name="документ10_3" localSheetId="4">{"'Sheet1'!$A$1:$G$96","'Sheet1'!$A$1:$H$96"}</definedName>
    <definedName name="документ10_3" localSheetId="5">{"'Sheet1'!$A$1:$G$96","'Sheet1'!$A$1:$H$96"}</definedName>
    <definedName name="документ10_3">{"'Sheet1'!$A$1:$G$96","'Sheet1'!$A$1:$H$96"}</definedName>
    <definedName name="документ10_4" localSheetId="6">{"'Sheet1'!$A$1:$G$96","'Sheet1'!$A$1:$H$96"}</definedName>
    <definedName name="документ10_4" localSheetId="7">{"'Sheet1'!$A$1:$G$96","'Sheet1'!$A$1:$H$96"}</definedName>
    <definedName name="документ10_4" localSheetId="8">{"'Sheet1'!$A$1:$G$96","'Sheet1'!$A$1:$H$96"}</definedName>
    <definedName name="документ10_4" localSheetId="4">{"'Sheet1'!$A$1:$G$96","'Sheet1'!$A$1:$H$96"}</definedName>
    <definedName name="документ10_4" localSheetId="5">{"'Sheet1'!$A$1:$G$96","'Sheet1'!$A$1:$H$96"}</definedName>
    <definedName name="документ10_4">{"'Sheet1'!$A$1:$G$96","'Sheet1'!$A$1:$H$96"}</definedName>
    <definedName name="ДОХОД" localSheetId="6">#REF!</definedName>
    <definedName name="ДОХОД" localSheetId="7">#REF!</definedName>
    <definedName name="ДОХОД" localSheetId="8">#REF!</definedName>
    <definedName name="ДОХОД" localSheetId="4">#REF!</definedName>
    <definedName name="ДОХОД" localSheetId="5">#REF!</definedName>
    <definedName name="ДОХОД">#REF!</definedName>
    <definedName name="ДОХОД_1" localSheetId="6">#REF!</definedName>
    <definedName name="ДОХОД_1" localSheetId="7">#REF!</definedName>
    <definedName name="ДОХОД_1" localSheetId="8">#REF!</definedName>
    <definedName name="ДОХОД_1" localSheetId="4">#REF!</definedName>
    <definedName name="ДОХОД_1" localSheetId="5">#REF!</definedName>
    <definedName name="ДОХОД_1">#REF!</definedName>
    <definedName name="ДОХОД_2" localSheetId="6">#REF!</definedName>
    <definedName name="ДОХОД_2" localSheetId="7">#REF!</definedName>
    <definedName name="ДОХОД_2" localSheetId="8">#REF!</definedName>
    <definedName name="ДОХОД_2" localSheetId="4">#REF!</definedName>
    <definedName name="ДОХОД_2" localSheetId="5">#REF!</definedName>
    <definedName name="ДОХОД_2">#REF!</definedName>
    <definedName name="е5" localSheetId="7">#REF!</definedName>
    <definedName name="е5" localSheetId="8">#REF!</definedName>
    <definedName name="е5" localSheetId="4">#REF!</definedName>
    <definedName name="е5" localSheetId="5">#REF!</definedName>
    <definedName name="е5">#REF!</definedName>
    <definedName name="е5_1" localSheetId="7">#REF!</definedName>
    <definedName name="е5_1" localSheetId="8">#REF!</definedName>
    <definedName name="е5_1" localSheetId="4">#REF!</definedName>
    <definedName name="е5_1" localSheetId="5">#REF!</definedName>
    <definedName name="е5_1">#REF!</definedName>
    <definedName name="е5_2" localSheetId="7">#REF!</definedName>
    <definedName name="е5_2" localSheetId="8">#REF!</definedName>
    <definedName name="е5_2" localSheetId="4">#REF!</definedName>
    <definedName name="е5_2" localSheetId="5">#REF!</definedName>
    <definedName name="е5_2">#REF!</definedName>
    <definedName name="енг" localSheetId="7">#REF!</definedName>
    <definedName name="енг" localSheetId="8">#REF!</definedName>
    <definedName name="енг" localSheetId="4">#REF!</definedName>
    <definedName name="енг" localSheetId="5">#REF!</definedName>
    <definedName name="енг">#REF!</definedName>
    <definedName name="ж4" localSheetId="7">#REF!</definedName>
    <definedName name="ж4" localSheetId="8">#REF!</definedName>
    <definedName name="ж4" localSheetId="4">#REF!</definedName>
    <definedName name="ж4" localSheetId="5">#REF!</definedName>
    <definedName name="ж4">#REF!</definedName>
    <definedName name="ж4_1" localSheetId="7">#REF!</definedName>
    <definedName name="ж4_1" localSheetId="8">#REF!</definedName>
    <definedName name="ж4_1" localSheetId="4">#REF!</definedName>
    <definedName name="ж4_1" localSheetId="5">#REF!</definedName>
    <definedName name="ж4_1">#REF!</definedName>
    <definedName name="ж4_2" localSheetId="7">#REF!</definedName>
    <definedName name="ж4_2" localSheetId="8">#REF!</definedName>
    <definedName name="ж4_2" localSheetId="4">#REF!</definedName>
    <definedName name="ж4_2" localSheetId="5">#REF!</definedName>
    <definedName name="ж4_2">#REF!</definedName>
    <definedName name="_xlnm.Print_Titles">'[6]31.08.2004'!$A$1:$IV$1</definedName>
    <definedName name="зщ" localSheetId="6" hidden="1">{"'Sheet1'!$A$1:$G$96","'Sheet1'!$A$1:$H$96"}</definedName>
    <definedName name="зщ" localSheetId="7" hidden="1">{"'Sheet1'!$A$1:$G$96","'Sheet1'!$A$1:$H$96"}</definedName>
    <definedName name="зщ" localSheetId="8" hidden="1">{"'Sheet1'!$A$1:$G$96","'Sheet1'!$A$1:$H$96"}</definedName>
    <definedName name="зщ" localSheetId="4" hidden="1">{"'Sheet1'!$A$1:$G$96","'Sheet1'!$A$1:$H$96"}</definedName>
    <definedName name="зщ" localSheetId="5" hidden="1">{"'Sheet1'!$A$1:$G$96","'Sheet1'!$A$1:$H$96"}</definedName>
    <definedName name="зщ" hidden="1">{"'Sheet1'!$A$1:$G$96","'Sheet1'!$A$1:$H$96"}</definedName>
    <definedName name="зщ_1" localSheetId="6">{"'Sheet1'!$A$1:$G$96","'Sheet1'!$A$1:$H$96"}</definedName>
    <definedName name="зщ_1" localSheetId="7">{"'Sheet1'!$A$1:$G$96","'Sheet1'!$A$1:$H$96"}</definedName>
    <definedName name="зщ_1" localSheetId="8">{"'Sheet1'!$A$1:$G$96","'Sheet1'!$A$1:$H$96"}</definedName>
    <definedName name="зщ_1" localSheetId="4">{"'Sheet1'!$A$1:$G$96","'Sheet1'!$A$1:$H$96"}</definedName>
    <definedName name="зщ_1" localSheetId="5">{"'Sheet1'!$A$1:$G$96","'Sheet1'!$A$1:$H$96"}</definedName>
    <definedName name="зщ_1">{"'Sheet1'!$A$1:$G$96","'Sheet1'!$A$1:$H$96"}</definedName>
    <definedName name="зщ_2" localSheetId="6">{"'Sheet1'!$A$1:$G$96","'Sheet1'!$A$1:$H$96"}</definedName>
    <definedName name="зщ_2" localSheetId="7">{"'Sheet1'!$A$1:$G$96","'Sheet1'!$A$1:$H$96"}</definedName>
    <definedName name="зщ_2" localSheetId="8">{"'Sheet1'!$A$1:$G$96","'Sheet1'!$A$1:$H$96"}</definedName>
    <definedName name="зщ_2" localSheetId="4">{"'Sheet1'!$A$1:$G$96","'Sheet1'!$A$1:$H$96"}</definedName>
    <definedName name="зщ_2" localSheetId="5">{"'Sheet1'!$A$1:$G$96","'Sheet1'!$A$1:$H$96"}</definedName>
    <definedName name="зщ_2">{"'Sheet1'!$A$1:$G$96","'Sheet1'!$A$1:$H$96"}</definedName>
    <definedName name="зщ_3" localSheetId="6">{"'Sheet1'!$A$1:$G$96","'Sheet1'!$A$1:$H$96"}</definedName>
    <definedName name="зщ_3" localSheetId="7">{"'Sheet1'!$A$1:$G$96","'Sheet1'!$A$1:$H$96"}</definedName>
    <definedName name="зщ_3" localSheetId="8">{"'Sheet1'!$A$1:$G$96","'Sheet1'!$A$1:$H$96"}</definedName>
    <definedName name="зщ_3" localSheetId="4">{"'Sheet1'!$A$1:$G$96","'Sheet1'!$A$1:$H$96"}</definedName>
    <definedName name="зщ_3" localSheetId="5">{"'Sheet1'!$A$1:$G$96","'Sheet1'!$A$1:$H$96"}</definedName>
    <definedName name="зщ_3">{"'Sheet1'!$A$1:$G$96","'Sheet1'!$A$1:$H$96"}</definedName>
    <definedName name="зщ_4" localSheetId="6">{"'Sheet1'!$A$1:$G$96","'Sheet1'!$A$1:$H$96"}</definedName>
    <definedName name="зщ_4" localSheetId="7">{"'Sheet1'!$A$1:$G$96","'Sheet1'!$A$1:$H$96"}</definedName>
    <definedName name="зщ_4" localSheetId="8">{"'Sheet1'!$A$1:$G$96","'Sheet1'!$A$1:$H$96"}</definedName>
    <definedName name="зщ_4" localSheetId="4">{"'Sheet1'!$A$1:$G$96","'Sheet1'!$A$1:$H$96"}</definedName>
    <definedName name="зщ_4" localSheetId="5">{"'Sheet1'!$A$1:$G$96","'Sheet1'!$A$1:$H$96"}</definedName>
    <definedName name="зщ_4">{"'Sheet1'!$A$1:$G$96","'Sheet1'!$A$1:$H$96"}</definedName>
    <definedName name="и36" localSheetId="6">#REF!</definedName>
    <definedName name="и36" localSheetId="7">#REF!</definedName>
    <definedName name="и36" localSheetId="8">#REF!</definedName>
    <definedName name="и36" localSheetId="4">#REF!</definedName>
    <definedName name="и36" localSheetId="5">#REF!</definedName>
    <definedName name="и36">#REF!</definedName>
    <definedName name="и36_1" localSheetId="6">#REF!</definedName>
    <definedName name="и36_1" localSheetId="7">#REF!</definedName>
    <definedName name="и36_1" localSheetId="8">#REF!</definedName>
    <definedName name="и36_1" localSheetId="4">#REF!</definedName>
    <definedName name="и36_1" localSheetId="5">#REF!</definedName>
    <definedName name="и36_1">#REF!</definedName>
    <definedName name="и36_2" localSheetId="6">#REF!</definedName>
    <definedName name="и36_2" localSheetId="7">#REF!</definedName>
    <definedName name="и36_2" localSheetId="8">#REF!</definedName>
    <definedName name="и36_2" localSheetId="4">#REF!</definedName>
    <definedName name="и36_2" localSheetId="5">#REF!</definedName>
    <definedName name="и36_2">#REF!</definedName>
    <definedName name="имяA4" localSheetId="7">#REF!</definedName>
    <definedName name="имяA4" localSheetId="8">#REF!</definedName>
    <definedName name="имяA4" localSheetId="4">#REF!</definedName>
    <definedName name="имяA4" localSheetId="5">#REF!</definedName>
    <definedName name="имяA4">#REF!</definedName>
    <definedName name="ит6" localSheetId="6" hidden="1">{"'Sheet1'!$A$1:$G$96","'Sheet1'!$A$1:$H$96"}</definedName>
    <definedName name="ит6" localSheetId="7" hidden="1">{"'Sheet1'!$A$1:$G$96","'Sheet1'!$A$1:$H$96"}</definedName>
    <definedName name="ит6" localSheetId="8" hidden="1">{"'Sheet1'!$A$1:$G$96","'Sheet1'!$A$1:$H$96"}</definedName>
    <definedName name="ит6" localSheetId="4" hidden="1">{"'Sheet1'!$A$1:$G$96","'Sheet1'!$A$1:$H$96"}</definedName>
    <definedName name="ит6" localSheetId="5" hidden="1">{"'Sheet1'!$A$1:$G$96","'Sheet1'!$A$1:$H$96"}</definedName>
    <definedName name="ит6" hidden="1">{"'Sheet1'!$A$1:$G$96","'Sheet1'!$A$1:$H$96"}</definedName>
    <definedName name="ит6_1" localSheetId="6">{"'Sheet1'!$A$1:$G$96","'Sheet1'!$A$1:$H$96"}</definedName>
    <definedName name="ит6_1" localSheetId="7">{"'Sheet1'!$A$1:$G$96","'Sheet1'!$A$1:$H$96"}</definedName>
    <definedName name="ит6_1" localSheetId="8">{"'Sheet1'!$A$1:$G$96","'Sheet1'!$A$1:$H$96"}</definedName>
    <definedName name="ит6_1" localSheetId="4">{"'Sheet1'!$A$1:$G$96","'Sheet1'!$A$1:$H$96"}</definedName>
    <definedName name="ит6_1" localSheetId="5">{"'Sheet1'!$A$1:$G$96","'Sheet1'!$A$1:$H$96"}</definedName>
    <definedName name="ит6_1">{"'Sheet1'!$A$1:$G$96","'Sheet1'!$A$1:$H$96"}</definedName>
    <definedName name="ит6_2" localSheetId="6">{"'Sheet1'!$A$1:$G$96","'Sheet1'!$A$1:$H$96"}</definedName>
    <definedName name="ит6_2" localSheetId="7">{"'Sheet1'!$A$1:$G$96","'Sheet1'!$A$1:$H$96"}</definedName>
    <definedName name="ит6_2" localSheetId="8">{"'Sheet1'!$A$1:$G$96","'Sheet1'!$A$1:$H$96"}</definedName>
    <definedName name="ит6_2" localSheetId="4">{"'Sheet1'!$A$1:$G$96","'Sheet1'!$A$1:$H$96"}</definedName>
    <definedName name="ит6_2" localSheetId="5">{"'Sheet1'!$A$1:$G$96","'Sheet1'!$A$1:$H$96"}</definedName>
    <definedName name="ит6_2">{"'Sheet1'!$A$1:$G$96","'Sheet1'!$A$1:$H$96"}</definedName>
    <definedName name="ит6_3" localSheetId="6">{"'Sheet1'!$A$1:$G$96","'Sheet1'!$A$1:$H$96"}</definedName>
    <definedName name="ит6_3" localSheetId="7">{"'Sheet1'!$A$1:$G$96","'Sheet1'!$A$1:$H$96"}</definedName>
    <definedName name="ит6_3" localSheetId="8">{"'Sheet1'!$A$1:$G$96","'Sheet1'!$A$1:$H$96"}</definedName>
    <definedName name="ит6_3" localSheetId="4">{"'Sheet1'!$A$1:$G$96","'Sheet1'!$A$1:$H$96"}</definedName>
    <definedName name="ит6_3" localSheetId="5">{"'Sheet1'!$A$1:$G$96","'Sheet1'!$A$1:$H$96"}</definedName>
    <definedName name="ит6_3">{"'Sheet1'!$A$1:$G$96","'Sheet1'!$A$1:$H$96"}</definedName>
    <definedName name="ит6_4" localSheetId="6">{"'Sheet1'!$A$1:$G$96","'Sheet1'!$A$1:$H$96"}</definedName>
    <definedName name="ит6_4" localSheetId="7">{"'Sheet1'!$A$1:$G$96","'Sheet1'!$A$1:$H$96"}</definedName>
    <definedName name="ит6_4" localSheetId="8">{"'Sheet1'!$A$1:$G$96","'Sheet1'!$A$1:$H$96"}</definedName>
    <definedName name="ит6_4" localSheetId="4">{"'Sheet1'!$A$1:$G$96","'Sheet1'!$A$1:$H$96"}</definedName>
    <definedName name="ит6_4" localSheetId="5">{"'Sheet1'!$A$1:$G$96","'Sheet1'!$A$1:$H$96"}</definedName>
    <definedName name="ит6_4">{"'Sheet1'!$A$1:$G$96","'Sheet1'!$A$1:$H$96"}</definedName>
    <definedName name="й" localSheetId="6" hidden="1">{"'Sheet1'!$A$1:$G$96","'Sheet1'!$A$1:$H$96"}</definedName>
    <definedName name="й" localSheetId="7" hidden="1">{"'Sheet1'!$A$1:$G$96","'Sheet1'!$A$1:$H$96"}</definedName>
    <definedName name="й" localSheetId="8" hidden="1">{"'Sheet1'!$A$1:$G$96","'Sheet1'!$A$1:$H$96"}</definedName>
    <definedName name="й" localSheetId="4" hidden="1">{"'Sheet1'!$A$1:$G$96","'Sheet1'!$A$1:$H$96"}</definedName>
    <definedName name="й" localSheetId="5" hidden="1">{"'Sheet1'!$A$1:$G$96","'Sheet1'!$A$1:$H$96"}</definedName>
    <definedName name="й" hidden="1">{"'Sheet1'!$A$1:$G$96","'Sheet1'!$A$1:$H$96"}</definedName>
    <definedName name="й_1" localSheetId="6">{"'Sheet1'!$A$1:$G$96","'Sheet1'!$A$1:$H$96"}</definedName>
    <definedName name="й_1" localSheetId="7">{"'Sheet1'!$A$1:$G$96","'Sheet1'!$A$1:$H$96"}</definedName>
    <definedName name="й_1" localSheetId="8">{"'Sheet1'!$A$1:$G$96","'Sheet1'!$A$1:$H$96"}</definedName>
    <definedName name="й_1" localSheetId="4">{"'Sheet1'!$A$1:$G$96","'Sheet1'!$A$1:$H$96"}</definedName>
    <definedName name="й_1" localSheetId="5">{"'Sheet1'!$A$1:$G$96","'Sheet1'!$A$1:$H$96"}</definedName>
    <definedName name="й_1">{"'Sheet1'!$A$1:$G$96","'Sheet1'!$A$1:$H$96"}</definedName>
    <definedName name="й_2" localSheetId="6">{"'Sheet1'!$A$1:$G$96","'Sheet1'!$A$1:$H$96"}</definedName>
    <definedName name="й_2" localSheetId="7">{"'Sheet1'!$A$1:$G$96","'Sheet1'!$A$1:$H$96"}</definedName>
    <definedName name="й_2" localSheetId="8">{"'Sheet1'!$A$1:$G$96","'Sheet1'!$A$1:$H$96"}</definedName>
    <definedName name="й_2" localSheetId="4">{"'Sheet1'!$A$1:$G$96","'Sheet1'!$A$1:$H$96"}</definedName>
    <definedName name="й_2" localSheetId="5">{"'Sheet1'!$A$1:$G$96","'Sheet1'!$A$1:$H$96"}</definedName>
    <definedName name="й_2">{"'Sheet1'!$A$1:$G$96","'Sheet1'!$A$1:$H$96"}</definedName>
    <definedName name="й_3" localSheetId="6">{"'Sheet1'!$A$1:$G$96","'Sheet1'!$A$1:$H$96"}</definedName>
    <definedName name="й_3" localSheetId="7">{"'Sheet1'!$A$1:$G$96","'Sheet1'!$A$1:$H$96"}</definedName>
    <definedName name="й_3" localSheetId="8">{"'Sheet1'!$A$1:$G$96","'Sheet1'!$A$1:$H$96"}</definedName>
    <definedName name="й_3" localSheetId="4">{"'Sheet1'!$A$1:$G$96","'Sheet1'!$A$1:$H$96"}</definedName>
    <definedName name="й_3" localSheetId="5">{"'Sheet1'!$A$1:$G$96","'Sheet1'!$A$1:$H$96"}</definedName>
    <definedName name="й_3">{"'Sheet1'!$A$1:$G$96","'Sheet1'!$A$1:$H$96"}</definedName>
    <definedName name="й_4" localSheetId="6">{"'Sheet1'!$A$1:$G$96","'Sheet1'!$A$1:$H$96"}</definedName>
    <definedName name="й_4" localSheetId="7">{"'Sheet1'!$A$1:$G$96","'Sheet1'!$A$1:$H$96"}</definedName>
    <definedName name="й_4" localSheetId="8">{"'Sheet1'!$A$1:$G$96","'Sheet1'!$A$1:$H$96"}</definedName>
    <definedName name="й_4" localSheetId="4">{"'Sheet1'!$A$1:$G$96","'Sheet1'!$A$1:$H$96"}</definedName>
    <definedName name="й_4" localSheetId="5">{"'Sheet1'!$A$1:$G$96","'Sheet1'!$A$1:$H$96"}</definedName>
    <definedName name="й_4">{"'Sheet1'!$A$1:$G$96","'Sheet1'!$A$1:$H$96"}</definedName>
    <definedName name="й7" localSheetId="7">#REF!</definedName>
    <definedName name="й7" localSheetId="8">#REF!</definedName>
    <definedName name="й7" localSheetId="4">#REF!</definedName>
    <definedName name="й7" localSheetId="5">#REF!</definedName>
    <definedName name="й7">#REF!</definedName>
    <definedName name="й7_1" localSheetId="7">#REF!</definedName>
    <definedName name="й7_1" localSheetId="8">#REF!</definedName>
    <definedName name="й7_1" localSheetId="4">#REF!</definedName>
    <definedName name="й7_1" localSheetId="5">#REF!</definedName>
    <definedName name="й7_1">#REF!</definedName>
    <definedName name="й7_2" localSheetId="7">#REF!</definedName>
    <definedName name="й7_2" localSheetId="8">#REF!</definedName>
    <definedName name="й7_2" localSheetId="4">#REF!</definedName>
    <definedName name="й7_2" localSheetId="5">#REF!</definedName>
    <definedName name="й7_2">#REF!</definedName>
    <definedName name="й8" localSheetId="7">#REF!</definedName>
    <definedName name="й8" localSheetId="8">#REF!</definedName>
    <definedName name="й8" localSheetId="4">#REF!</definedName>
    <definedName name="й8" localSheetId="5">#REF!</definedName>
    <definedName name="й8">#REF!</definedName>
    <definedName name="й8_1" localSheetId="7">#REF!</definedName>
    <definedName name="й8_1" localSheetId="8">#REF!</definedName>
    <definedName name="й8_1" localSheetId="4">#REF!</definedName>
    <definedName name="й8_1" localSheetId="5">#REF!</definedName>
    <definedName name="й8_1">#REF!</definedName>
    <definedName name="й8_2" localSheetId="7">#REF!</definedName>
    <definedName name="й8_2" localSheetId="8">#REF!</definedName>
    <definedName name="й8_2" localSheetId="4">#REF!</definedName>
    <definedName name="й8_2" localSheetId="5">#REF!</definedName>
    <definedName name="й8_2">#REF!</definedName>
    <definedName name="котельная" localSheetId="6">#REF!</definedName>
    <definedName name="котельная" localSheetId="7">#REF!</definedName>
    <definedName name="котельная" localSheetId="8">#REF!</definedName>
    <definedName name="котельная" localSheetId="4">#REF!</definedName>
    <definedName name="котельная" localSheetId="5">#REF!</definedName>
    <definedName name="котельная">#REF!</definedName>
    <definedName name="котельная_1" localSheetId="6">#REF!</definedName>
    <definedName name="котельная_1" localSheetId="7">#REF!</definedName>
    <definedName name="котельная_1" localSheetId="8">#REF!</definedName>
    <definedName name="котельная_1" localSheetId="4">#REF!</definedName>
    <definedName name="котельная_1" localSheetId="5">#REF!</definedName>
    <definedName name="котельная_1">#REF!</definedName>
    <definedName name="котельная_2" localSheetId="6">#REF!</definedName>
    <definedName name="котельная_2" localSheetId="7">#REF!</definedName>
    <definedName name="котельная_2" localSheetId="8">#REF!</definedName>
    <definedName name="котельная_2" localSheetId="4">#REF!</definedName>
    <definedName name="котельная_2" localSheetId="5">#REF!</definedName>
    <definedName name="котельная_2">#REF!</definedName>
    <definedName name="КР" localSheetId="6" hidden="1">{"'Sheet1'!$A$1:$G$96","'Sheet1'!$A$1:$H$96"}</definedName>
    <definedName name="КР" localSheetId="7" hidden="1">{"'Sheet1'!$A$1:$G$96","'Sheet1'!$A$1:$H$96"}</definedName>
    <definedName name="КР" localSheetId="8" hidden="1">{"'Sheet1'!$A$1:$G$96","'Sheet1'!$A$1:$H$96"}</definedName>
    <definedName name="КР" localSheetId="4" hidden="1">{"'Sheet1'!$A$1:$G$96","'Sheet1'!$A$1:$H$96"}</definedName>
    <definedName name="КР" localSheetId="5" hidden="1">{"'Sheet1'!$A$1:$G$96","'Sheet1'!$A$1:$H$96"}</definedName>
    <definedName name="КР" hidden="1">{"'Sheet1'!$A$1:$G$96","'Sheet1'!$A$1:$H$96"}</definedName>
    <definedName name="КР_1" localSheetId="6">{"'Sheet1'!$A$1:$G$96","'Sheet1'!$A$1:$H$96"}</definedName>
    <definedName name="КР_1" localSheetId="7">{"'Sheet1'!$A$1:$G$96","'Sheet1'!$A$1:$H$96"}</definedName>
    <definedName name="КР_1" localSheetId="8">{"'Sheet1'!$A$1:$G$96","'Sheet1'!$A$1:$H$96"}</definedName>
    <definedName name="КР_1" localSheetId="4">{"'Sheet1'!$A$1:$G$96","'Sheet1'!$A$1:$H$96"}</definedName>
    <definedName name="КР_1" localSheetId="5">{"'Sheet1'!$A$1:$G$96","'Sheet1'!$A$1:$H$96"}</definedName>
    <definedName name="КР_1">{"'Sheet1'!$A$1:$G$96","'Sheet1'!$A$1:$H$96"}</definedName>
    <definedName name="КР_2" localSheetId="6">{"'Sheet1'!$A$1:$G$96","'Sheet1'!$A$1:$H$96"}</definedName>
    <definedName name="КР_2" localSheetId="7">{"'Sheet1'!$A$1:$G$96","'Sheet1'!$A$1:$H$96"}</definedName>
    <definedName name="КР_2" localSheetId="8">{"'Sheet1'!$A$1:$G$96","'Sheet1'!$A$1:$H$96"}</definedName>
    <definedName name="КР_2" localSheetId="4">{"'Sheet1'!$A$1:$G$96","'Sheet1'!$A$1:$H$96"}</definedName>
    <definedName name="КР_2" localSheetId="5">{"'Sheet1'!$A$1:$G$96","'Sheet1'!$A$1:$H$96"}</definedName>
    <definedName name="КР_2">{"'Sheet1'!$A$1:$G$96","'Sheet1'!$A$1:$H$96"}</definedName>
    <definedName name="КР_3" localSheetId="6">{"'Sheet1'!$A$1:$G$96","'Sheet1'!$A$1:$H$96"}</definedName>
    <definedName name="КР_3" localSheetId="7">{"'Sheet1'!$A$1:$G$96","'Sheet1'!$A$1:$H$96"}</definedName>
    <definedName name="КР_3" localSheetId="8">{"'Sheet1'!$A$1:$G$96","'Sheet1'!$A$1:$H$96"}</definedName>
    <definedName name="КР_3" localSheetId="4">{"'Sheet1'!$A$1:$G$96","'Sheet1'!$A$1:$H$96"}</definedName>
    <definedName name="КР_3" localSheetId="5">{"'Sheet1'!$A$1:$G$96","'Sheet1'!$A$1:$H$96"}</definedName>
    <definedName name="КР_3">{"'Sheet1'!$A$1:$G$96","'Sheet1'!$A$1:$H$96"}</definedName>
    <definedName name="КР_4" localSheetId="6">{"'Sheet1'!$A$1:$G$96","'Sheet1'!$A$1:$H$96"}</definedName>
    <definedName name="КР_4" localSheetId="7">{"'Sheet1'!$A$1:$G$96","'Sheet1'!$A$1:$H$96"}</definedName>
    <definedName name="КР_4" localSheetId="8">{"'Sheet1'!$A$1:$G$96","'Sheet1'!$A$1:$H$96"}</definedName>
    <definedName name="КР_4" localSheetId="4">{"'Sheet1'!$A$1:$G$96","'Sheet1'!$A$1:$H$96"}</definedName>
    <definedName name="КР_4" localSheetId="5">{"'Sheet1'!$A$1:$G$96","'Sheet1'!$A$1:$H$96"}</definedName>
    <definedName name="КР_4">{"'Sheet1'!$A$1:$G$96","'Sheet1'!$A$1:$H$96"}</definedName>
    <definedName name="Л" localSheetId="6">#REF!</definedName>
    <definedName name="Л" localSheetId="7">#REF!</definedName>
    <definedName name="Л" localSheetId="8">#REF!</definedName>
    <definedName name="Л" localSheetId="4">#REF!</definedName>
    <definedName name="Л" localSheetId="5">#REF!</definedName>
    <definedName name="Л">#REF!</definedName>
    <definedName name="Л_1" localSheetId="6">#REF!</definedName>
    <definedName name="Л_1" localSheetId="7">#REF!</definedName>
    <definedName name="Л_1" localSheetId="8">#REF!</definedName>
    <definedName name="Л_1" localSheetId="4">#REF!</definedName>
    <definedName name="Л_1" localSheetId="5">#REF!</definedName>
    <definedName name="Л_1">#REF!</definedName>
    <definedName name="Л_2" localSheetId="6">#REF!</definedName>
    <definedName name="Л_2" localSheetId="7">#REF!</definedName>
    <definedName name="Л_2" localSheetId="8">#REF!</definedName>
    <definedName name="Л_2" localSheetId="4">#REF!</definedName>
    <definedName name="Л_2" localSheetId="5">#REF!</definedName>
    <definedName name="Л_2">#REF!</definedName>
    <definedName name="ллл" localSheetId="6" hidden="1">{"'Sheet1'!$A$1:$G$96","'Sheet1'!$A$1:$H$96"}</definedName>
    <definedName name="ллл" localSheetId="7" hidden="1">{"'Sheet1'!$A$1:$G$96","'Sheet1'!$A$1:$H$96"}</definedName>
    <definedName name="ллл" localSheetId="8" hidden="1">{"'Sheet1'!$A$1:$G$96","'Sheet1'!$A$1:$H$96"}</definedName>
    <definedName name="ллл" localSheetId="4" hidden="1">{"'Sheet1'!$A$1:$G$96","'Sheet1'!$A$1:$H$96"}</definedName>
    <definedName name="ллл" localSheetId="5" hidden="1">{"'Sheet1'!$A$1:$G$96","'Sheet1'!$A$1:$H$96"}</definedName>
    <definedName name="ллл" hidden="1">{"'Sheet1'!$A$1:$G$96","'Sheet1'!$A$1:$H$96"}</definedName>
    <definedName name="ллл_1" localSheetId="6">{"'Sheet1'!$A$1:$G$96","'Sheet1'!$A$1:$H$96"}</definedName>
    <definedName name="ллл_1" localSheetId="7">{"'Sheet1'!$A$1:$G$96","'Sheet1'!$A$1:$H$96"}</definedName>
    <definedName name="ллл_1" localSheetId="8">{"'Sheet1'!$A$1:$G$96","'Sheet1'!$A$1:$H$96"}</definedName>
    <definedName name="ллл_1" localSheetId="4">{"'Sheet1'!$A$1:$G$96","'Sheet1'!$A$1:$H$96"}</definedName>
    <definedName name="ллл_1" localSheetId="5">{"'Sheet1'!$A$1:$G$96","'Sheet1'!$A$1:$H$96"}</definedName>
    <definedName name="ллл_1">{"'Sheet1'!$A$1:$G$96","'Sheet1'!$A$1:$H$96"}</definedName>
    <definedName name="ллл_2" localSheetId="6">{"'Sheet1'!$A$1:$G$96","'Sheet1'!$A$1:$H$96"}</definedName>
    <definedName name="ллл_2" localSheetId="7">{"'Sheet1'!$A$1:$G$96","'Sheet1'!$A$1:$H$96"}</definedName>
    <definedName name="ллл_2" localSheetId="8">{"'Sheet1'!$A$1:$G$96","'Sheet1'!$A$1:$H$96"}</definedName>
    <definedName name="ллл_2" localSheetId="4">{"'Sheet1'!$A$1:$G$96","'Sheet1'!$A$1:$H$96"}</definedName>
    <definedName name="ллл_2" localSheetId="5">{"'Sheet1'!$A$1:$G$96","'Sheet1'!$A$1:$H$96"}</definedName>
    <definedName name="ллл_2">{"'Sheet1'!$A$1:$G$96","'Sheet1'!$A$1:$H$96"}</definedName>
    <definedName name="ллл_3" localSheetId="6">{"'Sheet1'!$A$1:$G$96","'Sheet1'!$A$1:$H$96"}</definedName>
    <definedName name="ллл_3" localSheetId="7">{"'Sheet1'!$A$1:$G$96","'Sheet1'!$A$1:$H$96"}</definedName>
    <definedName name="ллл_3" localSheetId="8">{"'Sheet1'!$A$1:$G$96","'Sheet1'!$A$1:$H$96"}</definedName>
    <definedName name="ллл_3" localSheetId="4">{"'Sheet1'!$A$1:$G$96","'Sheet1'!$A$1:$H$96"}</definedName>
    <definedName name="ллл_3" localSheetId="5">{"'Sheet1'!$A$1:$G$96","'Sheet1'!$A$1:$H$96"}</definedName>
    <definedName name="ллл_3">{"'Sheet1'!$A$1:$G$96","'Sheet1'!$A$1:$H$96"}</definedName>
    <definedName name="ллл_4" localSheetId="6">{"'Sheet1'!$A$1:$G$96","'Sheet1'!$A$1:$H$96"}</definedName>
    <definedName name="ллл_4" localSheetId="7">{"'Sheet1'!$A$1:$G$96","'Sheet1'!$A$1:$H$96"}</definedName>
    <definedName name="ллл_4" localSheetId="8">{"'Sheet1'!$A$1:$G$96","'Sheet1'!$A$1:$H$96"}</definedName>
    <definedName name="ллл_4" localSheetId="4">{"'Sheet1'!$A$1:$G$96","'Sheet1'!$A$1:$H$96"}</definedName>
    <definedName name="ллл_4" localSheetId="5">{"'Sheet1'!$A$1:$G$96","'Sheet1'!$A$1:$H$96"}</definedName>
    <definedName name="ллл_4">{"'Sheet1'!$A$1:$G$96","'Sheet1'!$A$1:$H$96"}</definedName>
    <definedName name="лоло" localSheetId="6" hidden="1">{"'Sheet1'!$A$1:$G$96","'Sheet1'!$A$1:$H$96"}</definedName>
    <definedName name="лоло" localSheetId="7" hidden="1">{"'Sheet1'!$A$1:$G$96","'Sheet1'!$A$1:$H$96"}</definedName>
    <definedName name="лоло" localSheetId="8" hidden="1">{"'Sheet1'!$A$1:$G$96","'Sheet1'!$A$1:$H$96"}</definedName>
    <definedName name="лоло" localSheetId="4" hidden="1">{"'Sheet1'!$A$1:$G$96","'Sheet1'!$A$1:$H$96"}</definedName>
    <definedName name="лоло" localSheetId="5" hidden="1">{"'Sheet1'!$A$1:$G$96","'Sheet1'!$A$1:$H$96"}</definedName>
    <definedName name="лоло" hidden="1">{"'Sheet1'!$A$1:$G$96","'Sheet1'!$A$1:$H$96"}</definedName>
    <definedName name="лоло_1" localSheetId="6">{"'Sheet1'!$A$1:$G$96","'Sheet1'!$A$1:$H$96"}</definedName>
    <definedName name="лоло_1" localSheetId="7">{"'Sheet1'!$A$1:$G$96","'Sheet1'!$A$1:$H$96"}</definedName>
    <definedName name="лоло_1" localSheetId="8">{"'Sheet1'!$A$1:$G$96","'Sheet1'!$A$1:$H$96"}</definedName>
    <definedName name="лоло_1" localSheetId="4">{"'Sheet1'!$A$1:$G$96","'Sheet1'!$A$1:$H$96"}</definedName>
    <definedName name="лоло_1" localSheetId="5">{"'Sheet1'!$A$1:$G$96","'Sheet1'!$A$1:$H$96"}</definedName>
    <definedName name="лоло_1">{"'Sheet1'!$A$1:$G$96","'Sheet1'!$A$1:$H$96"}</definedName>
    <definedName name="лоло_2" localSheetId="6">{"'Sheet1'!$A$1:$G$96","'Sheet1'!$A$1:$H$96"}</definedName>
    <definedName name="лоло_2" localSheetId="7">{"'Sheet1'!$A$1:$G$96","'Sheet1'!$A$1:$H$96"}</definedName>
    <definedName name="лоло_2" localSheetId="8">{"'Sheet1'!$A$1:$G$96","'Sheet1'!$A$1:$H$96"}</definedName>
    <definedName name="лоло_2" localSheetId="4">{"'Sheet1'!$A$1:$G$96","'Sheet1'!$A$1:$H$96"}</definedName>
    <definedName name="лоло_2" localSheetId="5">{"'Sheet1'!$A$1:$G$96","'Sheet1'!$A$1:$H$96"}</definedName>
    <definedName name="лоло_2">{"'Sheet1'!$A$1:$G$96","'Sheet1'!$A$1:$H$96"}</definedName>
    <definedName name="лоло_3" localSheetId="6">{"'Sheet1'!$A$1:$G$96","'Sheet1'!$A$1:$H$96"}</definedName>
    <definedName name="лоло_3" localSheetId="7">{"'Sheet1'!$A$1:$G$96","'Sheet1'!$A$1:$H$96"}</definedName>
    <definedName name="лоло_3" localSheetId="8">{"'Sheet1'!$A$1:$G$96","'Sheet1'!$A$1:$H$96"}</definedName>
    <definedName name="лоло_3" localSheetId="4">{"'Sheet1'!$A$1:$G$96","'Sheet1'!$A$1:$H$96"}</definedName>
    <definedName name="лоло_3" localSheetId="5">{"'Sheet1'!$A$1:$G$96","'Sheet1'!$A$1:$H$96"}</definedName>
    <definedName name="лоло_3">{"'Sheet1'!$A$1:$G$96","'Sheet1'!$A$1:$H$96"}</definedName>
    <definedName name="лоло_4" localSheetId="6">{"'Sheet1'!$A$1:$G$96","'Sheet1'!$A$1:$H$96"}</definedName>
    <definedName name="лоло_4" localSheetId="7">{"'Sheet1'!$A$1:$G$96","'Sheet1'!$A$1:$H$96"}</definedName>
    <definedName name="лоло_4" localSheetId="8">{"'Sheet1'!$A$1:$G$96","'Sheet1'!$A$1:$H$96"}</definedName>
    <definedName name="лоло_4" localSheetId="4">{"'Sheet1'!$A$1:$G$96","'Sheet1'!$A$1:$H$96"}</definedName>
    <definedName name="лоло_4" localSheetId="5">{"'Sheet1'!$A$1:$G$96","'Sheet1'!$A$1:$H$96"}</definedName>
    <definedName name="лоло_4">{"'Sheet1'!$A$1:$G$96","'Sheet1'!$A$1:$H$96"}</definedName>
    <definedName name="Ля" localSheetId="6" hidden="1">{"'Sheet1'!$A$1:$G$96","'Sheet1'!$A$1:$H$96"}</definedName>
    <definedName name="Ля" localSheetId="7" hidden="1">{"'Sheet1'!$A$1:$G$96","'Sheet1'!$A$1:$H$96"}</definedName>
    <definedName name="Ля" localSheetId="8" hidden="1">{"'Sheet1'!$A$1:$G$96","'Sheet1'!$A$1:$H$96"}</definedName>
    <definedName name="Ля" localSheetId="4" hidden="1">{"'Sheet1'!$A$1:$G$96","'Sheet1'!$A$1:$H$96"}</definedName>
    <definedName name="Ля" localSheetId="5" hidden="1">{"'Sheet1'!$A$1:$G$96","'Sheet1'!$A$1:$H$96"}</definedName>
    <definedName name="Ля" hidden="1">{"'Sheet1'!$A$1:$G$96","'Sheet1'!$A$1:$H$96"}</definedName>
    <definedName name="Ля_1" localSheetId="6">{"'Sheet1'!$A$1:$G$96","'Sheet1'!$A$1:$H$96"}</definedName>
    <definedName name="Ля_1" localSheetId="7">{"'Sheet1'!$A$1:$G$96","'Sheet1'!$A$1:$H$96"}</definedName>
    <definedName name="Ля_1" localSheetId="8">{"'Sheet1'!$A$1:$G$96","'Sheet1'!$A$1:$H$96"}</definedName>
    <definedName name="Ля_1" localSheetId="4">{"'Sheet1'!$A$1:$G$96","'Sheet1'!$A$1:$H$96"}</definedName>
    <definedName name="Ля_1" localSheetId="5">{"'Sheet1'!$A$1:$G$96","'Sheet1'!$A$1:$H$96"}</definedName>
    <definedName name="Ля_1">{"'Sheet1'!$A$1:$G$96","'Sheet1'!$A$1:$H$96"}</definedName>
    <definedName name="Ля_2" localSheetId="6">{"'Sheet1'!$A$1:$G$96","'Sheet1'!$A$1:$H$96"}</definedName>
    <definedName name="Ля_2" localSheetId="7">{"'Sheet1'!$A$1:$G$96","'Sheet1'!$A$1:$H$96"}</definedName>
    <definedName name="Ля_2" localSheetId="8">{"'Sheet1'!$A$1:$G$96","'Sheet1'!$A$1:$H$96"}</definedName>
    <definedName name="Ля_2" localSheetId="4">{"'Sheet1'!$A$1:$G$96","'Sheet1'!$A$1:$H$96"}</definedName>
    <definedName name="Ля_2" localSheetId="5">{"'Sheet1'!$A$1:$G$96","'Sheet1'!$A$1:$H$96"}</definedName>
    <definedName name="Ля_2">{"'Sheet1'!$A$1:$G$96","'Sheet1'!$A$1:$H$96"}</definedName>
    <definedName name="Ля_3" localSheetId="6">{"'Sheet1'!$A$1:$G$96","'Sheet1'!$A$1:$H$96"}</definedName>
    <definedName name="Ля_3" localSheetId="7">{"'Sheet1'!$A$1:$G$96","'Sheet1'!$A$1:$H$96"}</definedName>
    <definedName name="Ля_3" localSheetId="8">{"'Sheet1'!$A$1:$G$96","'Sheet1'!$A$1:$H$96"}</definedName>
    <definedName name="Ля_3" localSheetId="4">{"'Sheet1'!$A$1:$G$96","'Sheet1'!$A$1:$H$96"}</definedName>
    <definedName name="Ля_3" localSheetId="5">{"'Sheet1'!$A$1:$G$96","'Sheet1'!$A$1:$H$96"}</definedName>
    <definedName name="Ля_3">{"'Sheet1'!$A$1:$G$96","'Sheet1'!$A$1:$H$96"}</definedName>
    <definedName name="Ля_4" localSheetId="6">{"'Sheet1'!$A$1:$G$96","'Sheet1'!$A$1:$H$96"}</definedName>
    <definedName name="Ля_4" localSheetId="7">{"'Sheet1'!$A$1:$G$96","'Sheet1'!$A$1:$H$96"}</definedName>
    <definedName name="Ля_4" localSheetId="8">{"'Sheet1'!$A$1:$G$96","'Sheet1'!$A$1:$H$96"}</definedName>
    <definedName name="Ля_4" localSheetId="4">{"'Sheet1'!$A$1:$G$96","'Sheet1'!$A$1:$H$96"}</definedName>
    <definedName name="Ля_4" localSheetId="5">{"'Sheet1'!$A$1:$G$96","'Sheet1'!$A$1:$H$96"}</definedName>
    <definedName name="Ля_4">{"'Sheet1'!$A$1:$G$96","'Sheet1'!$A$1:$H$96"}</definedName>
    <definedName name="Месяц">[5]TSheet!$J$2:$J$13</definedName>
    <definedName name="налоги" localSheetId="6" hidden="1">{"'Sheet1'!$A$1:$G$96","'Sheet1'!$A$1:$H$96"}</definedName>
    <definedName name="налоги" localSheetId="7" hidden="1">{"'Sheet1'!$A$1:$G$96","'Sheet1'!$A$1:$H$96"}</definedName>
    <definedName name="налоги" localSheetId="8" hidden="1">{"'Sheet1'!$A$1:$G$96","'Sheet1'!$A$1:$H$96"}</definedName>
    <definedName name="налоги" localSheetId="4" hidden="1">{"'Sheet1'!$A$1:$G$96","'Sheet1'!$A$1:$H$96"}</definedName>
    <definedName name="налоги" localSheetId="5" hidden="1">{"'Sheet1'!$A$1:$G$96","'Sheet1'!$A$1:$H$96"}</definedName>
    <definedName name="налоги" hidden="1">{"'Sheet1'!$A$1:$G$96","'Sheet1'!$A$1:$H$96"}</definedName>
    <definedName name="налоги_1" localSheetId="6">{"'Sheet1'!$A$1:$G$96","'Sheet1'!$A$1:$H$96"}</definedName>
    <definedName name="налоги_1" localSheetId="7">{"'Sheet1'!$A$1:$G$96","'Sheet1'!$A$1:$H$96"}</definedName>
    <definedName name="налоги_1" localSheetId="8">{"'Sheet1'!$A$1:$G$96","'Sheet1'!$A$1:$H$96"}</definedName>
    <definedName name="налоги_1" localSheetId="4">{"'Sheet1'!$A$1:$G$96","'Sheet1'!$A$1:$H$96"}</definedName>
    <definedName name="налоги_1" localSheetId="5">{"'Sheet1'!$A$1:$G$96","'Sheet1'!$A$1:$H$96"}</definedName>
    <definedName name="налоги_1">{"'Sheet1'!$A$1:$G$96","'Sheet1'!$A$1:$H$96"}</definedName>
    <definedName name="налоги_2" localSheetId="6">{"'Sheet1'!$A$1:$G$96","'Sheet1'!$A$1:$H$96"}</definedName>
    <definedName name="налоги_2" localSheetId="7">{"'Sheet1'!$A$1:$G$96","'Sheet1'!$A$1:$H$96"}</definedName>
    <definedName name="налоги_2" localSheetId="8">{"'Sheet1'!$A$1:$G$96","'Sheet1'!$A$1:$H$96"}</definedName>
    <definedName name="налоги_2" localSheetId="4">{"'Sheet1'!$A$1:$G$96","'Sheet1'!$A$1:$H$96"}</definedName>
    <definedName name="налоги_2" localSheetId="5">{"'Sheet1'!$A$1:$G$96","'Sheet1'!$A$1:$H$96"}</definedName>
    <definedName name="налоги_2">{"'Sheet1'!$A$1:$G$96","'Sheet1'!$A$1:$H$96"}</definedName>
    <definedName name="налоги_3" localSheetId="6">{"'Sheet1'!$A$1:$G$96","'Sheet1'!$A$1:$H$96"}</definedName>
    <definedName name="налоги_3" localSheetId="7">{"'Sheet1'!$A$1:$G$96","'Sheet1'!$A$1:$H$96"}</definedName>
    <definedName name="налоги_3" localSheetId="8">{"'Sheet1'!$A$1:$G$96","'Sheet1'!$A$1:$H$96"}</definedName>
    <definedName name="налоги_3" localSheetId="4">{"'Sheet1'!$A$1:$G$96","'Sheet1'!$A$1:$H$96"}</definedName>
    <definedName name="налоги_3" localSheetId="5">{"'Sheet1'!$A$1:$G$96","'Sheet1'!$A$1:$H$96"}</definedName>
    <definedName name="налоги_3">{"'Sheet1'!$A$1:$G$96","'Sheet1'!$A$1:$H$96"}</definedName>
    <definedName name="налоги_4" localSheetId="6">{"'Sheet1'!$A$1:$G$96","'Sheet1'!$A$1:$H$96"}</definedName>
    <definedName name="налоги_4" localSheetId="7">{"'Sheet1'!$A$1:$G$96","'Sheet1'!$A$1:$H$96"}</definedName>
    <definedName name="налоги_4" localSheetId="8">{"'Sheet1'!$A$1:$G$96","'Sheet1'!$A$1:$H$96"}</definedName>
    <definedName name="налоги_4" localSheetId="4">{"'Sheet1'!$A$1:$G$96","'Sheet1'!$A$1:$H$96"}</definedName>
    <definedName name="налоги_4" localSheetId="5">{"'Sheet1'!$A$1:$G$96","'Sheet1'!$A$1:$H$96"}</definedName>
    <definedName name="налоги_4">{"'Sheet1'!$A$1:$G$96","'Sheet1'!$A$1:$H$96"}</definedName>
    <definedName name="налоги2" localSheetId="6" hidden="1">{"'Sheet1'!$A$1:$G$96","'Sheet1'!$A$1:$H$96"}</definedName>
    <definedName name="налоги2" localSheetId="7" hidden="1">{"'Sheet1'!$A$1:$G$96","'Sheet1'!$A$1:$H$96"}</definedName>
    <definedName name="налоги2" localSheetId="8" hidden="1">{"'Sheet1'!$A$1:$G$96","'Sheet1'!$A$1:$H$96"}</definedName>
    <definedName name="налоги2" localSheetId="4" hidden="1">{"'Sheet1'!$A$1:$G$96","'Sheet1'!$A$1:$H$96"}</definedName>
    <definedName name="налоги2" localSheetId="5" hidden="1">{"'Sheet1'!$A$1:$G$96","'Sheet1'!$A$1:$H$96"}</definedName>
    <definedName name="налоги2" hidden="1">{"'Sheet1'!$A$1:$G$96","'Sheet1'!$A$1:$H$96"}</definedName>
    <definedName name="налоги2_1" localSheetId="6">{"'Sheet1'!$A$1:$G$96","'Sheet1'!$A$1:$H$96"}</definedName>
    <definedName name="налоги2_1" localSheetId="7">{"'Sheet1'!$A$1:$G$96","'Sheet1'!$A$1:$H$96"}</definedName>
    <definedName name="налоги2_1" localSheetId="8">{"'Sheet1'!$A$1:$G$96","'Sheet1'!$A$1:$H$96"}</definedName>
    <definedName name="налоги2_1" localSheetId="4">{"'Sheet1'!$A$1:$G$96","'Sheet1'!$A$1:$H$96"}</definedName>
    <definedName name="налоги2_1" localSheetId="5">{"'Sheet1'!$A$1:$G$96","'Sheet1'!$A$1:$H$96"}</definedName>
    <definedName name="налоги2_1">{"'Sheet1'!$A$1:$G$96","'Sheet1'!$A$1:$H$96"}</definedName>
    <definedName name="налоги2_2" localSheetId="6">{"'Sheet1'!$A$1:$G$96","'Sheet1'!$A$1:$H$96"}</definedName>
    <definedName name="налоги2_2" localSheetId="7">{"'Sheet1'!$A$1:$G$96","'Sheet1'!$A$1:$H$96"}</definedName>
    <definedName name="налоги2_2" localSheetId="8">{"'Sheet1'!$A$1:$G$96","'Sheet1'!$A$1:$H$96"}</definedName>
    <definedName name="налоги2_2" localSheetId="4">{"'Sheet1'!$A$1:$G$96","'Sheet1'!$A$1:$H$96"}</definedName>
    <definedName name="налоги2_2" localSheetId="5">{"'Sheet1'!$A$1:$G$96","'Sheet1'!$A$1:$H$96"}</definedName>
    <definedName name="налоги2_2">{"'Sheet1'!$A$1:$G$96","'Sheet1'!$A$1:$H$96"}</definedName>
    <definedName name="налоги2_3" localSheetId="6">{"'Sheet1'!$A$1:$G$96","'Sheet1'!$A$1:$H$96"}</definedName>
    <definedName name="налоги2_3" localSheetId="7">{"'Sheet1'!$A$1:$G$96","'Sheet1'!$A$1:$H$96"}</definedName>
    <definedName name="налоги2_3" localSheetId="8">{"'Sheet1'!$A$1:$G$96","'Sheet1'!$A$1:$H$96"}</definedName>
    <definedName name="налоги2_3" localSheetId="4">{"'Sheet1'!$A$1:$G$96","'Sheet1'!$A$1:$H$96"}</definedName>
    <definedName name="налоги2_3" localSheetId="5">{"'Sheet1'!$A$1:$G$96","'Sheet1'!$A$1:$H$96"}</definedName>
    <definedName name="налоги2_3">{"'Sheet1'!$A$1:$G$96","'Sheet1'!$A$1:$H$96"}</definedName>
    <definedName name="налоги2_4" localSheetId="6">{"'Sheet1'!$A$1:$G$96","'Sheet1'!$A$1:$H$96"}</definedName>
    <definedName name="налоги2_4" localSheetId="7">{"'Sheet1'!$A$1:$G$96","'Sheet1'!$A$1:$H$96"}</definedName>
    <definedName name="налоги2_4" localSheetId="8">{"'Sheet1'!$A$1:$G$96","'Sheet1'!$A$1:$H$96"}</definedName>
    <definedName name="налоги2_4" localSheetId="4">{"'Sheet1'!$A$1:$G$96","'Sheet1'!$A$1:$H$96"}</definedName>
    <definedName name="налоги2_4" localSheetId="5">{"'Sheet1'!$A$1:$G$96","'Sheet1'!$A$1:$H$96"}</definedName>
    <definedName name="налоги2_4">{"'Sheet1'!$A$1:$G$96","'Sheet1'!$A$1:$H$96"}</definedName>
    <definedName name="новое" localSheetId="6">#REF!</definedName>
    <definedName name="новое" localSheetId="7">#REF!</definedName>
    <definedName name="новое" localSheetId="8">#REF!</definedName>
    <definedName name="новое" localSheetId="4">#REF!</definedName>
    <definedName name="новое" localSheetId="5">#REF!</definedName>
    <definedName name="новое">#REF!</definedName>
    <definedName name="новое_1" localSheetId="6">{"'Sheet1'!$A$1:$G$96","'Sheet1'!$A$1:$H$96"}</definedName>
    <definedName name="новое_1" localSheetId="7">{"'Sheet1'!$A$1:$G$96","'Sheet1'!$A$1:$H$96"}</definedName>
    <definedName name="новое_1" localSheetId="8">{"'Sheet1'!$A$1:$G$96","'Sheet1'!$A$1:$H$96"}</definedName>
    <definedName name="новое_1" localSheetId="4">{"'Sheet1'!$A$1:$G$96","'Sheet1'!$A$1:$H$96"}</definedName>
    <definedName name="новое_1" localSheetId="5">{"'Sheet1'!$A$1:$G$96","'Sheet1'!$A$1:$H$96"}</definedName>
    <definedName name="новое_1">{"'Sheet1'!$A$1:$G$96","'Sheet1'!$A$1:$H$96"}</definedName>
    <definedName name="новое_2" localSheetId="6">#REF!</definedName>
    <definedName name="новое_2" localSheetId="7">#REF!</definedName>
    <definedName name="новое_2" localSheetId="8">#REF!</definedName>
    <definedName name="новое_2" localSheetId="4">#REF!</definedName>
    <definedName name="новое_2" localSheetId="5">#REF!</definedName>
    <definedName name="новое_2">#REF!</definedName>
    <definedName name="новое_3" localSheetId="6">{"'Sheet1'!$A$1:$G$96","'Sheet1'!$A$1:$H$96"}</definedName>
    <definedName name="новое_3" localSheetId="7">{"'Sheet1'!$A$1:$G$96","'Sheet1'!$A$1:$H$96"}</definedName>
    <definedName name="новое_3" localSheetId="8">{"'Sheet1'!$A$1:$G$96","'Sheet1'!$A$1:$H$96"}</definedName>
    <definedName name="новое_3" localSheetId="4">{"'Sheet1'!$A$1:$G$96","'Sheet1'!$A$1:$H$96"}</definedName>
    <definedName name="новое_3" localSheetId="5">{"'Sheet1'!$A$1:$G$96","'Sheet1'!$A$1:$H$96"}</definedName>
    <definedName name="новое_3">{"'Sheet1'!$A$1:$G$96","'Sheet1'!$A$1:$H$96"}</definedName>
    <definedName name="новое_4" localSheetId="6">#REF!</definedName>
    <definedName name="новое_4" localSheetId="7">#REF!</definedName>
    <definedName name="новое_4" localSheetId="8">#REF!</definedName>
    <definedName name="новое_4" localSheetId="4">#REF!</definedName>
    <definedName name="новое_4" localSheetId="5">#REF!</definedName>
    <definedName name="новое_4">#REF!</definedName>
    <definedName name="новое_5" localSheetId="6">{"'Sheet1'!$A$1:$G$96","'Sheet1'!$A$1:$H$96"}</definedName>
    <definedName name="новое_5" localSheetId="7">{"'Sheet1'!$A$1:$G$96","'Sheet1'!$A$1:$H$96"}</definedName>
    <definedName name="новое_5" localSheetId="8">{"'Sheet1'!$A$1:$G$96","'Sheet1'!$A$1:$H$96"}</definedName>
    <definedName name="новое_5" localSheetId="4">{"'Sheet1'!$A$1:$G$96","'Sheet1'!$A$1:$H$96"}</definedName>
    <definedName name="новое_5" localSheetId="5">{"'Sheet1'!$A$1:$G$96","'Sheet1'!$A$1:$H$96"}</definedName>
    <definedName name="новое_5">{"'Sheet1'!$A$1:$G$96","'Sheet1'!$A$1:$H$96"}</definedName>
    <definedName name="новое_6" localSheetId="6">#REF!</definedName>
    <definedName name="новое_6" localSheetId="7">#REF!</definedName>
    <definedName name="новое_6" localSheetId="8">#REF!</definedName>
    <definedName name="новое_6" localSheetId="4">#REF!</definedName>
    <definedName name="новое_6" localSheetId="5">#REF!</definedName>
    <definedName name="новое_6">#REF!</definedName>
    <definedName name="новое_7" localSheetId="6">{"'Sheet1'!$A$1:$G$96","'Sheet1'!$A$1:$H$96"}</definedName>
    <definedName name="новое_7" localSheetId="7">{"'Sheet1'!$A$1:$G$96","'Sheet1'!$A$1:$H$96"}</definedName>
    <definedName name="новое_7" localSheetId="8">{"'Sheet1'!$A$1:$G$96","'Sheet1'!$A$1:$H$96"}</definedName>
    <definedName name="новое_7" localSheetId="4">{"'Sheet1'!$A$1:$G$96","'Sheet1'!$A$1:$H$96"}</definedName>
    <definedName name="новое_7" localSheetId="5">{"'Sheet1'!$A$1:$G$96","'Sheet1'!$A$1:$H$96"}</definedName>
    <definedName name="новое_7">{"'Sheet1'!$A$1:$G$96","'Sheet1'!$A$1:$H$96"}</definedName>
    <definedName name="о4" localSheetId="6">#REF!</definedName>
    <definedName name="о4" localSheetId="7">#REF!</definedName>
    <definedName name="о4" localSheetId="8">#REF!</definedName>
    <definedName name="о4" localSheetId="4">#REF!</definedName>
    <definedName name="о4" localSheetId="5">#REF!</definedName>
    <definedName name="о4">#REF!</definedName>
    <definedName name="о4_1" localSheetId="6">#REF!</definedName>
    <definedName name="о4_1" localSheetId="7">#REF!</definedName>
    <definedName name="о4_1" localSheetId="8">#REF!</definedName>
    <definedName name="о4_1" localSheetId="4">#REF!</definedName>
    <definedName name="о4_1" localSheetId="5">#REF!</definedName>
    <definedName name="о4_1">#REF!</definedName>
    <definedName name="о4_2" localSheetId="6">#REF!</definedName>
    <definedName name="о4_2" localSheetId="7">#REF!</definedName>
    <definedName name="о4_2" localSheetId="8">#REF!</definedName>
    <definedName name="о4_2" localSheetId="4">#REF!</definedName>
    <definedName name="о4_2" localSheetId="5">#REF!</definedName>
    <definedName name="о4_2">#REF!</definedName>
    <definedName name="_xlnm.Print_Area" localSheetId="11">' ф_4 Показатели надежности'!$A$1:$IG$39</definedName>
    <definedName name="_xlnm.Print_Area" localSheetId="6">'№ 5- ИП ТС_Финплан'!$A$1:$AC$29</definedName>
    <definedName name="_xlnm.Print_Area" localSheetId="7">'№ 5- ИП ТС_Финплан_1 ТЗ'!$A$1:$AC$27</definedName>
    <definedName name="_xlnm.Print_Area" localSheetId="8">'№ 5- ИП ТС_Финплан_2 ТЗ'!$A$1:$AC$29</definedName>
    <definedName name="_xlnm.Print_Area" localSheetId="1">'Ф2 ИП'!$A$1:$AP$221</definedName>
    <definedName name="_xlnm.Print_Area" localSheetId="2">'Ф2 ИП (ТЗ-1)'!$A$1:$AL$153</definedName>
    <definedName name="_xlnm.Print_Area" localSheetId="3">'Ф2 ИП (ТЗ-2)'!$A$1:$AL$100</definedName>
    <definedName name="_xlnm.Print_Area" localSheetId="5">'Ф-4 ИП'!$A$1:$EB$202</definedName>
    <definedName name="ОбластьДанных" localSheetId="6">#REF!</definedName>
    <definedName name="ОбластьДанных" localSheetId="7">#REF!</definedName>
    <definedName name="ОбластьДанных" localSheetId="8">#REF!</definedName>
    <definedName name="ОбластьДанных" localSheetId="4">#REF!</definedName>
    <definedName name="ОбластьДанных" localSheetId="5">#REF!</definedName>
    <definedName name="ОбластьДанных">#REF!</definedName>
    <definedName name="ОбластьДанных_1" localSheetId="6">#REF!</definedName>
    <definedName name="ОбластьДанных_1" localSheetId="7">#REF!</definedName>
    <definedName name="ОбластьДанных_1" localSheetId="8">#REF!</definedName>
    <definedName name="ОбластьДанных_1" localSheetId="4">#REF!</definedName>
    <definedName name="ОбластьДанных_1" localSheetId="5">#REF!</definedName>
    <definedName name="ОбластьДанных_1">#REF!</definedName>
    <definedName name="ОбластьДанных_2" localSheetId="6">#REF!</definedName>
    <definedName name="ОбластьДанных_2" localSheetId="7">#REF!</definedName>
    <definedName name="ОбластьДанных_2" localSheetId="8">#REF!</definedName>
    <definedName name="ОбластьДанных_2" localSheetId="4">#REF!</definedName>
    <definedName name="ОбластьДанных_2" localSheetId="5">#REF!</definedName>
    <definedName name="ОбластьДанных_2">#REF!</definedName>
    <definedName name="окт." localSheetId="6" hidden="1">{"'Sheet1'!$A$1:$G$96","'Sheet1'!$A$1:$H$96"}</definedName>
    <definedName name="окт." localSheetId="7" hidden="1">{"'Sheet1'!$A$1:$G$96","'Sheet1'!$A$1:$H$96"}</definedName>
    <definedName name="окт." localSheetId="8" hidden="1">{"'Sheet1'!$A$1:$G$96","'Sheet1'!$A$1:$H$96"}</definedName>
    <definedName name="окт." localSheetId="4" hidden="1">{"'Sheet1'!$A$1:$G$96","'Sheet1'!$A$1:$H$96"}</definedName>
    <definedName name="окт." localSheetId="5" hidden="1">{"'Sheet1'!$A$1:$G$96","'Sheet1'!$A$1:$H$96"}</definedName>
    <definedName name="окт." hidden="1">{"'Sheet1'!$A$1:$G$96","'Sheet1'!$A$1:$H$96"}</definedName>
    <definedName name="окт._1" localSheetId="6">{"'Sheet1'!$A$1:$G$96","'Sheet1'!$A$1:$H$96"}</definedName>
    <definedName name="окт._1" localSheetId="7">{"'Sheet1'!$A$1:$G$96","'Sheet1'!$A$1:$H$96"}</definedName>
    <definedName name="окт._1" localSheetId="8">{"'Sheet1'!$A$1:$G$96","'Sheet1'!$A$1:$H$96"}</definedName>
    <definedName name="окт._1" localSheetId="4">{"'Sheet1'!$A$1:$G$96","'Sheet1'!$A$1:$H$96"}</definedName>
    <definedName name="окт._1" localSheetId="5">{"'Sheet1'!$A$1:$G$96","'Sheet1'!$A$1:$H$96"}</definedName>
    <definedName name="окт._1">{"'Sheet1'!$A$1:$G$96","'Sheet1'!$A$1:$H$96"}</definedName>
    <definedName name="окт._2" localSheetId="6">{"'Sheet1'!$A$1:$G$96","'Sheet1'!$A$1:$H$96"}</definedName>
    <definedName name="окт._2" localSheetId="7">{"'Sheet1'!$A$1:$G$96","'Sheet1'!$A$1:$H$96"}</definedName>
    <definedName name="окт._2" localSheetId="8">{"'Sheet1'!$A$1:$G$96","'Sheet1'!$A$1:$H$96"}</definedName>
    <definedName name="окт._2" localSheetId="4">{"'Sheet1'!$A$1:$G$96","'Sheet1'!$A$1:$H$96"}</definedName>
    <definedName name="окт._2" localSheetId="5">{"'Sheet1'!$A$1:$G$96","'Sheet1'!$A$1:$H$96"}</definedName>
    <definedName name="окт._2">{"'Sheet1'!$A$1:$G$96","'Sheet1'!$A$1:$H$96"}</definedName>
    <definedName name="окт._3" localSheetId="6">{"'Sheet1'!$A$1:$G$96","'Sheet1'!$A$1:$H$96"}</definedName>
    <definedName name="окт._3" localSheetId="7">{"'Sheet1'!$A$1:$G$96","'Sheet1'!$A$1:$H$96"}</definedName>
    <definedName name="окт._3" localSheetId="8">{"'Sheet1'!$A$1:$G$96","'Sheet1'!$A$1:$H$96"}</definedName>
    <definedName name="окт._3" localSheetId="4">{"'Sheet1'!$A$1:$G$96","'Sheet1'!$A$1:$H$96"}</definedName>
    <definedName name="окт._3" localSheetId="5">{"'Sheet1'!$A$1:$G$96","'Sheet1'!$A$1:$H$96"}</definedName>
    <definedName name="окт._3">{"'Sheet1'!$A$1:$G$96","'Sheet1'!$A$1:$H$96"}</definedName>
    <definedName name="окт._4" localSheetId="6">{"'Sheet1'!$A$1:$G$96","'Sheet1'!$A$1:$H$96"}</definedName>
    <definedName name="окт._4" localSheetId="7">{"'Sheet1'!$A$1:$G$96","'Sheet1'!$A$1:$H$96"}</definedName>
    <definedName name="окт._4" localSheetId="8">{"'Sheet1'!$A$1:$G$96","'Sheet1'!$A$1:$H$96"}</definedName>
    <definedName name="окт._4" localSheetId="4">{"'Sheet1'!$A$1:$G$96","'Sheet1'!$A$1:$H$96"}</definedName>
    <definedName name="окт._4" localSheetId="5">{"'Sheet1'!$A$1:$G$96","'Sheet1'!$A$1:$H$96"}</definedName>
    <definedName name="окт._4">{"'Sheet1'!$A$1:$G$96","'Sheet1'!$A$1:$H$96"}</definedName>
    <definedName name="ооо" localSheetId="6" hidden="1">{"'Sheet1'!$A$1:$G$96","'Sheet1'!$A$1:$H$96"}</definedName>
    <definedName name="ооо" localSheetId="7" hidden="1">{"'Sheet1'!$A$1:$G$96","'Sheet1'!$A$1:$H$96"}</definedName>
    <definedName name="ооо" localSheetId="8" hidden="1">{"'Sheet1'!$A$1:$G$96","'Sheet1'!$A$1:$H$96"}</definedName>
    <definedName name="ооо" localSheetId="4" hidden="1">{"'Sheet1'!$A$1:$G$96","'Sheet1'!$A$1:$H$96"}</definedName>
    <definedName name="ооо" localSheetId="5" hidden="1">{"'Sheet1'!$A$1:$G$96","'Sheet1'!$A$1:$H$96"}</definedName>
    <definedName name="ооо" hidden="1">{"'Sheet1'!$A$1:$G$96","'Sheet1'!$A$1:$H$96"}</definedName>
    <definedName name="ооо_1" localSheetId="6">{"'Sheet1'!$A$1:$G$96","'Sheet1'!$A$1:$H$96"}</definedName>
    <definedName name="ооо_1" localSheetId="7">{"'Sheet1'!$A$1:$G$96","'Sheet1'!$A$1:$H$96"}</definedName>
    <definedName name="ооо_1" localSheetId="8">{"'Sheet1'!$A$1:$G$96","'Sheet1'!$A$1:$H$96"}</definedName>
    <definedName name="ооо_1" localSheetId="4">{"'Sheet1'!$A$1:$G$96","'Sheet1'!$A$1:$H$96"}</definedName>
    <definedName name="ооо_1" localSheetId="5">{"'Sheet1'!$A$1:$G$96","'Sheet1'!$A$1:$H$96"}</definedName>
    <definedName name="ооо_1">{"'Sheet1'!$A$1:$G$96","'Sheet1'!$A$1:$H$96"}</definedName>
    <definedName name="ооо_2" localSheetId="6">{"'Sheet1'!$A$1:$G$96","'Sheet1'!$A$1:$H$96"}</definedName>
    <definedName name="ооо_2" localSheetId="7">{"'Sheet1'!$A$1:$G$96","'Sheet1'!$A$1:$H$96"}</definedName>
    <definedName name="ооо_2" localSheetId="8">{"'Sheet1'!$A$1:$G$96","'Sheet1'!$A$1:$H$96"}</definedName>
    <definedName name="ооо_2" localSheetId="4">{"'Sheet1'!$A$1:$G$96","'Sheet1'!$A$1:$H$96"}</definedName>
    <definedName name="ооо_2" localSheetId="5">{"'Sheet1'!$A$1:$G$96","'Sheet1'!$A$1:$H$96"}</definedName>
    <definedName name="ооо_2">{"'Sheet1'!$A$1:$G$96","'Sheet1'!$A$1:$H$96"}</definedName>
    <definedName name="ооо_3" localSheetId="6">{"'Sheet1'!$A$1:$G$96","'Sheet1'!$A$1:$H$96"}</definedName>
    <definedName name="ооо_3" localSheetId="7">{"'Sheet1'!$A$1:$G$96","'Sheet1'!$A$1:$H$96"}</definedName>
    <definedName name="ооо_3" localSheetId="8">{"'Sheet1'!$A$1:$G$96","'Sheet1'!$A$1:$H$96"}</definedName>
    <definedName name="ооо_3" localSheetId="4">{"'Sheet1'!$A$1:$G$96","'Sheet1'!$A$1:$H$96"}</definedName>
    <definedName name="ооо_3" localSheetId="5">{"'Sheet1'!$A$1:$G$96","'Sheet1'!$A$1:$H$96"}</definedName>
    <definedName name="ооо_3">{"'Sheet1'!$A$1:$G$96","'Sheet1'!$A$1:$H$96"}</definedName>
    <definedName name="ооо_4" localSheetId="6">{"'Sheet1'!$A$1:$G$96","'Sheet1'!$A$1:$H$96"}</definedName>
    <definedName name="ооо_4" localSheetId="7">{"'Sheet1'!$A$1:$G$96","'Sheet1'!$A$1:$H$96"}</definedName>
    <definedName name="ооо_4" localSheetId="8">{"'Sheet1'!$A$1:$G$96","'Sheet1'!$A$1:$H$96"}</definedName>
    <definedName name="ооо_4" localSheetId="4">{"'Sheet1'!$A$1:$G$96","'Sheet1'!$A$1:$H$96"}</definedName>
    <definedName name="ооо_4" localSheetId="5">{"'Sheet1'!$A$1:$G$96","'Sheet1'!$A$1:$H$96"}</definedName>
    <definedName name="ооо_4">{"'Sheet1'!$A$1:$G$96","'Sheet1'!$A$1:$H$96"}</definedName>
    <definedName name="п" localSheetId="6">#REF!</definedName>
    <definedName name="п" localSheetId="7">#REF!</definedName>
    <definedName name="п" localSheetId="8">#REF!</definedName>
    <definedName name="п" localSheetId="4">#REF!</definedName>
    <definedName name="п" localSheetId="5">#REF!</definedName>
    <definedName name="п">#REF!</definedName>
    <definedName name="п_1" localSheetId="6">#REF!</definedName>
    <definedName name="п_1" localSheetId="7">#REF!</definedName>
    <definedName name="п_1" localSheetId="8">#REF!</definedName>
    <definedName name="п_1" localSheetId="4">#REF!</definedName>
    <definedName name="п_1" localSheetId="5">#REF!</definedName>
    <definedName name="п_1">#REF!</definedName>
    <definedName name="п_2" localSheetId="6">#REF!</definedName>
    <definedName name="п_2" localSheetId="7">#REF!</definedName>
    <definedName name="п_2" localSheetId="8">#REF!</definedName>
    <definedName name="п_2" localSheetId="4">#REF!</definedName>
    <definedName name="п_2" localSheetId="5">#REF!</definedName>
    <definedName name="п_2">#REF!</definedName>
    <definedName name="п5" localSheetId="7">#REF!</definedName>
    <definedName name="п5" localSheetId="8">#REF!</definedName>
    <definedName name="п5" localSheetId="4">#REF!</definedName>
    <definedName name="п5" localSheetId="5">#REF!</definedName>
    <definedName name="п5">#REF!</definedName>
    <definedName name="п5_1" localSheetId="7">#REF!</definedName>
    <definedName name="п5_1" localSheetId="8">#REF!</definedName>
    <definedName name="п5_1" localSheetId="4">#REF!</definedName>
    <definedName name="п5_1" localSheetId="5">#REF!</definedName>
    <definedName name="п5_1">#REF!</definedName>
    <definedName name="п5_2" localSheetId="7">#REF!</definedName>
    <definedName name="п5_2" localSheetId="8">#REF!</definedName>
    <definedName name="п5_2" localSheetId="4">#REF!</definedName>
    <definedName name="п5_2" localSheetId="5">#REF!</definedName>
    <definedName name="п5_2">#REF!</definedName>
    <definedName name="п9" localSheetId="7">#REF!</definedName>
    <definedName name="п9" localSheetId="8">#REF!</definedName>
    <definedName name="п9" localSheetId="4">#REF!</definedName>
    <definedName name="п9" localSheetId="5">#REF!</definedName>
    <definedName name="п9">#REF!</definedName>
    <definedName name="п9_1" localSheetId="7">#REF!</definedName>
    <definedName name="п9_1" localSheetId="8">#REF!</definedName>
    <definedName name="п9_1" localSheetId="4">#REF!</definedName>
    <definedName name="п9_1" localSheetId="5">#REF!</definedName>
    <definedName name="п9_1">#REF!</definedName>
    <definedName name="п9_2" localSheetId="7">#REF!</definedName>
    <definedName name="п9_2" localSheetId="8">#REF!</definedName>
    <definedName name="п9_2" localSheetId="4">#REF!</definedName>
    <definedName name="п9_2" localSheetId="5">#REF!</definedName>
    <definedName name="п9_2">#REF!</definedName>
    <definedName name="повтор" localSheetId="7" hidden="1">#REF!</definedName>
    <definedName name="повтор" localSheetId="8" hidden="1">#REF!</definedName>
    <definedName name="повтор" localSheetId="4" hidden="1">#REF!</definedName>
    <definedName name="повтор" localSheetId="5" hidden="1">#REF!</definedName>
    <definedName name="повтор" hidden="1">#REF!</definedName>
    <definedName name="ПРИБЫЛЬ" localSheetId="7">#REF!</definedName>
    <definedName name="ПРИБЫЛЬ" localSheetId="8">#REF!</definedName>
    <definedName name="ПРИБЫЛЬ" localSheetId="4">#REF!</definedName>
    <definedName name="ПРИБЫЛЬ" localSheetId="5">#REF!</definedName>
    <definedName name="ПРИБЫЛЬ">#REF!</definedName>
    <definedName name="ПРИБЫЛЬ_1" localSheetId="7">#REF!</definedName>
    <definedName name="ПРИБЫЛЬ_1" localSheetId="8">#REF!</definedName>
    <definedName name="ПРИБЫЛЬ_1" localSheetId="4">#REF!</definedName>
    <definedName name="ПРИБЫЛЬ_1" localSheetId="5">#REF!</definedName>
    <definedName name="ПРИБЫЛЬ_1">#REF!</definedName>
    <definedName name="ПРИБЫЛЬ_2" localSheetId="7">#REF!</definedName>
    <definedName name="ПРИБЫЛЬ_2" localSheetId="8">#REF!</definedName>
    <definedName name="ПРИБЫЛЬ_2" localSheetId="4">#REF!</definedName>
    <definedName name="ПРИБЫЛЬ_2" localSheetId="5">#REF!</definedName>
    <definedName name="ПРИБЫЛЬ_2">#REF!</definedName>
    <definedName name="пыпыппывапа" localSheetId="6" hidden="1">#REF!,#REF!,#REF!</definedName>
    <definedName name="пыпыппывапа" localSheetId="7" hidden="1">#REF!,#REF!,#REF!</definedName>
    <definedName name="пыпыппывапа" localSheetId="8" hidden="1">#REF!,#REF!,#REF!</definedName>
    <definedName name="пыпыппывапа" localSheetId="4" hidden="1">#REF!,#REF!,#REF!</definedName>
    <definedName name="пыпыппывапа" localSheetId="5" hidden="1">#REF!,#REF!,#REF!</definedName>
    <definedName name="пыпыппывапа" hidden="1">#REF!,#REF!,#REF!</definedName>
    <definedName name="пыпыппывапа_1" localSheetId="6">(#REF!,#REF!,#REF!)</definedName>
    <definedName name="пыпыппывапа_1" localSheetId="7">(#REF!,#REF!,#REF!)</definedName>
    <definedName name="пыпыппывапа_1" localSheetId="8">(#REF!,#REF!,#REF!)</definedName>
    <definedName name="пыпыппывапа_1" localSheetId="4">(#REF!,#REF!,#REF!)</definedName>
    <definedName name="пыпыппывапа_1" localSheetId="5">(#REF!,#REF!,#REF!)</definedName>
    <definedName name="пыпыппывапа_1">(#REF!,#REF!,#REF!)</definedName>
    <definedName name="пыпыппывапа_2" localSheetId="6">(#REF!,#REF!,#REF!)</definedName>
    <definedName name="пыпыппывапа_2" localSheetId="7">(#REF!,#REF!,#REF!)</definedName>
    <definedName name="пыпыппывапа_2" localSheetId="8">(#REF!,#REF!,#REF!)</definedName>
    <definedName name="пыпыппывапа_2" localSheetId="4">(#REF!,#REF!,#REF!)</definedName>
    <definedName name="пыпыппывапа_2" localSheetId="5">(#REF!,#REF!,#REF!)</definedName>
    <definedName name="пыпыппывапа_2">(#REF!,#REF!,#REF!)</definedName>
    <definedName name="пыпыппывапа_3" localSheetId="7">(#REF!,#REF!,#REF!)</definedName>
    <definedName name="пыпыппывапа_3" localSheetId="8">(#REF!,#REF!,#REF!)</definedName>
    <definedName name="пыпыппывапа_3" localSheetId="4">(#REF!,#REF!,#REF!)</definedName>
    <definedName name="пыпыппывапа_3" localSheetId="5">(#REF!,#REF!,#REF!)</definedName>
    <definedName name="пыпыппывапа_3">(#REF!,#REF!,#REF!)</definedName>
    <definedName name="р" localSheetId="6">#REF!</definedName>
    <definedName name="р" localSheetId="7">#REF!</definedName>
    <definedName name="р" localSheetId="8">#REF!</definedName>
    <definedName name="р" localSheetId="4">#REF!</definedName>
    <definedName name="р" localSheetId="5">#REF!</definedName>
    <definedName name="р">#REF!</definedName>
    <definedName name="р_1" localSheetId="6">#REF!</definedName>
    <definedName name="р_1" localSheetId="7">#REF!</definedName>
    <definedName name="р_1" localSheetId="8">#REF!</definedName>
    <definedName name="р_1" localSheetId="4">#REF!</definedName>
    <definedName name="р_1" localSheetId="5">#REF!</definedName>
    <definedName name="р_1">#REF!</definedName>
    <definedName name="р_2" localSheetId="6">#REF!</definedName>
    <definedName name="р_2" localSheetId="7">#REF!</definedName>
    <definedName name="р_2" localSheetId="8">#REF!</definedName>
    <definedName name="р_2" localSheetId="4">#REF!</definedName>
    <definedName name="р_2" localSheetId="5">#REF!</definedName>
    <definedName name="р_2">#REF!</definedName>
    <definedName name="р1" localSheetId="6" hidden="1">{"'Sheet1'!$A$1:$G$96","'Sheet1'!$A$1:$H$96"}</definedName>
    <definedName name="р1" localSheetId="7" hidden="1">{"'Sheet1'!$A$1:$G$96","'Sheet1'!$A$1:$H$96"}</definedName>
    <definedName name="р1" localSheetId="8" hidden="1">{"'Sheet1'!$A$1:$G$96","'Sheet1'!$A$1:$H$96"}</definedName>
    <definedName name="р1" localSheetId="4" hidden="1">{"'Sheet1'!$A$1:$G$96","'Sheet1'!$A$1:$H$96"}</definedName>
    <definedName name="р1" localSheetId="5" hidden="1">{"'Sheet1'!$A$1:$G$96","'Sheet1'!$A$1:$H$96"}</definedName>
    <definedName name="р1" hidden="1">{"'Sheet1'!$A$1:$G$96","'Sheet1'!$A$1:$H$96"}</definedName>
    <definedName name="р1_1" localSheetId="6">{"'Sheet1'!$A$1:$G$96","'Sheet1'!$A$1:$H$96"}</definedName>
    <definedName name="р1_1" localSheetId="7">{"'Sheet1'!$A$1:$G$96","'Sheet1'!$A$1:$H$96"}</definedName>
    <definedName name="р1_1" localSheetId="8">{"'Sheet1'!$A$1:$G$96","'Sheet1'!$A$1:$H$96"}</definedName>
    <definedName name="р1_1" localSheetId="4">{"'Sheet1'!$A$1:$G$96","'Sheet1'!$A$1:$H$96"}</definedName>
    <definedName name="р1_1" localSheetId="5">{"'Sheet1'!$A$1:$G$96","'Sheet1'!$A$1:$H$96"}</definedName>
    <definedName name="р1_1">{"'Sheet1'!$A$1:$G$96","'Sheet1'!$A$1:$H$96"}</definedName>
    <definedName name="р1_2" localSheetId="6">{"'Sheet1'!$A$1:$G$96","'Sheet1'!$A$1:$H$96"}</definedName>
    <definedName name="р1_2" localSheetId="7">{"'Sheet1'!$A$1:$G$96","'Sheet1'!$A$1:$H$96"}</definedName>
    <definedName name="р1_2" localSheetId="8">{"'Sheet1'!$A$1:$G$96","'Sheet1'!$A$1:$H$96"}</definedName>
    <definedName name="р1_2" localSheetId="4">{"'Sheet1'!$A$1:$G$96","'Sheet1'!$A$1:$H$96"}</definedName>
    <definedName name="р1_2" localSheetId="5">{"'Sheet1'!$A$1:$G$96","'Sheet1'!$A$1:$H$96"}</definedName>
    <definedName name="р1_2">{"'Sheet1'!$A$1:$G$96","'Sheet1'!$A$1:$H$96"}</definedName>
    <definedName name="р1_3" localSheetId="6">{"'Sheet1'!$A$1:$G$96","'Sheet1'!$A$1:$H$96"}</definedName>
    <definedName name="р1_3" localSheetId="7">{"'Sheet1'!$A$1:$G$96","'Sheet1'!$A$1:$H$96"}</definedName>
    <definedName name="р1_3" localSheetId="8">{"'Sheet1'!$A$1:$G$96","'Sheet1'!$A$1:$H$96"}</definedName>
    <definedName name="р1_3" localSheetId="4">{"'Sheet1'!$A$1:$G$96","'Sheet1'!$A$1:$H$96"}</definedName>
    <definedName name="р1_3" localSheetId="5">{"'Sheet1'!$A$1:$G$96","'Sheet1'!$A$1:$H$96"}</definedName>
    <definedName name="р1_3">{"'Sheet1'!$A$1:$G$96","'Sheet1'!$A$1:$H$96"}</definedName>
    <definedName name="р1_4" localSheetId="6">{"'Sheet1'!$A$1:$G$96","'Sheet1'!$A$1:$H$96"}</definedName>
    <definedName name="р1_4" localSheetId="7">{"'Sheet1'!$A$1:$G$96","'Sheet1'!$A$1:$H$96"}</definedName>
    <definedName name="р1_4" localSheetId="8">{"'Sheet1'!$A$1:$G$96","'Sheet1'!$A$1:$H$96"}</definedName>
    <definedName name="р1_4" localSheetId="4">{"'Sheet1'!$A$1:$G$96","'Sheet1'!$A$1:$H$96"}</definedName>
    <definedName name="р1_4" localSheetId="5">{"'Sheet1'!$A$1:$G$96","'Sheet1'!$A$1:$H$96"}</definedName>
    <definedName name="р1_4">{"'Sheet1'!$A$1:$G$96","'Sheet1'!$A$1:$H$96"}</definedName>
    <definedName name="р4" localSheetId="6">#REF!</definedName>
    <definedName name="р4" localSheetId="7">#REF!</definedName>
    <definedName name="р4" localSheetId="8">#REF!</definedName>
    <definedName name="р4" localSheetId="4">#REF!</definedName>
    <definedName name="р4" localSheetId="5">#REF!</definedName>
    <definedName name="р4">#REF!</definedName>
    <definedName name="р4_1" localSheetId="6">#REF!</definedName>
    <definedName name="р4_1" localSheetId="7">#REF!</definedName>
    <definedName name="р4_1" localSheetId="8">#REF!</definedName>
    <definedName name="р4_1" localSheetId="4">#REF!</definedName>
    <definedName name="р4_1" localSheetId="5">#REF!</definedName>
    <definedName name="р4_1">#REF!</definedName>
    <definedName name="р4_2" localSheetId="6">#REF!</definedName>
    <definedName name="р4_2" localSheetId="7">#REF!</definedName>
    <definedName name="р4_2" localSheetId="8">#REF!</definedName>
    <definedName name="р4_2" localSheetId="4">#REF!</definedName>
    <definedName name="р4_2" localSheetId="5">#REF!</definedName>
    <definedName name="р4_2">#REF!</definedName>
    <definedName name="р6" localSheetId="7">#REF!</definedName>
    <definedName name="р6" localSheetId="8">#REF!</definedName>
    <definedName name="р6" localSheetId="4">#REF!</definedName>
    <definedName name="р6" localSheetId="5">#REF!</definedName>
    <definedName name="р6">#REF!</definedName>
    <definedName name="р6_1" localSheetId="7">#REF!</definedName>
    <definedName name="р6_1" localSheetId="8">#REF!</definedName>
    <definedName name="р6_1" localSheetId="4">#REF!</definedName>
    <definedName name="р6_1" localSheetId="5">#REF!</definedName>
    <definedName name="р6_1">#REF!</definedName>
    <definedName name="р6_2" localSheetId="7">#REF!</definedName>
    <definedName name="р6_2" localSheetId="8">#REF!</definedName>
    <definedName name="р6_2" localSheetId="4">#REF!</definedName>
    <definedName name="р6_2" localSheetId="5">#REF!</definedName>
    <definedName name="р6_2">#REF!</definedName>
    <definedName name="РАСХОД" localSheetId="7">#REF!</definedName>
    <definedName name="РАСХОД" localSheetId="8">#REF!</definedName>
    <definedName name="РАСХОД" localSheetId="4">#REF!</definedName>
    <definedName name="РАСХОД" localSheetId="5">#REF!</definedName>
    <definedName name="РАСХОД">#REF!</definedName>
    <definedName name="РАСХОД_1" localSheetId="7">#REF!</definedName>
    <definedName name="РАСХОД_1" localSheetId="8">#REF!</definedName>
    <definedName name="РАСХОД_1" localSheetId="4">#REF!</definedName>
    <definedName name="РАСХОД_1" localSheetId="5">#REF!</definedName>
    <definedName name="РАСХОД_1">#REF!</definedName>
    <definedName name="РАСХОД_2" localSheetId="7">#REF!</definedName>
    <definedName name="РАСХОД_2" localSheetId="8">#REF!</definedName>
    <definedName name="РАСХОД_2" localSheetId="4">#REF!</definedName>
    <definedName name="РАСХОД_2" localSheetId="5">#REF!</definedName>
    <definedName name="РАСХОД_2">#REF!</definedName>
    <definedName name="расчет2" localSheetId="7">#REF!</definedName>
    <definedName name="расчет2" localSheetId="8">#REF!</definedName>
    <definedName name="расчет2" localSheetId="4">#REF!</definedName>
    <definedName name="расчет2" localSheetId="5">#REF!</definedName>
    <definedName name="расчет2">#REF!</definedName>
    <definedName name="расчет2_1" localSheetId="7">#REF!</definedName>
    <definedName name="расчет2_1" localSheetId="8">#REF!</definedName>
    <definedName name="расчет2_1" localSheetId="4">#REF!</definedName>
    <definedName name="расчет2_1" localSheetId="5">#REF!</definedName>
    <definedName name="расчет2_1">#REF!</definedName>
    <definedName name="расчет2_2" localSheetId="7">#REF!</definedName>
    <definedName name="расчет2_2" localSheetId="8">#REF!</definedName>
    <definedName name="расчет2_2" localSheetId="4">#REF!</definedName>
    <definedName name="расчет2_2" localSheetId="5">#REF!</definedName>
    <definedName name="расчет2_2">#REF!</definedName>
    <definedName name="РЕНТАБЕЛЬНОСТЬ" localSheetId="7">#REF!</definedName>
    <definedName name="РЕНТАБЕЛЬНОСТЬ" localSheetId="8">#REF!</definedName>
    <definedName name="РЕНТАБЕЛЬНОСТЬ" localSheetId="4">#REF!</definedName>
    <definedName name="РЕНТАБЕЛЬНОСТЬ" localSheetId="5">#REF!</definedName>
    <definedName name="РЕНТАБЕЛЬНОСТЬ">#REF!</definedName>
    <definedName name="РЕНТАБЕЛЬНОСТЬ_1" localSheetId="7">#REF!</definedName>
    <definedName name="РЕНТАБЕЛЬНОСТЬ_1" localSheetId="8">#REF!</definedName>
    <definedName name="РЕНТАБЕЛЬНОСТЬ_1" localSheetId="4">#REF!</definedName>
    <definedName name="РЕНТАБЕЛЬНОСТЬ_1" localSheetId="5">#REF!</definedName>
    <definedName name="РЕНТАБЕЛЬНОСТЬ_1">#REF!</definedName>
    <definedName name="РЕНТАБЕЛЬНОСТЬ_2" localSheetId="7">#REF!</definedName>
    <definedName name="РЕНТАБЕЛЬНОСТЬ_2" localSheetId="8">#REF!</definedName>
    <definedName name="РЕНТАБЕЛЬНОСТЬ_2" localSheetId="4">#REF!</definedName>
    <definedName name="РЕНТАБЕЛЬНОСТЬ_2" localSheetId="5">#REF!</definedName>
    <definedName name="РЕНТАБЕЛЬНОСТЬ_2">#REF!</definedName>
    <definedName name="роро5" localSheetId="6" hidden="1">{"'Sheet1'!$A$1:$G$96","'Sheet1'!$A$1:$H$96"}</definedName>
    <definedName name="роро5" localSheetId="7" hidden="1">{"'Sheet1'!$A$1:$G$96","'Sheet1'!$A$1:$H$96"}</definedName>
    <definedName name="роро5" localSheetId="8" hidden="1">{"'Sheet1'!$A$1:$G$96","'Sheet1'!$A$1:$H$96"}</definedName>
    <definedName name="роро5" localSheetId="4" hidden="1">{"'Sheet1'!$A$1:$G$96","'Sheet1'!$A$1:$H$96"}</definedName>
    <definedName name="роро5" localSheetId="5" hidden="1">{"'Sheet1'!$A$1:$G$96","'Sheet1'!$A$1:$H$96"}</definedName>
    <definedName name="роро5" hidden="1">{"'Sheet1'!$A$1:$G$96","'Sheet1'!$A$1:$H$96"}</definedName>
    <definedName name="ррр" localSheetId="6" hidden="1">{"'Sheet1'!$A$1:$G$96","'Sheet1'!$A$1:$H$96"}</definedName>
    <definedName name="ррр" localSheetId="7" hidden="1">{"'Sheet1'!$A$1:$G$96","'Sheet1'!$A$1:$H$96"}</definedName>
    <definedName name="ррр" localSheetId="8" hidden="1">{"'Sheet1'!$A$1:$G$96","'Sheet1'!$A$1:$H$96"}</definedName>
    <definedName name="ррр" localSheetId="4" hidden="1">{"'Sheet1'!$A$1:$G$96","'Sheet1'!$A$1:$H$96"}</definedName>
    <definedName name="ррр" localSheetId="5" hidden="1">{"'Sheet1'!$A$1:$G$96","'Sheet1'!$A$1:$H$96"}</definedName>
    <definedName name="ррр" hidden="1">{"'Sheet1'!$A$1:$G$96","'Sheet1'!$A$1:$H$96"}</definedName>
    <definedName name="ррр_1" localSheetId="6">{"'Sheet1'!$A$1:$G$96","'Sheet1'!$A$1:$H$96"}</definedName>
    <definedName name="ррр_1" localSheetId="7">{"'Sheet1'!$A$1:$G$96","'Sheet1'!$A$1:$H$96"}</definedName>
    <definedName name="ррр_1" localSheetId="8">{"'Sheet1'!$A$1:$G$96","'Sheet1'!$A$1:$H$96"}</definedName>
    <definedName name="ррр_1" localSheetId="4">{"'Sheet1'!$A$1:$G$96","'Sheet1'!$A$1:$H$96"}</definedName>
    <definedName name="ррр_1" localSheetId="5">{"'Sheet1'!$A$1:$G$96","'Sheet1'!$A$1:$H$96"}</definedName>
    <definedName name="ррр_1">{"'Sheet1'!$A$1:$G$96","'Sheet1'!$A$1:$H$96"}</definedName>
    <definedName name="ррр_2" localSheetId="6">{"'Sheet1'!$A$1:$G$96","'Sheet1'!$A$1:$H$96"}</definedName>
    <definedName name="ррр_2" localSheetId="7">{"'Sheet1'!$A$1:$G$96","'Sheet1'!$A$1:$H$96"}</definedName>
    <definedName name="ррр_2" localSheetId="8">{"'Sheet1'!$A$1:$G$96","'Sheet1'!$A$1:$H$96"}</definedName>
    <definedName name="ррр_2" localSheetId="4">{"'Sheet1'!$A$1:$G$96","'Sheet1'!$A$1:$H$96"}</definedName>
    <definedName name="ррр_2" localSheetId="5">{"'Sheet1'!$A$1:$G$96","'Sheet1'!$A$1:$H$96"}</definedName>
    <definedName name="ррр_2">{"'Sheet1'!$A$1:$G$96","'Sheet1'!$A$1:$H$96"}</definedName>
    <definedName name="ррр_3" localSheetId="6">{"'Sheet1'!$A$1:$G$96","'Sheet1'!$A$1:$H$96"}</definedName>
    <definedName name="ррр_3" localSheetId="7">{"'Sheet1'!$A$1:$G$96","'Sheet1'!$A$1:$H$96"}</definedName>
    <definedName name="ррр_3" localSheetId="8">{"'Sheet1'!$A$1:$G$96","'Sheet1'!$A$1:$H$96"}</definedName>
    <definedName name="ррр_3" localSheetId="4">{"'Sheet1'!$A$1:$G$96","'Sheet1'!$A$1:$H$96"}</definedName>
    <definedName name="ррр_3" localSheetId="5">{"'Sheet1'!$A$1:$G$96","'Sheet1'!$A$1:$H$96"}</definedName>
    <definedName name="ррр_3">{"'Sheet1'!$A$1:$G$96","'Sheet1'!$A$1:$H$96"}</definedName>
    <definedName name="ррр_4" localSheetId="6">{"'Sheet1'!$A$1:$G$96","'Sheet1'!$A$1:$H$96"}</definedName>
    <definedName name="ррр_4" localSheetId="7">{"'Sheet1'!$A$1:$G$96","'Sheet1'!$A$1:$H$96"}</definedName>
    <definedName name="ррр_4" localSheetId="8">{"'Sheet1'!$A$1:$G$96","'Sheet1'!$A$1:$H$96"}</definedName>
    <definedName name="ррр_4" localSheetId="4">{"'Sheet1'!$A$1:$G$96","'Sheet1'!$A$1:$H$96"}</definedName>
    <definedName name="ррр_4" localSheetId="5">{"'Sheet1'!$A$1:$G$96","'Sheet1'!$A$1:$H$96"}</definedName>
    <definedName name="ррр_4">{"'Sheet1'!$A$1:$G$96","'Sheet1'!$A$1:$H$96"}</definedName>
    <definedName name="с" localSheetId="7">'[1]План поставок'!#REF!</definedName>
    <definedName name="с" localSheetId="8">'[1]План поставок'!#REF!</definedName>
    <definedName name="с" localSheetId="4">'[1]План поставок'!#REF!</definedName>
    <definedName name="с" localSheetId="5">'[1]План поставок'!#REF!</definedName>
    <definedName name="с">'[1]План поставок'!#REF!</definedName>
    <definedName name="т" localSheetId="6">#REF!</definedName>
    <definedName name="т" localSheetId="7">#REF!</definedName>
    <definedName name="т" localSheetId="8">#REF!</definedName>
    <definedName name="т" localSheetId="4">#REF!</definedName>
    <definedName name="т" localSheetId="5">#REF!</definedName>
    <definedName name="т">#REF!</definedName>
    <definedName name="т_1" localSheetId="6">#REF!</definedName>
    <definedName name="т_1" localSheetId="7">#REF!</definedName>
    <definedName name="т_1" localSheetId="8">#REF!</definedName>
    <definedName name="т_1" localSheetId="4">#REF!</definedName>
    <definedName name="т_1" localSheetId="5">#REF!</definedName>
    <definedName name="т_1">#REF!</definedName>
    <definedName name="т_2" localSheetId="6">#REF!</definedName>
    <definedName name="т_2" localSheetId="7">#REF!</definedName>
    <definedName name="т_2" localSheetId="8">#REF!</definedName>
    <definedName name="т_2" localSheetId="4">#REF!</definedName>
    <definedName name="т_2" localSheetId="5">#REF!</definedName>
    <definedName name="т_2">#REF!</definedName>
    <definedName name="т5" localSheetId="6" hidden="1">{"'Sheet1'!$A$1:$G$96","'Sheet1'!$A$1:$H$96"}</definedName>
    <definedName name="т5" localSheetId="7" hidden="1">{"'Sheet1'!$A$1:$G$96","'Sheet1'!$A$1:$H$96"}</definedName>
    <definedName name="т5" localSheetId="8" hidden="1">{"'Sheet1'!$A$1:$G$96","'Sheet1'!$A$1:$H$96"}</definedName>
    <definedName name="т5" localSheetId="4" hidden="1">{"'Sheet1'!$A$1:$G$96","'Sheet1'!$A$1:$H$96"}</definedName>
    <definedName name="т5" localSheetId="5" hidden="1">{"'Sheet1'!$A$1:$G$96","'Sheet1'!$A$1:$H$96"}</definedName>
    <definedName name="т5" hidden="1">{"'Sheet1'!$A$1:$G$96","'Sheet1'!$A$1:$H$96"}</definedName>
    <definedName name="т5_1" localSheetId="6">{"'Sheet1'!$A$1:$G$96","'Sheet1'!$A$1:$H$96"}</definedName>
    <definedName name="т5_1" localSheetId="7">{"'Sheet1'!$A$1:$G$96","'Sheet1'!$A$1:$H$96"}</definedName>
    <definedName name="т5_1" localSheetId="8">{"'Sheet1'!$A$1:$G$96","'Sheet1'!$A$1:$H$96"}</definedName>
    <definedName name="т5_1" localSheetId="4">{"'Sheet1'!$A$1:$G$96","'Sheet1'!$A$1:$H$96"}</definedName>
    <definedName name="т5_1" localSheetId="5">{"'Sheet1'!$A$1:$G$96","'Sheet1'!$A$1:$H$96"}</definedName>
    <definedName name="т5_1">{"'Sheet1'!$A$1:$G$96","'Sheet1'!$A$1:$H$96"}</definedName>
    <definedName name="т5_2" localSheetId="6">{"'Sheet1'!$A$1:$G$96","'Sheet1'!$A$1:$H$96"}</definedName>
    <definedName name="т5_2" localSheetId="7">{"'Sheet1'!$A$1:$G$96","'Sheet1'!$A$1:$H$96"}</definedName>
    <definedName name="т5_2" localSheetId="8">{"'Sheet1'!$A$1:$G$96","'Sheet1'!$A$1:$H$96"}</definedName>
    <definedName name="т5_2" localSheetId="4">{"'Sheet1'!$A$1:$G$96","'Sheet1'!$A$1:$H$96"}</definedName>
    <definedName name="т5_2" localSheetId="5">{"'Sheet1'!$A$1:$G$96","'Sheet1'!$A$1:$H$96"}</definedName>
    <definedName name="т5_2">{"'Sheet1'!$A$1:$G$96","'Sheet1'!$A$1:$H$96"}</definedName>
    <definedName name="т5_3" localSheetId="6">{"'Sheet1'!$A$1:$G$96","'Sheet1'!$A$1:$H$96"}</definedName>
    <definedName name="т5_3" localSheetId="7">{"'Sheet1'!$A$1:$G$96","'Sheet1'!$A$1:$H$96"}</definedName>
    <definedName name="т5_3" localSheetId="8">{"'Sheet1'!$A$1:$G$96","'Sheet1'!$A$1:$H$96"}</definedName>
    <definedName name="т5_3" localSheetId="4">{"'Sheet1'!$A$1:$G$96","'Sheet1'!$A$1:$H$96"}</definedName>
    <definedName name="т5_3" localSheetId="5">{"'Sheet1'!$A$1:$G$96","'Sheet1'!$A$1:$H$96"}</definedName>
    <definedName name="т5_3">{"'Sheet1'!$A$1:$G$96","'Sheet1'!$A$1:$H$96"}</definedName>
    <definedName name="т5_4" localSheetId="6">{"'Sheet1'!$A$1:$G$96","'Sheet1'!$A$1:$H$96"}</definedName>
    <definedName name="т5_4" localSheetId="7">{"'Sheet1'!$A$1:$G$96","'Sheet1'!$A$1:$H$96"}</definedName>
    <definedName name="т5_4" localSheetId="8">{"'Sheet1'!$A$1:$G$96","'Sheet1'!$A$1:$H$96"}</definedName>
    <definedName name="т5_4" localSheetId="4">{"'Sheet1'!$A$1:$G$96","'Sheet1'!$A$1:$H$96"}</definedName>
    <definedName name="т5_4" localSheetId="5">{"'Sheet1'!$A$1:$G$96","'Sheet1'!$A$1:$H$96"}</definedName>
    <definedName name="т5_4">{"'Sheet1'!$A$1:$G$96","'Sheet1'!$A$1:$H$96"}</definedName>
    <definedName name="т7" localSheetId="6" hidden="1">{"'Sheet1'!$A$1:$G$96","'Sheet1'!$A$1:$H$96"}</definedName>
    <definedName name="т7" localSheetId="7" hidden="1">{"'Sheet1'!$A$1:$G$96","'Sheet1'!$A$1:$H$96"}</definedName>
    <definedName name="т7" localSheetId="8" hidden="1">{"'Sheet1'!$A$1:$G$96","'Sheet1'!$A$1:$H$96"}</definedName>
    <definedName name="т7" localSheetId="4" hidden="1">{"'Sheet1'!$A$1:$G$96","'Sheet1'!$A$1:$H$96"}</definedName>
    <definedName name="т7" localSheetId="5" hidden="1">{"'Sheet1'!$A$1:$G$96","'Sheet1'!$A$1:$H$96"}</definedName>
    <definedName name="т7" hidden="1">{"'Sheet1'!$A$1:$G$96","'Sheet1'!$A$1:$H$96"}</definedName>
    <definedName name="т7_1" localSheetId="6">{"'Sheet1'!$A$1:$G$96","'Sheet1'!$A$1:$H$96"}</definedName>
    <definedName name="т7_1" localSheetId="7">{"'Sheet1'!$A$1:$G$96","'Sheet1'!$A$1:$H$96"}</definedName>
    <definedName name="т7_1" localSheetId="8">{"'Sheet1'!$A$1:$G$96","'Sheet1'!$A$1:$H$96"}</definedName>
    <definedName name="т7_1" localSheetId="4">{"'Sheet1'!$A$1:$G$96","'Sheet1'!$A$1:$H$96"}</definedName>
    <definedName name="т7_1" localSheetId="5">{"'Sheet1'!$A$1:$G$96","'Sheet1'!$A$1:$H$96"}</definedName>
    <definedName name="т7_1">{"'Sheet1'!$A$1:$G$96","'Sheet1'!$A$1:$H$96"}</definedName>
    <definedName name="т7_2" localSheetId="6">{"'Sheet1'!$A$1:$G$96","'Sheet1'!$A$1:$H$96"}</definedName>
    <definedName name="т7_2" localSheetId="7">{"'Sheet1'!$A$1:$G$96","'Sheet1'!$A$1:$H$96"}</definedName>
    <definedName name="т7_2" localSheetId="8">{"'Sheet1'!$A$1:$G$96","'Sheet1'!$A$1:$H$96"}</definedName>
    <definedName name="т7_2" localSheetId="4">{"'Sheet1'!$A$1:$G$96","'Sheet1'!$A$1:$H$96"}</definedName>
    <definedName name="т7_2" localSheetId="5">{"'Sheet1'!$A$1:$G$96","'Sheet1'!$A$1:$H$96"}</definedName>
    <definedName name="т7_2">{"'Sheet1'!$A$1:$G$96","'Sheet1'!$A$1:$H$96"}</definedName>
    <definedName name="т7_3" localSheetId="6">{"'Sheet1'!$A$1:$G$96","'Sheet1'!$A$1:$H$96"}</definedName>
    <definedName name="т7_3" localSheetId="7">{"'Sheet1'!$A$1:$G$96","'Sheet1'!$A$1:$H$96"}</definedName>
    <definedName name="т7_3" localSheetId="8">{"'Sheet1'!$A$1:$G$96","'Sheet1'!$A$1:$H$96"}</definedName>
    <definedName name="т7_3" localSheetId="4">{"'Sheet1'!$A$1:$G$96","'Sheet1'!$A$1:$H$96"}</definedName>
    <definedName name="т7_3" localSheetId="5">{"'Sheet1'!$A$1:$G$96","'Sheet1'!$A$1:$H$96"}</definedName>
    <definedName name="т7_3">{"'Sheet1'!$A$1:$G$96","'Sheet1'!$A$1:$H$96"}</definedName>
    <definedName name="т7_4" localSheetId="6">{"'Sheet1'!$A$1:$G$96","'Sheet1'!$A$1:$H$96"}</definedName>
    <definedName name="т7_4" localSheetId="7">{"'Sheet1'!$A$1:$G$96","'Sheet1'!$A$1:$H$96"}</definedName>
    <definedName name="т7_4" localSheetId="8">{"'Sheet1'!$A$1:$G$96","'Sheet1'!$A$1:$H$96"}</definedName>
    <definedName name="т7_4" localSheetId="4">{"'Sheet1'!$A$1:$G$96","'Sheet1'!$A$1:$H$96"}</definedName>
    <definedName name="т7_4" localSheetId="5">{"'Sheet1'!$A$1:$G$96","'Sheet1'!$A$1:$H$96"}</definedName>
    <definedName name="т7_4">{"'Sheet1'!$A$1:$G$96","'Sheet1'!$A$1:$H$96"}</definedName>
    <definedName name="у1" localSheetId="6">#REF!</definedName>
    <definedName name="у1" localSheetId="7">#REF!</definedName>
    <definedName name="у1" localSheetId="8">#REF!</definedName>
    <definedName name="у1" localSheetId="4">#REF!</definedName>
    <definedName name="у1" localSheetId="5">#REF!</definedName>
    <definedName name="у1">#REF!</definedName>
    <definedName name="у1_1" localSheetId="6">#REF!</definedName>
    <definedName name="у1_1" localSheetId="7">#REF!</definedName>
    <definedName name="у1_1" localSheetId="8">#REF!</definedName>
    <definedName name="у1_1" localSheetId="4">#REF!</definedName>
    <definedName name="у1_1" localSheetId="5">#REF!</definedName>
    <definedName name="у1_1">#REF!</definedName>
    <definedName name="у1_2" localSheetId="6">#REF!</definedName>
    <definedName name="у1_2" localSheetId="7">#REF!</definedName>
    <definedName name="у1_2" localSheetId="8">#REF!</definedName>
    <definedName name="у1_2" localSheetId="4">#REF!</definedName>
    <definedName name="у1_2" localSheetId="5">#REF!</definedName>
    <definedName name="у1_2">#REF!</definedName>
    <definedName name="уголь" localSheetId="7">#REF!</definedName>
    <definedName name="уголь" localSheetId="8">#REF!</definedName>
    <definedName name="уголь" localSheetId="4">#REF!</definedName>
    <definedName name="уголь" localSheetId="5">#REF!</definedName>
    <definedName name="уголь">#REF!</definedName>
    <definedName name="уголь_1" localSheetId="7">#REF!</definedName>
    <definedName name="уголь_1" localSheetId="8">#REF!</definedName>
    <definedName name="уголь_1" localSheetId="4">#REF!</definedName>
    <definedName name="уголь_1" localSheetId="5">#REF!</definedName>
    <definedName name="уголь_1">#REF!</definedName>
    <definedName name="уголь_2" localSheetId="7">#REF!</definedName>
    <definedName name="уголь_2" localSheetId="8">#REF!</definedName>
    <definedName name="уголь_2" localSheetId="4">#REF!</definedName>
    <definedName name="уголь_2" localSheetId="5">#REF!</definedName>
    <definedName name="уголь_2">#REF!</definedName>
    <definedName name="Ф11111" localSheetId="7">#REF!</definedName>
    <definedName name="Ф11111" localSheetId="8">#REF!</definedName>
    <definedName name="Ф11111" localSheetId="4">#REF!</definedName>
    <definedName name="Ф11111" localSheetId="5">#REF!</definedName>
    <definedName name="Ф11111">#REF!</definedName>
    <definedName name="Ф11111_1" localSheetId="7">#REF!</definedName>
    <definedName name="Ф11111_1" localSheetId="8">#REF!</definedName>
    <definedName name="Ф11111_1" localSheetId="4">#REF!</definedName>
    <definedName name="Ф11111_1" localSheetId="5">#REF!</definedName>
    <definedName name="Ф11111_1">#REF!</definedName>
    <definedName name="Ф11111_2" localSheetId="7">#REF!</definedName>
    <definedName name="Ф11111_2" localSheetId="8">#REF!</definedName>
    <definedName name="Ф11111_2" localSheetId="4">#REF!</definedName>
    <definedName name="Ф11111_2" localSheetId="5">#REF!</definedName>
    <definedName name="Ф11111_2">#REF!</definedName>
    <definedName name="ф3" localSheetId="7">#REF!</definedName>
    <definedName name="ф3" localSheetId="8">#REF!</definedName>
    <definedName name="ф3" localSheetId="4">#REF!</definedName>
    <definedName name="ф3" localSheetId="5">#REF!</definedName>
    <definedName name="ф3">#REF!</definedName>
    <definedName name="ф3_4" localSheetId="7">#REF!</definedName>
    <definedName name="ф3_4" localSheetId="8">#REF!</definedName>
    <definedName name="ф3_4" localSheetId="4">#REF!</definedName>
    <definedName name="ф3_4" localSheetId="5">#REF!</definedName>
    <definedName name="ф3_4">#REF!</definedName>
    <definedName name="ф3_6" localSheetId="7">#REF!</definedName>
    <definedName name="ф3_6" localSheetId="8">#REF!</definedName>
    <definedName name="ф3_6" localSheetId="4">#REF!</definedName>
    <definedName name="ф3_6" localSheetId="5">#REF!</definedName>
    <definedName name="ф3_6">#REF!</definedName>
    <definedName name="ф3_8" localSheetId="7">#REF!</definedName>
    <definedName name="ф3_8" localSheetId="8">#REF!</definedName>
    <definedName name="ф3_8" localSheetId="4">#REF!</definedName>
    <definedName name="ф3_8" localSheetId="5">#REF!</definedName>
    <definedName name="ф3_8">#REF!</definedName>
    <definedName name="ф9" localSheetId="7">#REF!</definedName>
    <definedName name="ф9" localSheetId="8">#REF!</definedName>
    <definedName name="ф9" localSheetId="4">#REF!</definedName>
    <definedName name="ф9" localSheetId="5">#REF!</definedName>
    <definedName name="ф9">#REF!</definedName>
    <definedName name="ф9_1" localSheetId="7">#REF!</definedName>
    <definedName name="ф9_1" localSheetId="8">#REF!</definedName>
    <definedName name="ф9_1" localSheetId="4">#REF!</definedName>
    <definedName name="ф9_1" localSheetId="5">#REF!</definedName>
    <definedName name="ф9_1">#REF!</definedName>
    <definedName name="ф9_2" localSheetId="7">#REF!</definedName>
    <definedName name="ф9_2" localSheetId="8">#REF!</definedName>
    <definedName name="ф9_2" localSheetId="4">#REF!</definedName>
    <definedName name="ф9_2" localSheetId="5">#REF!</definedName>
    <definedName name="ф9_2">#REF!</definedName>
    <definedName name="ффф" localSheetId="7">#REF!</definedName>
    <definedName name="ффф" localSheetId="8">#REF!</definedName>
    <definedName name="ффф" localSheetId="4">#REF!</definedName>
    <definedName name="ффф" localSheetId="5">#REF!</definedName>
    <definedName name="ффф">#REF!</definedName>
    <definedName name="ффф_1" localSheetId="7">#REF!</definedName>
    <definedName name="ффф_1" localSheetId="8">#REF!</definedName>
    <definedName name="ффф_1" localSheetId="4">#REF!</definedName>
    <definedName name="ффф_1" localSheetId="5">#REF!</definedName>
    <definedName name="ффф_1">#REF!</definedName>
    <definedName name="ффф_2" localSheetId="7">#REF!</definedName>
    <definedName name="ффф_2" localSheetId="8">#REF!</definedName>
    <definedName name="ффф_2" localSheetId="4">#REF!</definedName>
    <definedName name="ффф_2" localSheetId="5">#REF!</definedName>
    <definedName name="ффф_2">#REF!</definedName>
    <definedName name="фы" localSheetId="7">#REF!</definedName>
    <definedName name="фы" localSheetId="8">#REF!</definedName>
    <definedName name="фы" localSheetId="4">#REF!</definedName>
    <definedName name="фы" localSheetId="5">#REF!</definedName>
    <definedName name="фы">#REF!</definedName>
    <definedName name="фы_1" localSheetId="7">#REF!</definedName>
    <definedName name="фы_1" localSheetId="8">#REF!</definedName>
    <definedName name="фы_1" localSheetId="4">#REF!</definedName>
    <definedName name="фы_1" localSheetId="5">#REF!</definedName>
    <definedName name="фы_1">#REF!</definedName>
    <definedName name="фы_2" localSheetId="7">#REF!</definedName>
    <definedName name="фы_2" localSheetId="8">#REF!</definedName>
    <definedName name="фы_2" localSheetId="4">#REF!</definedName>
    <definedName name="фы_2" localSheetId="5">#REF!</definedName>
    <definedName name="фы_2">#REF!</definedName>
    <definedName name="фы3" localSheetId="6" hidden="1">{"'Sheet1'!$A$1:$G$96","'Sheet1'!$A$1:$H$96"}</definedName>
    <definedName name="фы3" localSheetId="7" hidden="1">{"'Sheet1'!$A$1:$G$96","'Sheet1'!$A$1:$H$96"}</definedName>
    <definedName name="фы3" localSheetId="8" hidden="1">{"'Sheet1'!$A$1:$G$96","'Sheet1'!$A$1:$H$96"}</definedName>
    <definedName name="фы3" localSheetId="4" hidden="1">{"'Sheet1'!$A$1:$G$96","'Sheet1'!$A$1:$H$96"}</definedName>
    <definedName name="фы3" localSheetId="5" hidden="1">{"'Sheet1'!$A$1:$G$96","'Sheet1'!$A$1:$H$96"}</definedName>
    <definedName name="фы3" hidden="1">{"'Sheet1'!$A$1:$G$96","'Sheet1'!$A$1:$H$96"}</definedName>
    <definedName name="фы3_1" localSheetId="6">{"'Sheet1'!$A$1:$G$96","'Sheet1'!$A$1:$H$96"}</definedName>
    <definedName name="фы3_1" localSheetId="7">{"'Sheet1'!$A$1:$G$96","'Sheet1'!$A$1:$H$96"}</definedName>
    <definedName name="фы3_1" localSheetId="8">{"'Sheet1'!$A$1:$G$96","'Sheet1'!$A$1:$H$96"}</definedName>
    <definedName name="фы3_1" localSheetId="4">{"'Sheet1'!$A$1:$G$96","'Sheet1'!$A$1:$H$96"}</definedName>
    <definedName name="фы3_1" localSheetId="5">{"'Sheet1'!$A$1:$G$96","'Sheet1'!$A$1:$H$96"}</definedName>
    <definedName name="фы3_1">{"'Sheet1'!$A$1:$G$96","'Sheet1'!$A$1:$H$96"}</definedName>
    <definedName name="фы3_2" localSheetId="6">{"'Sheet1'!$A$1:$G$96","'Sheet1'!$A$1:$H$96"}</definedName>
    <definedName name="фы3_2" localSheetId="7">{"'Sheet1'!$A$1:$G$96","'Sheet1'!$A$1:$H$96"}</definedName>
    <definedName name="фы3_2" localSheetId="8">{"'Sheet1'!$A$1:$G$96","'Sheet1'!$A$1:$H$96"}</definedName>
    <definedName name="фы3_2" localSheetId="4">{"'Sheet1'!$A$1:$G$96","'Sheet1'!$A$1:$H$96"}</definedName>
    <definedName name="фы3_2" localSheetId="5">{"'Sheet1'!$A$1:$G$96","'Sheet1'!$A$1:$H$96"}</definedName>
    <definedName name="фы3_2">{"'Sheet1'!$A$1:$G$96","'Sheet1'!$A$1:$H$96"}</definedName>
    <definedName name="фы3_3" localSheetId="6">{"'Sheet1'!$A$1:$G$96","'Sheet1'!$A$1:$H$96"}</definedName>
    <definedName name="фы3_3" localSheetId="7">{"'Sheet1'!$A$1:$G$96","'Sheet1'!$A$1:$H$96"}</definedName>
    <definedName name="фы3_3" localSheetId="8">{"'Sheet1'!$A$1:$G$96","'Sheet1'!$A$1:$H$96"}</definedName>
    <definedName name="фы3_3" localSheetId="4">{"'Sheet1'!$A$1:$G$96","'Sheet1'!$A$1:$H$96"}</definedName>
    <definedName name="фы3_3" localSheetId="5">{"'Sheet1'!$A$1:$G$96","'Sheet1'!$A$1:$H$96"}</definedName>
    <definedName name="фы3_3">{"'Sheet1'!$A$1:$G$96","'Sheet1'!$A$1:$H$96"}</definedName>
    <definedName name="фы3_4" localSheetId="6">{"'Sheet1'!$A$1:$G$96","'Sheet1'!$A$1:$H$96"}</definedName>
    <definedName name="фы3_4" localSheetId="7">{"'Sheet1'!$A$1:$G$96","'Sheet1'!$A$1:$H$96"}</definedName>
    <definedName name="фы3_4" localSheetId="8">{"'Sheet1'!$A$1:$G$96","'Sheet1'!$A$1:$H$96"}</definedName>
    <definedName name="фы3_4" localSheetId="4">{"'Sheet1'!$A$1:$G$96","'Sheet1'!$A$1:$H$96"}</definedName>
    <definedName name="фы3_4" localSheetId="5">{"'Sheet1'!$A$1:$G$96","'Sheet1'!$A$1:$H$96"}</definedName>
    <definedName name="фы3_4">{"'Sheet1'!$A$1:$G$96","'Sheet1'!$A$1:$H$96"}</definedName>
    <definedName name="фыава4" localSheetId="6" hidden="1">{"'Sheet1'!$A$1:$G$96","'Sheet1'!$A$1:$H$96"}</definedName>
    <definedName name="фыава4" localSheetId="7" hidden="1">{"'Sheet1'!$A$1:$G$96","'Sheet1'!$A$1:$H$96"}</definedName>
    <definedName name="фыава4" localSheetId="8" hidden="1">{"'Sheet1'!$A$1:$G$96","'Sheet1'!$A$1:$H$96"}</definedName>
    <definedName name="фыава4" localSheetId="4" hidden="1">{"'Sheet1'!$A$1:$G$96","'Sheet1'!$A$1:$H$96"}</definedName>
    <definedName name="фыава4" localSheetId="5" hidden="1">{"'Sheet1'!$A$1:$G$96","'Sheet1'!$A$1:$H$96"}</definedName>
    <definedName name="фыава4" hidden="1">{"'Sheet1'!$A$1:$G$96","'Sheet1'!$A$1:$H$96"}</definedName>
    <definedName name="фыава4_1" localSheetId="6">{"'Sheet1'!$A$1:$G$96","'Sheet1'!$A$1:$H$96"}</definedName>
    <definedName name="фыава4_1" localSheetId="7">{"'Sheet1'!$A$1:$G$96","'Sheet1'!$A$1:$H$96"}</definedName>
    <definedName name="фыава4_1" localSheetId="8">{"'Sheet1'!$A$1:$G$96","'Sheet1'!$A$1:$H$96"}</definedName>
    <definedName name="фыава4_1" localSheetId="4">{"'Sheet1'!$A$1:$G$96","'Sheet1'!$A$1:$H$96"}</definedName>
    <definedName name="фыава4_1" localSheetId="5">{"'Sheet1'!$A$1:$G$96","'Sheet1'!$A$1:$H$96"}</definedName>
    <definedName name="фыава4_1">{"'Sheet1'!$A$1:$G$96","'Sheet1'!$A$1:$H$96"}</definedName>
    <definedName name="фыава4_2" localSheetId="6">{"'Sheet1'!$A$1:$G$96","'Sheet1'!$A$1:$H$96"}</definedName>
    <definedName name="фыава4_2" localSheetId="7">{"'Sheet1'!$A$1:$G$96","'Sheet1'!$A$1:$H$96"}</definedName>
    <definedName name="фыава4_2" localSheetId="8">{"'Sheet1'!$A$1:$G$96","'Sheet1'!$A$1:$H$96"}</definedName>
    <definedName name="фыава4_2" localSheetId="4">{"'Sheet1'!$A$1:$G$96","'Sheet1'!$A$1:$H$96"}</definedName>
    <definedName name="фыава4_2" localSheetId="5">{"'Sheet1'!$A$1:$G$96","'Sheet1'!$A$1:$H$96"}</definedName>
    <definedName name="фыава4_2">{"'Sheet1'!$A$1:$G$96","'Sheet1'!$A$1:$H$96"}</definedName>
    <definedName name="фыава4_3" localSheetId="6">{"'Sheet1'!$A$1:$G$96","'Sheet1'!$A$1:$H$96"}</definedName>
    <definedName name="фыава4_3" localSheetId="7">{"'Sheet1'!$A$1:$G$96","'Sheet1'!$A$1:$H$96"}</definedName>
    <definedName name="фыава4_3" localSheetId="8">{"'Sheet1'!$A$1:$G$96","'Sheet1'!$A$1:$H$96"}</definedName>
    <definedName name="фыава4_3" localSheetId="4">{"'Sheet1'!$A$1:$G$96","'Sheet1'!$A$1:$H$96"}</definedName>
    <definedName name="фыава4_3" localSheetId="5">{"'Sheet1'!$A$1:$G$96","'Sheet1'!$A$1:$H$96"}</definedName>
    <definedName name="фыава4_3">{"'Sheet1'!$A$1:$G$96","'Sheet1'!$A$1:$H$96"}</definedName>
    <definedName name="фыава4_4" localSheetId="6">{"'Sheet1'!$A$1:$G$96","'Sheet1'!$A$1:$H$96"}</definedName>
    <definedName name="фыава4_4" localSheetId="7">{"'Sheet1'!$A$1:$G$96","'Sheet1'!$A$1:$H$96"}</definedName>
    <definedName name="фыава4_4" localSheetId="8">{"'Sheet1'!$A$1:$G$96","'Sheet1'!$A$1:$H$96"}</definedName>
    <definedName name="фыава4_4" localSheetId="4">{"'Sheet1'!$A$1:$G$96","'Sheet1'!$A$1:$H$96"}</definedName>
    <definedName name="фыава4_4" localSheetId="5">{"'Sheet1'!$A$1:$G$96","'Sheet1'!$A$1:$H$96"}</definedName>
    <definedName name="фыава4_4">{"'Sheet1'!$A$1:$G$96","'Sheet1'!$A$1:$H$96"}</definedName>
    <definedName name="фыв3" localSheetId="6" hidden="1">{"'Sheet1'!$A$1:$G$96","'Sheet1'!$A$1:$H$96"}</definedName>
    <definedName name="фыв3" localSheetId="7" hidden="1">{"'Sheet1'!$A$1:$G$96","'Sheet1'!$A$1:$H$96"}</definedName>
    <definedName name="фыв3" localSheetId="8" hidden="1">{"'Sheet1'!$A$1:$G$96","'Sheet1'!$A$1:$H$96"}</definedName>
    <definedName name="фыв3" localSheetId="4" hidden="1">{"'Sheet1'!$A$1:$G$96","'Sheet1'!$A$1:$H$96"}</definedName>
    <definedName name="фыв3" localSheetId="5" hidden="1">{"'Sheet1'!$A$1:$G$96","'Sheet1'!$A$1:$H$96"}</definedName>
    <definedName name="фыв3" hidden="1">{"'Sheet1'!$A$1:$G$96","'Sheet1'!$A$1:$H$96"}</definedName>
    <definedName name="фыв3_1" localSheetId="6">{"'Sheet1'!$A$1:$G$96","'Sheet1'!$A$1:$H$96"}</definedName>
    <definedName name="фыв3_1" localSheetId="7">{"'Sheet1'!$A$1:$G$96","'Sheet1'!$A$1:$H$96"}</definedName>
    <definedName name="фыв3_1" localSheetId="8">{"'Sheet1'!$A$1:$G$96","'Sheet1'!$A$1:$H$96"}</definedName>
    <definedName name="фыв3_1" localSheetId="4">{"'Sheet1'!$A$1:$G$96","'Sheet1'!$A$1:$H$96"}</definedName>
    <definedName name="фыв3_1" localSheetId="5">{"'Sheet1'!$A$1:$G$96","'Sheet1'!$A$1:$H$96"}</definedName>
    <definedName name="фыв3_1">{"'Sheet1'!$A$1:$G$96","'Sheet1'!$A$1:$H$96"}</definedName>
    <definedName name="фыв3_2" localSheetId="6">{"'Sheet1'!$A$1:$G$96","'Sheet1'!$A$1:$H$96"}</definedName>
    <definedName name="фыв3_2" localSheetId="7">{"'Sheet1'!$A$1:$G$96","'Sheet1'!$A$1:$H$96"}</definedName>
    <definedName name="фыв3_2" localSheetId="8">{"'Sheet1'!$A$1:$G$96","'Sheet1'!$A$1:$H$96"}</definedName>
    <definedName name="фыв3_2" localSheetId="4">{"'Sheet1'!$A$1:$G$96","'Sheet1'!$A$1:$H$96"}</definedName>
    <definedName name="фыв3_2" localSheetId="5">{"'Sheet1'!$A$1:$G$96","'Sheet1'!$A$1:$H$96"}</definedName>
    <definedName name="фыв3_2">{"'Sheet1'!$A$1:$G$96","'Sheet1'!$A$1:$H$96"}</definedName>
    <definedName name="фыв3_3" localSheetId="6">{"'Sheet1'!$A$1:$G$96","'Sheet1'!$A$1:$H$96"}</definedName>
    <definedName name="фыв3_3" localSheetId="7">{"'Sheet1'!$A$1:$G$96","'Sheet1'!$A$1:$H$96"}</definedName>
    <definedName name="фыв3_3" localSheetId="8">{"'Sheet1'!$A$1:$G$96","'Sheet1'!$A$1:$H$96"}</definedName>
    <definedName name="фыв3_3" localSheetId="4">{"'Sheet1'!$A$1:$G$96","'Sheet1'!$A$1:$H$96"}</definedName>
    <definedName name="фыв3_3" localSheetId="5">{"'Sheet1'!$A$1:$G$96","'Sheet1'!$A$1:$H$96"}</definedName>
    <definedName name="фыв3_3">{"'Sheet1'!$A$1:$G$96","'Sheet1'!$A$1:$H$96"}</definedName>
    <definedName name="фыв3_4" localSheetId="6">{"'Sheet1'!$A$1:$G$96","'Sheet1'!$A$1:$H$96"}</definedName>
    <definedName name="фыв3_4" localSheetId="7">{"'Sheet1'!$A$1:$G$96","'Sheet1'!$A$1:$H$96"}</definedName>
    <definedName name="фыв3_4" localSheetId="8">{"'Sheet1'!$A$1:$G$96","'Sheet1'!$A$1:$H$96"}</definedName>
    <definedName name="фыв3_4" localSheetId="4">{"'Sheet1'!$A$1:$G$96","'Sheet1'!$A$1:$H$96"}</definedName>
    <definedName name="фыв3_4" localSheetId="5">{"'Sheet1'!$A$1:$G$96","'Sheet1'!$A$1:$H$96"}</definedName>
    <definedName name="фыв3_4">{"'Sheet1'!$A$1:$G$96","'Sheet1'!$A$1:$H$96"}</definedName>
    <definedName name="цйуцйуй" localSheetId="6" hidden="1">{"'Sheet1'!$A$1:$G$96","'Sheet1'!$A$1:$H$96"}</definedName>
    <definedName name="цйуцйуй" localSheetId="7" hidden="1">{"'Sheet1'!$A$1:$G$96","'Sheet1'!$A$1:$H$96"}</definedName>
    <definedName name="цйуцйуй" localSheetId="8" hidden="1">{"'Sheet1'!$A$1:$G$96","'Sheet1'!$A$1:$H$96"}</definedName>
    <definedName name="цйуцйуй" localSheetId="4" hidden="1">{"'Sheet1'!$A$1:$G$96","'Sheet1'!$A$1:$H$96"}</definedName>
    <definedName name="цйуцйуй" localSheetId="5" hidden="1">{"'Sheet1'!$A$1:$G$96","'Sheet1'!$A$1:$H$96"}</definedName>
    <definedName name="цйуцйуй" hidden="1">{"'Sheet1'!$A$1:$G$96","'Sheet1'!$A$1:$H$96"}</definedName>
    <definedName name="цйуцйуй_1" localSheetId="6">{"'Sheet1'!$A$1:$G$96","'Sheet1'!$A$1:$H$96"}</definedName>
    <definedName name="цйуцйуй_1" localSheetId="7">{"'Sheet1'!$A$1:$G$96","'Sheet1'!$A$1:$H$96"}</definedName>
    <definedName name="цйуцйуй_1" localSheetId="8">{"'Sheet1'!$A$1:$G$96","'Sheet1'!$A$1:$H$96"}</definedName>
    <definedName name="цйуцйуй_1" localSheetId="4">{"'Sheet1'!$A$1:$G$96","'Sheet1'!$A$1:$H$96"}</definedName>
    <definedName name="цйуцйуй_1" localSheetId="5">{"'Sheet1'!$A$1:$G$96","'Sheet1'!$A$1:$H$96"}</definedName>
    <definedName name="цйуцйуй_1">{"'Sheet1'!$A$1:$G$96","'Sheet1'!$A$1:$H$96"}</definedName>
    <definedName name="цйуцйуй_2" localSheetId="6">{"'Sheet1'!$A$1:$G$96","'Sheet1'!$A$1:$H$96"}</definedName>
    <definedName name="цйуцйуй_2" localSheetId="7">{"'Sheet1'!$A$1:$G$96","'Sheet1'!$A$1:$H$96"}</definedName>
    <definedName name="цйуцйуй_2" localSheetId="8">{"'Sheet1'!$A$1:$G$96","'Sheet1'!$A$1:$H$96"}</definedName>
    <definedName name="цйуцйуй_2" localSheetId="4">{"'Sheet1'!$A$1:$G$96","'Sheet1'!$A$1:$H$96"}</definedName>
    <definedName name="цйуцйуй_2" localSheetId="5">{"'Sheet1'!$A$1:$G$96","'Sheet1'!$A$1:$H$96"}</definedName>
    <definedName name="цйуцйуй_2">{"'Sheet1'!$A$1:$G$96","'Sheet1'!$A$1:$H$96"}</definedName>
    <definedName name="цйуцйуй_3" localSheetId="6">{"'Sheet1'!$A$1:$G$96","'Sheet1'!$A$1:$H$96"}</definedName>
    <definedName name="цйуцйуй_3" localSheetId="7">{"'Sheet1'!$A$1:$G$96","'Sheet1'!$A$1:$H$96"}</definedName>
    <definedName name="цйуцйуй_3" localSheetId="8">{"'Sheet1'!$A$1:$G$96","'Sheet1'!$A$1:$H$96"}</definedName>
    <definedName name="цйуцйуй_3" localSheetId="4">{"'Sheet1'!$A$1:$G$96","'Sheet1'!$A$1:$H$96"}</definedName>
    <definedName name="цйуцйуй_3" localSheetId="5">{"'Sheet1'!$A$1:$G$96","'Sheet1'!$A$1:$H$96"}</definedName>
    <definedName name="цйуцйуй_3">{"'Sheet1'!$A$1:$G$96","'Sheet1'!$A$1:$H$96"}</definedName>
    <definedName name="цйуцйуй_4" localSheetId="6">{"'Sheet1'!$A$1:$G$96","'Sheet1'!$A$1:$H$96"}</definedName>
    <definedName name="цйуцйуй_4" localSheetId="7">{"'Sheet1'!$A$1:$G$96","'Sheet1'!$A$1:$H$96"}</definedName>
    <definedName name="цйуцйуй_4" localSheetId="8">{"'Sheet1'!$A$1:$G$96","'Sheet1'!$A$1:$H$96"}</definedName>
    <definedName name="цйуцйуй_4" localSheetId="4">{"'Sheet1'!$A$1:$G$96","'Sheet1'!$A$1:$H$96"}</definedName>
    <definedName name="цйуцйуй_4" localSheetId="5">{"'Sheet1'!$A$1:$G$96","'Sheet1'!$A$1:$H$96"}</definedName>
    <definedName name="цйуцйуй_4">{"'Sheet1'!$A$1:$G$96","'Sheet1'!$A$1:$H$96"}</definedName>
    <definedName name="ш8" localSheetId="6">#REF!</definedName>
    <definedName name="ш8" localSheetId="7">#REF!</definedName>
    <definedName name="ш8" localSheetId="8">#REF!</definedName>
    <definedName name="ш8" localSheetId="4">#REF!</definedName>
    <definedName name="ш8" localSheetId="5">#REF!</definedName>
    <definedName name="ш8">#REF!</definedName>
    <definedName name="ш8_1" localSheetId="6">#REF!</definedName>
    <definedName name="ш8_1" localSheetId="7">#REF!</definedName>
    <definedName name="ш8_1" localSheetId="8">#REF!</definedName>
    <definedName name="ш8_1" localSheetId="4">#REF!</definedName>
    <definedName name="ш8_1" localSheetId="5">#REF!</definedName>
    <definedName name="ш8_1">#REF!</definedName>
    <definedName name="ш8_2" localSheetId="6">#REF!</definedName>
    <definedName name="ш8_2" localSheetId="7">#REF!</definedName>
    <definedName name="ш8_2" localSheetId="8">#REF!</definedName>
    <definedName name="ш8_2" localSheetId="4">#REF!</definedName>
    <definedName name="ш8_2" localSheetId="5">#REF!</definedName>
    <definedName name="ш8_2">#REF!</definedName>
    <definedName name="ы" localSheetId="7">#REF!</definedName>
    <definedName name="ы" localSheetId="8">#REF!</definedName>
    <definedName name="ы" localSheetId="4">#REF!</definedName>
    <definedName name="ы" localSheetId="5">#REF!</definedName>
    <definedName name="ы">#REF!</definedName>
    <definedName name="ы_1" localSheetId="7">#REF!</definedName>
    <definedName name="ы_1" localSheetId="8">#REF!</definedName>
    <definedName name="ы_1" localSheetId="4">#REF!</definedName>
    <definedName name="ы_1" localSheetId="5">#REF!</definedName>
    <definedName name="ы_1">#REF!</definedName>
    <definedName name="ы_2" localSheetId="7">#REF!</definedName>
    <definedName name="ы_2" localSheetId="8">#REF!</definedName>
    <definedName name="ы_2" localSheetId="4">#REF!</definedName>
    <definedName name="ы_2" localSheetId="5">#REF!</definedName>
    <definedName name="ы_2">#REF!</definedName>
    <definedName name="ывапр6" localSheetId="6" hidden="1">{"'Sheet1'!$A$1:$G$96","'Sheet1'!$A$1:$H$96"}</definedName>
    <definedName name="ывапр6" localSheetId="7" hidden="1">{"'Sheet1'!$A$1:$G$96","'Sheet1'!$A$1:$H$96"}</definedName>
    <definedName name="ывапр6" localSheetId="8" hidden="1">{"'Sheet1'!$A$1:$G$96","'Sheet1'!$A$1:$H$96"}</definedName>
    <definedName name="ывапр6" localSheetId="4" hidden="1">{"'Sheet1'!$A$1:$G$96","'Sheet1'!$A$1:$H$96"}</definedName>
    <definedName name="ывапр6" localSheetId="5" hidden="1">{"'Sheet1'!$A$1:$G$96","'Sheet1'!$A$1:$H$96"}</definedName>
    <definedName name="ывапр6" hidden="1">{"'Sheet1'!$A$1:$G$96","'Sheet1'!$A$1:$H$96"}</definedName>
    <definedName name="ывапр6_1" localSheetId="6">{"'Sheet1'!$A$1:$G$96","'Sheet1'!$A$1:$H$96"}</definedName>
    <definedName name="ывапр6_1" localSheetId="7">{"'Sheet1'!$A$1:$G$96","'Sheet1'!$A$1:$H$96"}</definedName>
    <definedName name="ывапр6_1" localSheetId="8">{"'Sheet1'!$A$1:$G$96","'Sheet1'!$A$1:$H$96"}</definedName>
    <definedName name="ывапр6_1" localSheetId="4">{"'Sheet1'!$A$1:$G$96","'Sheet1'!$A$1:$H$96"}</definedName>
    <definedName name="ывапр6_1" localSheetId="5">{"'Sheet1'!$A$1:$G$96","'Sheet1'!$A$1:$H$96"}</definedName>
    <definedName name="ывапр6_1">{"'Sheet1'!$A$1:$G$96","'Sheet1'!$A$1:$H$96"}</definedName>
    <definedName name="ывапр6_2" localSheetId="6">{"'Sheet1'!$A$1:$G$96","'Sheet1'!$A$1:$H$96"}</definedName>
    <definedName name="ывапр6_2" localSheetId="7">{"'Sheet1'!$A$1:$G$96","'Sheet1'!$A$1:$H$96"}</definedName>
    <definedName name="ывапр6_2" localSheetId="8">{"'Sheet1'!$A$1:$G$96","'Sheet1'!$A$1:$H$96"}</definedName>
    <definedName name="ывапр6_2" localSheetId="4">{"'Sheet1'!$A$1:$G$96","'Sheet1'!$A$1:$H$96"}</definedName>
    <definedName name="ывапр6_2" localSheetId="5">{"'Sheet1'!$A$1:$G$96","'Sheet1'!$A$1:$H$96"}</definedName>
    <definedName name="ывапр6_2">{"'Sheet1'!$A$1:$G$96","'Sheet1'!$A$1:$H$96"}</definedName>
    <definedName name="ывапр6_3" localSheetId="6">{"'Sheet1'!$A$1:$G$96","'Sheet1'!$A$1:$H$96"}</definedName>
    <definedName name="ывапр6_3" localSheetId="7">{"'Sheet1'!$A$1:$G$96","'Sheet1'!$A$1:$H$96"}</definedName>
    <definedName name="ывапр6_3" localSheetId="8">{"'Sheet1'!$A$1:$G$96","'Sheet1'!$A$1:$H$96"}</definedName>
    <definedName name="ывапр6_3" localSheetId="4">{"'Sheet1'!$A$1:$G$96","'Sheet1'!$A$1:$H$96"}</definedName>
    <definedName name="ывапр6_3" localSheetId="5">{"'Sheet1'!$A$1:$G$96","'Sheet1'!$A$1:$H$96"}</definedName>
    <definedName name="ывапр6_3">{"'Sheet1'!$A$1:$G$96","'Sheet1'!$A$1:$H$96"}</definedName>
    <definedName name="ывапр6_4" localSheetId="6">{"'Sheet1'!$A$1:$G$96","'Sheet1'!$A$1:$H$96"}</definedName>
    <definedName name="ывапр6_4" localSheetId="7">{"'Sheet1'!$A$1:$G$96","'Sheet1'!$A$1:$H$96"}</definedName>
    <definedName name="ывапр6_4" localSheetId="8">{"'Sheet1'!$A$1:$G$96","'Sheet1'!$A$1:$H$96"}</definedName>
    <definedName name="ывапр6_4" localSheetId="4">{"'Sheet1'!$A$1:$G$96","'Sheet1'!$A$1:$H$96"}</definedName>
    <definedName name="ывапр6_4" localSheetId="5">{"'Sheet1'!$A$1:$G$96","'Sheet1'!$A$1:$H$96"}</definedName>
    <definedName name="ывапр6_4">{"'Sheet1'!$A$1:$G$96","'Sheet1'!$A$1:$H$96"}</definedName>
    <definedName name="э" localSheetId="6">#REF!</definedName>
    <definedName name="э" localSheetId="7">#REF!</definedName>
    <definedName name="э" localSheetId="8">#REF!</definedName>
    <definedName name="э" localSheetId="4">#REF!</definedName>
    <definedName name="э" localSheetId="5">#REF!</definedName>
    <definedName name="э">#REF!</definedName>
    <definedName name="э_1" localSheetId="6">#REF!</definedName>
    <definedName name="э_1" localSheetId="7">#REF!</definedName>
    <definedName name="э_1" localSheetId="8">#REF!</definedName>
    <definedName name="э_1" localSheetId="4">#REF!</definedName>
    <definedName name="э_1" localSheetId="5">#REF!</definedName>
    <definedName name="э_1">#REF!</definedName>
    <definedName name="э_2" localSheetId="6">#REF!</definedName>
    <definedName name="э_2" localSheetId="7">#REF!</definedName>
    <definedName name="э_2" localSheetId="8">#REF!</definedName>
    <definedName name="э_2" localSheetId="4">#REF!</definedName>
    <definedName name="э_2" localSheetId="5">#REF!</definedName>
    <definedName name="э_2">#REF!</definedName>
    <definedName name="ЭЖВдылрувбм1" localSheetId="6" hidden="1">#REF!,#REF!</definedName>
    <definedName name="ЭЖВдылрувбм1" localSheetId="7" hidden="1">#REF!,#REF!</definedName>
    <definedName name="ЭЖВдылрувбм1" localSheetId="8" hidden="1">#REF!,#REF!</definedName>
    <definedName name="ЭЖВдылрувбм1" localSheetId="4" hidden="1">#REF!,#REF!</definedName>
    <definedName name="ЭЖВдылрувбм1" localSheetId="5" hidden="1">#REF!,#REF!</definedName>
    <definedName name="ЭЖВдылрувбм1" hidden="1">#REF!,#REF!</definedName>
    <definedName name="ю" localSheetId="6">#REF!</definedName>
    <definedName name="ю" localSheetId="7">#REF!</definedName>
    <definedName name="ю" localSheetId="8">#REF!</definedName>
    <definedName name="ю" localSheetId="4">#REF!</definedName>
    <definedName name="ю" localSheetId="5">#REF!</definedName>
    <definedName name="ю">#REF!</definedName>
    <definedName name="юро54" localSheetId="6">#REF!</definedName>
    <definedName name="юро54" localSheetId="7">#REF!</definedName>
    <definedName name="юро54" localSheetId="8">#REF!</definedName>
    <definedName name="юро54" localSheetId="4">#REF!</definedName>
    <definedName name="юро54" localSheetId="5">#REF!</definedName>
    <definedName name="юро54">#REF!</definedName>
    <definedName name="юро54_1" localSheetId="6">#REF!</definedName>
    <definedName name="юро54_1" localSheetId="7">#REF!</definedName>
    <definedName name="юро54_1" localSheetId="8">#REF!</definedName>
    <definedName name="юро54_1" localSheetId="4">#REF!</definedName>
    <definedName name="юро54_1" localSheetId="5">#REF!</definedName>
    <definedName name="юро54_1">#REF!</definedName>
    <definedName name="юро54_2" localSheetId="7">#REF!</definedName>
    <definedName name="юро54_2" localSheetId="8">#REF!</definedName>
    <definedName name="юро54_2" localSheetId="4">#REF!</definedName>
    <definedName name="юро54_2" localSheetId="5">#REF!</definedName>
    <definedName name="юро54_2">#REF!</definedName>
    <definedName name="я" localSheetId="6" hidden="1">{"'Sheet1'!$A$1:$G$96","'Sheet1'!$A$1:$H$96"}</definedName>
    <definedName name="я" localSheetId="7" hidden="1">{"'Sheet1'!$A$1:$G$96","'Sheet1'!$A$1:$H$96"}</definedName>
    <definedName name="я" localSheetId="8" hidden="1">{"'Sheet1'!$A$1:$G$96","'Sheet1'!$A$1:$H$96"}</definedName>
    <definedName name="я" localSheetId="4" hidden="1">{"'Sheet1'!$A$1:$G$96","'Sheet1'!$A$1:$H$96"}</definedName>
    <definedName name="я" localSheetId="5" hidden="1">{"'Sheet1'!$A$1:$G$96","'Sheet1'!$A$1:$H$96"}</definedName>
    <definedName name="я" hidden="1">{"'Sheet1'!$A$1:$G$96","'Sheet1'!$A$1:$H$96"}</definedName>
    <definedName name="я_1" localSheetId="6">{"'Sheet1'!$A$1:$G$96","'Sheet1'!$A$1:$H$96"}</definedName>
    <definedName name="я_1" localSheetId="7">{"'Sheet1'!$A$1:$G$96","'Sheet1'!$A$1:$H$96"}</definedName>
    <definedName name="я_1" localSheetId="8">{"'Sheet1'!$A$1:$G$96","'Sheet1'!$A$1:$H$96"}</definedName>
    <definedName name="я_1" localSheetId="4">{"'Sheet1'!$A$1:$G$96","'Sheet1'!$A$1:$H$96"}</definedName>
    <definedName name="я_1" localSheetId="5">{"'Sheet1'!$A$1:$G$96","'Sheet1'!$A$1:$H$96"}</definedName>
    <definedName name="я_1">{"'Sheet1'!$A$1:$G$96","'Sheet1'!$A$1:$H$96"}</definedName>
    <definedName name="я_2" localSheetId="6">{"'Sheet1'!$A$1:$G$96","'Sheet1'!$A$1:$H$96"}</definedName>
    <definedName name="я_2" localSheetId="7">{"'Sheet1'!$A$1:$G$96","'Sheet1'!$A$1:$H$96"}</definedName>
    <definedName name="я_2" localSheetId="8">{"'Sheet1'!$A$1:$G$96","'Sheet1'!$A$1:$H$96"}</definedName>
    <definedName name="я_2" localSheetId="4">{"'Sheet1'!$A$1:$G$96","'Sheet1'!$A$1:$H$96"}</definedName>
    <definedName name="я_2" localSheetId="5">{"'Sheet1'!$A$1:$G$96","'Sheet1'!$A$1:$H$96"}</definedName>
    <definedName name="я_2">{"'Sheet1'!$A$1:$G$96","'Sheet1'!$A$1:$H$96"}</definedName>
    <definedName name="я_3" localSheetId="6">{"'Sheet1'!$A$1:$G$96","'Sheet1'!$A$1:$H$96"}</definedName>
    <definedName name="я_3" localSheetId="7">{"'Sheet1'!$A$1:$G$96","'Sheet1'!$A$1:$H$96"}</definedName>
    <definedName name="я_3" localSheetId="8">{"'Sheet1'!$A$1:$G$96","'Sheet1'!$A$1:$H$96"}</definedName>
    <definedName name="я_3" localSheetId="4">{"'Sheet1'!$A$1:$G$96","'Sheet1'!$A$1:$H$96"}</definedName>
    <definedName name="я_3" localSheetId="5">{"'Sheet1'!$A$1:$G$96","'Sheet1'!$A$1:$H$96"}</definedName>
    <definedName name="я_3">{"'Sheet1'!$A$1:$G$96","'Sheet1'!$A$1:$H$96"}</definedName>
    <definedName name="я_4" localSheetId="6">{"'Sheet1'!$A$1:$G$96","'Sheet1'!$A$1:$H$96"}</definedName>
    <definedName name="я_4" localSheetId="7">{"'Sheet1'!$A$1:$G$96","'Sheet1'!$A$1:$H$96"}</definedName>
    <definedName name="я_4" localSheetId="8">{"'Sheet1'!$A$1:$G$96","'Sheet1'!$A$1:$H$96"}</definedName>
    <definedName name="я_4" localSheetId="4">{"'Sheet1'!$A$1:$G$96","'Sheet1'!$A$1:$H$96"}</definedName>
    <definedName name="я_4" localSheetId="5">{"'Sheet1'!$A$1:$G$96","'Sheet1'!$A$1:$H$96"}</definedName>
    <definedName name="я_4">{"'Sheet1'!$A$1:$G$96","'Sheet1'!$A$1:$H$96"}</definedName>
  </definedNames>
  <calcPr calcId="162913"/>
</workbook>
</file>

<file path=xl/calcChain.xml><?xml version="1.0" encoding="utf-8"?>
<calcChain xmlns="http://schemas.openxmlformats.org/spreadsheetml/2006/main">
  <c r="P195" i="39" l="1"/>
  <c r="H61" i="38" l="1"/>
  <c r="D152" i="29"/>
  <c r="B152" i="29"/>
  <c r="S15" i="22"/>
  <c r="T15" i="22" s="1"/>
  <c r="U15" i="22" s="1"/>
  <c r="V15" i="22" s="1"/>
  <c r="W15" i="22" s="1"/>
  <c r="X15" i="22" s="1"/>
  <c r="Y15" i="22" s="1"/>
  <c r="Z15" i="22" s="1"/>
  <c r="AA15" i="22" s="1"/>
  <c r="AB15" i="22" s="1"/>
  <c r="AC15" i="22" s="1"/>
  <c r="AD15" i="22" s="1"/>
  <c r="AE15" i="22" s="1"/>
  <c r="AF15" i="22" s="1"/>
  <c r="AG15" i="22" s="1"/>
  <c r="AH15" i="22" s="1"/>
  <c r="AI15" i="22" s="1"/>
  <c r="AJ15" i="22" s="1"/>
  <c r="AK15" i="22" s="1"/>
  <c r="AL15" i="22" s="1"/>
  <c r="AM15" i="22" s="1"/>
  <c r="R15" i="22"/>
  <c r="F195" i="39"/>
  <c r="G30" i="38"/>
  <c r="H30" i="38"/>
  <c r="I30" i="38"/>
  <c r="J30" i="38"/>
  <c r="K30" i="38"/>
  <c r="L30" i="38"/>
  <c r="M30" i="38"/>
  <c r="N30" i="38"/>
  <c r="O30" i="38"/>
  <c r="P30" i="38"/>
  <c r="Q30" i="38"/>
  <c r="R30" i="38"/>
  <c r="S30" i="38"/>
  <c r="T30" i="38"/>
  <c r="U30" i="38"/>
  <c r="V30" i="38"/>
  <c r="W30" i="38"/>
  <c r="X30" i="38"/>
  <c r="Y30" i="38"/>
  <c r="Z30" i="38"/>
  <c r="AA30" i="38"/>
  <c r="AB30" i="38"/>
  <c r="AC30" i="38"/>
  <c r="AD30" i="38"/>
  <c r="E30" i="38" s="1"/>
  <c r="F30" i="38"/>
  <c r="D30" i="38" s="1"/>
  <c r="G34" i="38"/>
  <c r="H34" i="38"/>
  <c r="I34" i="38"/>
  <c r="J34" i="38"/>
  <c r="K34" i="38"/>
  <c r="L34" i="38"/>
  <c r="M34" i="38"/>
  <c r="N34" i="38"/>
  <c r="O34" i="38"/>
  <c r="P34" i="38"/>
  <c r="Q34" i="38"/>
  <c r="R34" i="38"/>
  <c r="S34" i="38"/>
  <c r="T34" i="38"/>
  <c r="U34" i="38"/>
  <c r="V34" i="38"/>
  <c r="W34" i="38"/>
  <c r="X34" i="38"/>
  <c r="Y34" i="38"/>
  <c r="Z34" i="38"/>
  <c r="AA34" i="38"/>
  <c r="AB34" i="38"/>
  <c r="AC34" i="38"/>
  <c r="AD34" i="38"/>
  <c r="E34" i="38" s="1"/>
  <c r="F34" i="38"/>
  <c r="D34" i="38" s="1"/>
  <c r="G53" i="38"/>
  <c r="H53" i="38"/>
  <c r="I53" i="38"/>
  <c r="J53" i="38"/>
  <c r="K53" i="38"/>
  <c r="L53" i="38"/>
  <c r="M53" i="38"/>
  <c r="N53" i="38"/>
  <c r="O53" i="38"/>
  <c r="P53" i="38"/>
  <c r="Q53" i="38"/>
  <c r="R53" i="38"/>
  <c r="S53" i="38"/>
  <c r="T53" i="38"/>
  <c r="U53" i="38"/>
  <c r="V53" i="38"/>
  <c r="W53" i="38"/>
  <c r="X53" i="38"/>
  <c r="Y53" i="38"/>
  <c r="Z53" i="38"/>
  <c r="AA53" i="38"/>
  <c r="AB53" i="38"/>
  <c r="AC53" i="38"/>
  <c r="AD53" i="38"/>
  <c r="E53" i="38" s="1"/>
  <c r="F53" i="38"/>
  <c r="D53" i="38" s="1"/>
  <c r="G49" i="38"/>
  <c r="H49" i="38"/>
  <c r="I49" i="38"/>
  <c r="J49" i="38"/>
  <c r="K49" i="38"/>
  <c r="L49" i="38"/>
  <c r="M49" i="38"/>
  <c r="N49" i="38"/>
  <c r="O49" i="38"/>
  <c r="P49" i="38"/>
  <c r="Q49" i="38"/>
  <c r="R49" i="38"/>
  <c r="S49" i="38"/>
  <c r="T49" i="38"/>
  <c r="U49" i="38"/>
  <c r="V49" i="38"/>
  <c r="W49" i="38"/>
  <c r="X49" i="38"/>
  <c r="Y49" i="38"/>
  <c r="Z49" i="38"/>
  <c r="AA49" i="38"/>
  <c r="AB49" i="38"/>
  <c r="AC49" i="38"/>
  <c r="AD49" i="38"/>
  <c r="E49" i="38" s="1"/>
  <c r="F49" i="38"/>
  <c r="D49" i="38" s="1"/>
  <c r="G13" i="38"/>
  <c r="H13" i="38"/>
  <c r="I13" i="38"/>
  <c r="J13" i="38"/>
  <c r="K13" i="38"/>
  <c r="L13" i="38"/>
  <c r="M13" i="38"/>
  <c r="N13" i="38"/>
  <c r="O13" i="38"/>
  <c r="P13" i="38"/>
  <c r="Q13" i="38"/>
  <c r="R13" i="38"/>
  <c r="S13" i="38"/>
  <c r="T13" i="38"/>
  <c r="U13" i="38"/>
  <c r="V13" i="38"/>
  <c r="W13" i="38"/>
  <c r="X13" i="38"/>
  <c r="Y13" i="38"/>
  <c r="Z13" i="38"/>
  <c r="AA13" i="38"/>
  <c r="AB13" i="38"/>
  <c r="AC13" i="38"/>
  <c r="AD13" i="38"/>
  <c r="E13" i="38" s="1"/>
  <c r="F13" i="38"/>
  <c r="D13" i="38" s="1"/>
  <c r="G17" i="38"/>
  <c r="H17" i="38"/>
  <c r="I17" i="38"/>
  <c r="J17" i="38"/>
  <c r="K17" i="38"/>
  <c r="L17" i="38"/>
  <c r="M17" i="38"/>
  <c r="N17" i="38"/>
  <c r="O17" i="38"/>
  <c r="P17" i="38"/>
  <c r="Q17" i="38"/>
  <c r="R17" i="38"/>
  <c r="S17" i="38"/>
  <c r="T17" i="38"/>
  <c r="U17" i="38"/>
  <c r="V17" i="38"/>
  <c r="W17" i="38"/>
  <c r="X17" i="38"/>
  <c r="Y17" i="38"/>
  <c r="Z17" i="38"/>
  <c r="AA17" i="38"/>
  <c r="AB17" i="38"/>
  <c r="AC17" i="38"/>
  <c r="AD17" i="38"/>
  <c r="E17" i="38" s="1"/>
  <c r="F17" i="38"/>
  <c r="D17" i="38" s="1"/>
  <c r="E19" i="38"/>
  <c r="D19" i="38"/>
  <c r="F61" i="38"/>
  <c r="B61" i="38"/>
  <c r="I91" i="22" l="1"/>
  <c r="F99" i="28" l="1"/>
  <c r="B99" i="28"/>
  <c r="E219" i="22"/>
  <c r="A219" i="22"/>
  <c r="F25" i="35" l="1"/>
  <c r="F25" i="37" s="1"/>
  <c r="A25" i="35"/>
  <c r="A25" i="36" s="1"/>
  <c r="F25" i="36" l="1"/>
  <c r="A25" i="37"/>
  <c r="E20" i="38"/>
  <c r="D20" i="38"/>
  <c r="AD18" i="38"/>
  <c r="E18" i="38" s="1"/>
  <c r="AC18" i="38"/>
  <c r="AB18" i="38"/>
  <c r="AA18" i="38"/>
  <c r="Z18" i="38"/>
  <c r="Y18" i="38"/>
  <c r="X18" i="38"/>
  <c r="W18" i="38"/>
  <c r="V18" i="38"/>
  <c r="U18" i="38"/>
  <c r="T18" i="38"/>
  <c r="S18" i="38"/>
  <c r="R18" i="38"/>
  <c r="Q18" i="38"/>
  <c r="P18" i="38"/>
  <c r="O18" i="38"/>
  <c r="N18" i="38"/>
  <c r="M18" i="38"/>
  <c r="L18" i="38"/>
  <c r="K18" i="38"/>
  <c r="J18" i="38"/>
  <c r="I18" i="38"/>
  <c r="H18" i="38"/>
  <c r="G18" i="38"/>
  <c r="F18" i="38"/>
  <c r="D18" i="38" s="1"/>
  <c r="AD16" i="38"/>
  <c r="AC16" i="38"/>
  <c r="AB16" i="38"/>
  <c r="AA16" i="38"/>
  <c r="Z16" i="38"/>
  <c r="Y16" i="38"/>
  <c r="X16" i="38"/>
  <c r="W16" i="38"/>
  <c r="V16" i="38"/>
  <c r="U16" i="38"/>
  <c r="T16" i="38"/>
  <c r="S16" i="38"/>
  <c r="R16" i="38"/>
  <c r="Q16" i="38"/>
  <c r="P16" i="38"/>
  <c r="O16" i="38"/>
  <c r="N16" i="38"/>
  <c r="M16" i="38"/>
  <c r="L16" i="38"/>
  <c r="K16" i="38"/>
  <c r="J16" i="38"/>
  <c r="I16" i="38"/>
  <c r="H16" i="38"/>
  <c r="G16" i="38"/>
  <c r="F16" i="38"/>
  <c r="D16" i="38" s="1"/>
  <c r="E16" i="38"/>
  <c r="E15" i="38"/>
  <c r="D15" i="38"/>
  <c r="E14" i="38"/>
  <c r="D14" i="38"/>
  <c r="L169" i="22" l="1"/>
  <c r="O80" i="29"/>
  <c r="N170" i="22" l="1"/>
  <c r="O170" i="22"/>
  <c r="P170" i="22"/>
  <c r="V170" i="22"/>
  <c r="X170" i="22"/>
  <c r="Y170" i="22"/>
  <c r="Z170" i="22"/>
  <c r="AA170" i="22"/>
  <c r="AB170" i="22"/>
  <c r="AC170" i="22"/>
  <c r="AD170" i="22"/>
  <c r="AE170" i="22"/>
  <c r="AF170" i="22"/>
  <c r="AG170" i="22"/>
  <c r="AH170" i="22"/>
  <c r="AI170" i="22"/>
  <c r="AJ170" i="22"/>
  <c r="AK170" i="22"/>
  <c r="AL170" i="22"/>
  <c r="AM170" i="22"/>
  <c r="M11" i="37" l="1"/>
  <c r="M23" i="37" s="1"/>
  <c r="E19" i="37"/>
  <c r="A26" i="37"/>
  <c r="E22" i="37"/>
  <c r="C22" i="37"/>
  <c r="E21" i="37"/>
  <c r="C21" i="37"/>
  <c r="E20" i="37"/>
  <c r="C20" i="37"/>
  <c r="E18" i="37"/>
  <c r="C18" i="37"/>
  <c r="E17" i="37"/>
  <c r="C17" i="37"/>
  <c r="AC16" i="37"/>
  <c r="AB16" i="37"/>
  <c r="AA16" i="37"/>
  <c r="Z16" i="37"/>
  <c r="Y16" i="37"/>
  <c r="X16" i="37"/>
  <c r="W16" i="37"/>
  <c r="V16" i="37"/>
  <c r="U16" i="37"/>
  <c r="T16" i="37"/>
  <c r="S16" i="37"/>
  <c r="R16" i="37"/>
  <c r="Q16" i="37"/>
  <c r="P16" i="37"/>
  <c r="O16" i="37"/>
  <c r="N16" i="37"/>
  <c r="M16" i="37"/>
  <c r="L16" i="37"/>
  <c r="K16" i="37"/>
  <c r="J16" i="37"/>
  <c r="I16" i="37"/>
  <c r="H16" i="37"/>
  <c r="G16" i="37"/>
  <c r="F16" i="37"/>
  <c r="E15" i="37"/>
  <c r="C15" i="37"/>
  <c r="E14" i="37"/>
  <c r="C14" i="37"/>
  <c r="E13" i="37"/>
  <c r="C13" i="37"/>
  <c r="AC11" i="37"/>
  <c r="AC23" i="37" s="1"/>
  <c r="AB11" i="37"/>
  <c r="AB23" i="37" s="1"/>
  <c r="L11" i="37"/>
  <c r="L23" i="37" s="1"/>
  <c r="K11" i="37"/>
  <c r="J11" i="37"/>
  <c r="H11" i="37"/>
  <c r="G11" i="37"/>
  <c r="F11" i="37"/>
  <c r="A5" i="37"/>
  <c r="A3" i="37"/>
  <c r="A26" i="36"/>
  <c r="E22" i="36"/>
  <c r="C22" i="36" s="1"/>
  <c r="E21" i="36"/>
  <c r="C21" i="36"/>
  <c r="E20" i="36"/>
  <c r="C20" i="36"/>
  <c r="E18" i="36"/>
  <c r="C18" i="36"/>
  <c r="E17" i="36"/>
  <c r="C17" i="36"/>
  <c r="AC16" i="36"/>
  <c r="AB16" i="36"/>
  <c r="AA16" i="36"/>
  <c r="Z16" i="36"/>
  <c r="Y16" i="36"/>
  <c r="X16" i="36"/>
  <c r="W16" i="36"/>
  <c r="V16" i="36"/>
  <c r="U16" i="36"/>
  <c r="T16" i="36"/>
  <c r="S16" i="36"/>
  <c r="R16" i="36"/>
  <c r="Q16" i="36"/>
  <c r="P16" i="36"/>
  <c r="O16" i="36"/>
  <c r="N16" i="36"/>
  <c r="M16" i="36"/>
  <c r="E15" i="36"/>
  <c r="C15" i="36"/>
  <c r="E14" i="36"/>
  <c r="C14" i="36"/>
  <c r="E13" i="36"/>
  <c r="C13" i="36" s="1"/>
  <c r="AJ12" i="36"/>
  <c r="AI12" i="36"/>
  <c r="AH12" i="36"/>
  <c r="AG12" i="36"/>
  <c r="AF12" i="36"/>
  <c r="AE12" i="36"/>
  <c r="AD12" i="36"/>
  <c r="L11" i="36"/>
  <c r="K11" i="36"/>
  <c r="J11" i="36"/>
  <c r="I11" i="36"/>
  <c r="H11" i="36"/>
  <c r="G11" i="36"/>
  <c r="F11" i="36"/>
  <c r="A5" i="36"/>
  <c r="A3" i="36"/>
  <c r="A26" i="35"/>
  <c r="E22" i="35"/>
  <c r="C22" i="35" s="1"/>
  <c r="E21" i="35"/>
  <c r="C21" i="35"/>
  <c r="E20" i="35"/>
  <c r="C20" i="35"/>
  <c r="AC19" i="35"/>
  <c r="AB19" i="35"/>
  <c r="AA19" i="35"/>
  <c r="Z19" i="35"/>
  <c r="Y19" i="35"/>
  <c r="X19" i="35"/>
  <c r="W19" i="35"/>
  <c r="V19" i="35"/>
  <c r="U19" i="35"/>
  <c r="T19" i="35"/>
  <c r="S19" i="35"/>
  <c r="R19" i="35"/>
  <c r="Q19" i="35"/>
  <c r="P19" i="35"/>
  <c r="O19" i="35"/>
  <c r="N19" i="35"/>
  <c r="M19" i="35"/>
  <c r="M16" i="35" s="1"/>
  <c r="E18" i="35"/>
  <c r="C18" i="35"/>
  <c r="E17" i="35"/>
  <c r="C17" i="35"/>
  <c r="AC16" i="35"/>
  <c r="AB16" i="35"/>
  <c r="AA16" i="35"/>
  <c r="Z16" i="35"/>
  <c r="Y16" i="35"/>
  <c r="X16" i="35"/>
  <c r="W16" i="35"/>
  <c r="V16" i="35"/>
  <c r="U16" i="35"/>
  <c r="T16" i="35"/>
  <c r="S16" i="35"/>
  <c r="R16" i="35"/>
  <c r="Q16" i="35"/>
  <c r="P16" i="35"/>
  <c r="O16" i="35"/>
  <c r="N16" i="35"/>
  <c r="E15" i="35"/>
  <c r="C15" i="35"/>
  <c r="E14" i="35"/>
  <c r="C14" i="35"/>
  <c r="AC13" i="35"/>
  <c r="AB13" i="35"/>
  <c r="AA13" i="35"/>
  <c r="Z13" i="35"/>
  <c r="Y13" i="35"/>
  <c r="X13" i="35"/>
  <c r="W13" i="35"/>
  <c r="V13" i="35"/>
  <c r="U13" i="35"/>
  <c r="T13" i="35"/>
  <c r="S13" i="35"/>
  <c r="R13" i="35"/>
  <c r="Q13" i="35"/>
  <c r="P13" i="35"/>
  <c r="O13" i="35"/>
  <c r="N13" i="35"/>
  <c r="M13" i="35"/>
  <c r="L13" i="35"/>
  <c r="K13" i="35"/>
  <c r="J13" i="35"/>
  <c r="I13" i="35"/>
  <c r="H13" i="35"/>
  <c r="G13" i="35"/>
  <c r="F13" i="35"/>
  <c r="E13" i="35" s="1"/>
  <c r="C13" i="35" s="1"/>
  <c r="L12" i="35"/>
  <c r="L11" i="35" s="1"/>
  <c r="K12" i="35"/>
  <c r="J12" i="35"/>
  <c r="J11" i="35" s="1"/>
  <c r="H12" i="35"/>
  <c r="G12" i="35"/>
  <c r="F12" i="35"/>
  <c r="K11" i="35"/>
  <c r="H11" i="35"/>
  <c r="A5" i="35"/>
  <c r="A3" i="35"/>
  <c r="F23" i="37" l="1"/>
  <c r="G11" i="35"/>
  <c r="F11" i="35"/>
  <c r="I11" i="37"/>
  <c r="I23" i="37" s="1"/>
  <c r="J23" i="37"/>
  <c r="I12" i="35"/>
  <c r="I11" i="35" s="1"/>
  <c r="G23" i="37"/>
  <c r="K23" i="37"/>
  <c r="E16" i="37"/>
  <c r="C16" i="37" s="1"/>
  <c r="C19" i="37"/>
  <c r="H23" i="37"/>
  <c r="V56" i="29" l="1"/>
  <c r="U56" i="29"/>
  <c r="T56" i="29"/>
  <c r="Q56" i="29"/>
  <c r="P56" i="29"/>
  <c r="U55" i="29"/>
  <c r="T55" i="29"/>
  <c r="Q55" i="29"/>
  <c r="P55" i="29"/>
  <c r="V54" i="29"/>
  <c r="U54" i="29"/>
  <c r="S54" i="29"/>
  <c r="R54" i="29"/>
  <c r="Q54" i="29"/>
  <c r="P54" i="29"/>
  <c r="L56" i="29" l="1"/>
  <c r="L55" i="29"/>
  <c r="L54" i="29"/>
  <c r="K43" i="28" l="1"/>
  <c r="M169" i="22"/>
  <c r="L91" i="22"/>
  <c r="L123" i="22" l="1"/>
  <c r="M123" i="22" s="1"/>
  <c r="L124" i="22"/>
  <c r="M124" i="22" s="1"/>
  <c r="L125" i="22"/>
  <c r="M125" i="22" s="1"/>
  <c r="L126" i="22"/>
  <c r="M126" i="22" s="1"/>
  <c r="L127" i="22"/>
  <c r="M127" i="22" s="1"/>
  <c r="L128" i="22"/>
  <c r="M128" i="22" s="1"/>
  <c r="L129" i="22"/>
  <c r="M129" i="22" s="1"/>
  <c r="L130" i="22"/>
  <c r="M130" i="22" s="1"/>
  <c r="L131" i="22"/>
  <c r="M131" i="22" s="1"/>
  <c r="L132" i="22"/>
  <c r="M132" i="22" s="1"/>
  <c r="L133" i="22"/>
  <c r="M133" i="22" s="1"/>
  <c r="L134" i="22"/>
  <c r="M134" i="22" s="1"/>
  <c r="L135" i="22"/>
  <c r="M135" i="22" s="1"/>
  <c r="L136" i="22"/>
  <c r="M136" i="22" s="1"/>
  <c r="L137" i="22"/>
  <c r="M137" i="22" s="1"/>
  <c r="L138" i="22"/>
  <c r="M138" i="22" s="1"/>
  <c r="L139" i="22"/>
  <c r="M139" i="22" s="1"/>
  <c r="L140" i="22"/>
  <c r="M140" i="22" s="1"/>
  <c r="L141" i="22"/>
  <c r="M141" i="22" s="1"/>
  <c r="L142" i="22"/>
  <c r="M142" i="22" s="1"/>
  <c r="L143" i="22"/>
  <c r="M143" i="22" s="1"/>
  <c r="L144" i="22"/>
  <c r="M144" i="22" s="1"/>
  <c r="L145" i="22"/>
  <c r="M145" i="22" s="1"/>
  <c r="L146" i="22"/>
  <c r="M146" i="22" s="1"/>
  <c r="L147" i="22"/>
  <c r="M147" i="22" s="1"/>
  <c r="L148" i="22"/>
  <c r="M148" i="22" s="1"/>
  <c r="L149" i="22"/>
  <c r="M149" i="22" s="1"/>
  <c r="L150" i="22"/>
  <c r="M150" i="22" s="1"/>
  <c r="L151" i="22"/>
  <c r="M151" i="22" s="1"/>
  <c r="L152" i="22"/>
  <c r="M152" i="22" s="1"/>
  <c r="L153" i="22"/>
  <c r="M153" i="22" s="1"/>
  <c r="L154" i="22"/>
  <c r="M154" i="22" s="1"/>
  <c r="L155" i="22"/>
  <c r="M155" i="22" s="1"/>
  <c r="L156" i="22"/>
  <c r="M156" i="22" s="1"/>
  <c r="L157" i="22"/>
  <c r="M157" i="22" s="1"/>
  <c r="L158" i="22"/>
  <c r="M158" i="22" s="1"/>
  <c r="L159" i="22"/>
  <c r="M159" i="22" s="1"/>
  <c r="L160" i="22"/>
  <c r="M160" i="22" s="1"/>
  <c r="L161" i="22"/>
  <c r="M161" i="22" s="1"/>
  <c r="L162" i="22"/>
  <c r="M162" i="22" s="1"/>
  <c r="L163" i="22"/>
  <c r="M163" i="22" s="1"/>
  <c r="L164" i="22"/>
  <c r="M164" i="22" s="1"/>
  <c r="L165" i="22"/>
  <c r="M165" i="22" s="1"/>
  <c r="L166" i="22"/>
  <c r="M166" i="22" s="1"/>
  <c r="L167" i="22"/>
  <c r="M167" i="22" s="1"/>
  <c r="L168" i="22"/>
  <c r="M168" i="22" s="1"/>
  <c r="M170" i="22" l="1"/>
  <c r="H136" i="22"/>
  <c r="G136" i="22"/>
  <c r="K48" i="29" l="1"/>
  <c r="AO76" i="29" l="1"/>
  <c r="AN76" i="29"/>
  <c r="AM76" i="29"/>
  <c r="AL76" i="29"/>
  <c r="AK76" i="29"/>
  <c r="AJ76" i="29"/>
  <c r="AI76" i="29"/>
  <c r="AH76" i="29"/>
  <c r="AG76" i="29"/>
  <c r="AF76" i="29"/>
  <c r="AE76" i="29"/>
  <c r="AD76" i="29"/>
  <c r="AC76" i="29"/>
  <c r="AB76" i="29"/>
  <c r="AA76" i="29"/>
  <c r="Z76" i="29"/>
  <c r="Y76" i="29"/>
  <c r="X76" i="29"/>
  <c r="W76" i="29"/>
  <c r="V76" i="29"/>
  <c r="U76" i="29"/>
  <c r="T76" i="29"/>
  <c r="S76" i="29"/>
  <c r="R76" i="29"/>
  <c r="M76" i="29"/>
  <c r="L76" i="29"/>
  <c r="AO44" i="29"/>
  <c r="AN44" i="29"/>
  <c r="AM44" i="29"/>
  <c r="AL44" i="29"/>
  <c r="AK44" i="29"/>
  <c r="AJ44" i="29"/>
  <c r="AI44" i="29"/>
  <c r="AH44" i="29"/>
  <c r="AG44" i="29"/>
  <c r="AF44" i="29"/>
  <c r="AE44" i="29"/>
  <c r="AD44" i="29"/>
  <c r="AC44" i="29"/>
  <c r="AB44" i="29"/>
  <c r="AA44" i="29"/>
  <c r="Z44" i="29"/>
  <c r="Y44" i="29"/>
  <c r="X44" i="29"/>
  <c r="W44" i="29"/>
  <c r="U44" i="29"/>
  <c r="T44" i="29"/>
  <c r="Q44" i="29"/>
  <c r="P44" i="29"/>
  <c r="M44" i="29"/>
  <c r="L44" i="29"/>
  <c r="L41" i="28"/>
  <c r="M41" i="28"/>
  <c r="P41" i="28"/>
  <c r="S41" i="28"/>
  <c r="T41" i="28"/>
  <c r="U41" i="28"/>
  <c r="W41" i="28"/>
  <c r="X41" i="28"/>
  <c r="Y41" i="28"/>
  <c r="Z41" i="28"/>
  <c r="AA41" i="28"/>
  <c r="AB41" i="28"/>
  <c r="AC41" i="28"/>
  <c r="AD41" i="28"/>
  <c r="AE41" i="28"/>
  <c r="AF41" i="28"/>
  <c r="AG41" i="28"/>
  <c r="AH41" i="28"/>
  <c r="AI41" i="28"/>
  <c r="AJ41" i="28"/>
  <c r="AK41" i="28"/>
  <c r="AL41" i="28"/>
  <c r="AM41" i="28"/>
  <c r="AN41" i="28"/>
  <c r="AO41" i="28"/>
  <c r="L37" i="28"/>
  <c r="M37" i="28"/>
  <c r="P37" i="28"/>
  <c r="Q37" i="28"/>
  <c r="U37" i="28"/>
  <c r="W37" i="28"/>
  <c r="X37" i="28"/>
  <c r="Y37" i="28"/>
  <c r="Z37" i="28"/>
  <c r="AA37" i="28"/>
  <c r="AB37" i="28"/>
  <c r="AC37" i="28"/>
  <c r="AD37" i="28"/>
  <c r="AE37" i="28"/>
  <c r="AF37" i="28"/>
  <c r="AG37" i="28"/>
  <c r="AH37" i="28"/>
  <c r="AI37" i="28"/>
  <c r="AJ37" i="28"/>
  <c r="AK37" i="28"/>
  <c r="AL37" i="28"/>
  <c r="AM37" i="28"/>
  <c r="AN37" i="28"/>
  <c r="AO37" i="28"/>
  <c r="L38" i="28"/>
  <c r="M38" i="28"/>
  <c r="P38" i="28"/>
  <c r="Q38" i="28"/>
  <c r="U38" i="28"/>
  <c r="W38" i="28"/>
  <c r="X38" i="28"/>
  <c r="Y38" i="28"/>
  <c r="Z38" i="28"/>
  <c r="AA38" i="28"/>
  <c r="AB38" i="28"/>
  <c r="AC38" i="28"/>
  <c r="AD38" i="28"/>
  <c r="AE38" i="28"/>
  <c r="AF38" i="28"/>
  <c r="AG38" i="28"/>
  <c r="AH38" i="28"/>
  <c r="AI38" i="28"/>
  <c r="AJ38" i="28"/>
  <c r="AK38" i="28"/>
  <c r="AL38" i="28"/>
  <c r="AM38" i="28"/>
  <c r="AN38" i="28"/>
  <c r="AO38" i="28"/>
  <c r="AO47" i="28"/>
  <c r="AN47" i="28"/>
  <c r="AM47" i="28"/>
  <c r="AL47" i="28"/>
  <c r="AK47" i="28"/>
  <c r="AJ47" i="28"/>
  <c r="AI47" i="28"/>
  <c r="AH47" i="28"/>
  <c r="AG47" i="28"/>
  <c r="AF47" i="28"/>
  <c r="AE47" i="28"/>
  <c r="AD47" i="28"/>
  <c r="AC47" i="28"/>
  <c r="AB47" i="28"/>
  <c r="AA47" i="28"/>
  <c r="Z47" i="28"/>
  <c r="Y47" i="28"/>
  <c r="X47" i="28"/>
  <c r="W47" i="28"/>
  <c r="U47" i="28"/>
  <c r="Q47" i="28"/>
  <c r="P47" i="28"/>
  <c r="M47" i="28"/>
  <c r="L47" i="28"/>
  <c r="AO46" i="28"/>
  <c r="AN46" i="28"/>
  <c r="AM46" i="28"/>
  <c r="AL46" i="28"/>
  <c r="AK46" i="28"/>
  <c r="AJ46" i="28"/>
  <c r="AI46" i="28"/>
  <c r="AH46" i="28"/>
  <c r="AG46" i="28"/>
  <c r="AF46" i="28"/>
  <c r="AE46" i="28"/>
  <c r="AD46" i="28"/>
  <c r="AC46" i="28"/>
  <c r="AB46" i="28"/>
  <c r="AA46" i="28"/>
  <c r="Z46" i="28"/>
  <c r="Y46" i="28"/>
  <c r="X46" i="28"/>
  <c r="W46" i="28"/>
  <c r="U46" i="28"/>
  <c r="T46" i="28"/>
  <c r="Q46" i="28"/>
  <c r="P46" i="28"/>
  <c r="M46" i="28"/>
  <c r="L46" i="28"/>
  <c r="AO45" i="28"/>
  <c r="AN45" i="28"/>
  <c r="AM45" i="28"/>
  <c r="AL45" i="28"/>
  <c r="AK45" i="28"/>
  <c r="AJ45" i="28"/>
  <c r="AI45" i="28"/>
  <c r="AH45" i="28"/>
  <c r="AG45" i="28"/>
  <c r="AF45" i="28"/>
  <c r="AE45" i="28"/>
  <c r="AD45" i="28"/>
  <c r="AC45" i="28"/>
  <c r="AB45" i="28"/>
  <c r="AA45" i="28"/>
  <c r="Z45" i="28"/>
  <c r="Y45" i="28"/>
  <c r="X45" i="28"/>
  <c r="W45" i="28"/>
  <c r="U45" i="28"/>
  <c r="Q45" i="28"/>
  <c r="P45" i="28"/>
  <c r="M45" i="28"/>
  <c r="L45" i="28"/>
  <c r="K48" i="28"/>
  <c r="AO42" i="28"/>
  <c r="AN42" i="28"/>
  <c r="AM42" i="28"/>
  <c r="AL42" i="28"/>
  <c r="AK42" i="28"/>
  <c r="AJ42" i="28"/>
  <c r="AI42" i="28"/>
  <c r="AH42" i="28"/>
  <c r="AG42" i="28"/>
  <c r="AF42" i="28"/>
  <c r="AE42" i="28"/>
  <c r="AD42" i="28"/>
  <c r="AC42" i="28"/>
  <c r="AB42" i="28"/>
  <c r="AA42" i="28"/>
  <c r="Z42" i="28"/>
  <c r="Y42" i="28"/>
  <c r="X42" i="28"/>
  <c r="W42" i="28"/>
  <c r="V42" i="28"/>
  <c r="U42" i="28"/>
  <c r="T42" i="28"/>
  <c r="S42" i="28"/>
  <c r="R42" i="28"/>
  <c r="M42" i="28"/>
  <c r="L42" i="28"/>
  <c r="AO40" i="28"/>
  <c r="AN40" i="28"/>
  <c r="AM40" i="28"/>
  <c r="AL40" i="28"/>
  <c r="AK40" i="28"/>
  <c r="AJ40" i="28"/>
  <c r="AI40" i="28"/>
  <c r="AH40" i="28"/>
  <c r="AG40" i="28"/>
  <c r="AF40" i="28"/>
  <c r="AE40" i="28"/>
  <c r="AD40" i="28"/>
  <c r="AC40" i="28"/>
  <c r="AB40" i="28"/>
  <c r="AA40" i="28"/>
  <c r="Z40" i="28"/>
  <c r="Y40" i="28"/>
  <c r="X40" i="28"/>
  <c r="W40" i="28"/>
  <c r="U40" i="28"/>
  <c r="T40" i="28"/>
  <c r="S40" i="28"/>
  <c r="P40" i="28"/>
  <c r="M40" i="28"/>
  <c r="L40" i="28"/>
  <c r="AO39" i="28"/>
  <c r="AN39" i="28"/>
  <c r="AM39" i="28"/>
  <c r="AL39" i="28"/>
  <c r="AK39" i="28"/>
  <c r="AJ39" i="28"/>
  <c r="AI39" i="28"/>
  <c r="AH39" i="28"/>
  <c r="AG39" i="28"/>
  <c r="AF39" i="28"/>
  <c r="AE39" i="28"/>
  <c r="AD39" i="28"/>
  <c r="AC39" i="28"/>
  <c r="AB39" i="28"/>
  <c r="AA39" i="28"/>
  <c r="Z39" i="28"/>
  <c r="Y39" i="28"/>
  <c r="X39" i="28"/>
  <c r="W39" i="28"/>
  <c r="U39" i="28"/>
  <c r="T39" i="28"/>
  <c r="Q39" i="28"/>
  <c r="P39" i="28"/>
  <c r="M39" i="28"/>
  <c r="L39" i="28"/>
  <c r="AO33" i="28"/>
  <c r="AN33" i="28"/>
  <c r="AM33" i="28"/>
  <c r="AL33" i="28"/>
  <c r="AK33" i="28"/>
  <c r="AJ33" i="28"/>
  <c r="AI33" i="28"/>
  <c r="AH33" i="28"/>
  <c r="AG33" i="28"/>
  <c r="AF33" i="28"/>
  <c r="AE33" i="28"/>
  <c r="AD33" i="28"/>
  <c r="AC33" i="28"/>
  <c r="AB33" i="28"/>
  <c r="AA33" i="28"/>
  <c r="Z33" i="28"/>
  <c r="Y33" i="28"/>
  <c r="X33" i="28"/>
  <c r="W33" i="28"/>
  <c r="V33" i="28"/>
  <c r="U33" i="28"/>
  <c r="T33" i="28"/>
  <c r="S33" i="28"/>
  <c r="P33" i="28"/>
  <c r="M33" i="28"/>
  <c r="L33" i="28"/>
  <c r="AO32" i="28"/>
  <c r="AN32" i="28"/>
  <c r="AM32" i="28"/>
  <c r="AL32" i="28"/>
  <c r="AK32" i="28"/>
  <c r="AJ32" i="28"/>
  <c r="AI32" i="28"/>
  <c r="AH32" i="28"/>
  <c r="AG32" i="28"/>
  <c r="AF32" i="28"/>
  <c r="AE32" i="28"/>
  <c r="AD32" i="28"/>
  <c r="AC32" i="28"/>
  <c r="AB32" i="28"/>
  <c r="AA32" i="28"/>
  <c r="Z32" i="28"/>
  <c r="Y32" i="28"/>
  <c r="X32" i="28"/>
  <c r="W32" i="28"/>
  <c r="U32" i="28"/>
  <c r="T32" i="28"/>
  <c r="Q32" i="28"/>
  <c r="P32" i="28"/>
  <c r="M32" i="28"/>
  <c r="L32" i="28"/>
  <c r="AO31" i="28"/>
  <c r="AN31" i="28"/>
  <c r="AM31" i="28"/>
  <c r="AL31" i="28"/>
  <c r="AK31" i="28"/>
  <c r="AJ31" i="28"/>
  <c r="AI31" i="28"/>
  <c r="AH31" i="28"/>
  <c r="AG31" i="28"/>
  <c r="AF31" i="28"/>
  <c r="AE31" i="28"/>
  <c r="AD31" i="28"/>
  <c r="AC31" i="28"/>
  <c r="AB31" i="28"/>
  <c r="AA31" i="28"/>
  <c r="Z31" i="28"/>
  <c r="Y31" i="28"/>
  <c r="X31" i="28"/>
  <c r="W31" i="28"/>
  <c r="U31" i="28"/>
  <c r="T31" i="28"/>
  <c r="P31" i="28"/>
  <c r="M31" i="28"/>
  <c r="L31" i="28"/>
  <c r="AO30" i="28"/>
  <c r="AN30" i="28"/>
  <c r="AM30" i="28"/>
  <c r="AL30" i="28"/>
  <c r="AK30" i="28"/>
  <c r="AJ30" i="28"/>
  <c r="AI30" i="28"/>
  <c r="AH30" i="28"/>
  <c r="AG30" i="28"/>
  <c r="AF30" i="28"/>
  <c r="AE30" i="28"/>
  <c r="AD30" i="28"/>
  <c r="AC30" i="28"/>
  <c r="AB30" i="28"/>
  <c r="AA30" i="28"/>
  <c r="Z30" i="28"/>
  <c r="Y30" i="28"/>
  <c r="X30" i="28"/>
  <c r="W30" i="28"/>
  <c r="U30" i="28"/>
  <c r="T30" i="28"/>
  <c r="S30" i="28"/>
  <c r="P30" i="28"/>
  <c r="M30" i="28"/>
  <c r="L30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U29" i="28"/>
  <c r="T29" i="28"/>
  <c r="S29" i="28"/>
  <c r="P29" i="28"/>
  <c r="M29" i="28"/>
  <c r="L29" i="28"/>
  <c r="AO28" i="28"/>
  <c r="AN28" i="28"/>
  <c r="AM28" i="28"/>
  <c r="AL28" i="28"/>
  <c r="AK28" i="28"/>
  <c r="AJ28" i="28"/>
  <c r="AI28" i="28"/>
  <c r="AH28" i="28"/>
  <c r="AG28" i="28"/>
  <c r="AF28" i="28"/>
  <c r="AE28" i="28"/>
  <c r="AD28" i="28"/>
  <c r="AC28" i="28"/>
  <c r="AB28" i="28"/>
  <c r="AA28" i="28"/>
  <c r="Z28" i="28"/>
  <c r="Y28" i="28"/>
  <c r="X28" i="28"/>
  <c r="W28" i="28"/>
  <c r="U28" i="28"/>
  <c r="T28" i="28"/>
  <c r="S28" i="28"/>
  <c r="P28" i="28"/>
  <c r="M28" i="28"/>
  <c r="L28" i="28"/>
  <c r="L27" i="28"/>
  <c r="M27" i="28"/>
  <c r="P27" i="28"/>
  <c r="S27" i="28"/>
  <c r="T27" i="28"/>
  <c r="U27" i="28"/>
  <c r="W27" i="28"/>
  <c r="X27" i="28"/>
  <c r="Y27" i="28"/>
  <c r="Z27" i="28"/>
  <c r="AA27" i="28"/>
  <c r="AB27" i="28"/>
  <c r="AC27" i="28"/>
  <c r="AD27" i="28"/>
  <c r="AE27" i="28"/>
  <c r="AF27" i="28"/>
  <c r="AG27" i="28"/>
  <c r="AH27" i="28"/>
  <c r="AI27" i="28"/>
  <c r="AJ27" i="28"/>
  <c r="AK27" i="28"/>
  <c r="AL27" i="28"/>
  <c r="AM27" i="28"/>
  <c r="AN27" i="28"/>
  <c r="AO27" i="28"/>
  <c r="L73" i="29"/>
  <c r="M73" i="29"/>
  <c r="P73" i="29"/>
  <c r="Q73" i="29"/>
  <c r="U73" i="29"/>
  <c r="W73" i="29"/>
  <c r="X73" i="29"/>
  <c r="Y73" i="29"/>
  <c r="Z73" i="29"/>
  <c r="AA73" i="29"/>
  <c r="AB73" i="29"/>
  <c r="AC73" i="29"/>
  <c r="AD73" i="29"/>
  <c r="AE73" i="29"/>
  <c r="AF73" i="29"/>
  <c r="AG73" i="29"/>
  <c r="AH73" i="29"/>
  <c r="AI73" i="29"/>
  <c r="AJ73" i="29"/>
  <c r="AK73" i="29"/>
  <c r="AL73" i="29"/>
  <c r="AM73" i="29"/>
  <c r="AN73" i="29"/>
  <c r="AO73" i="29"/>
  <c r="L61" i="29"/>
  <c r="M61" i="29"/>
  <c r="P61" i="29"/>
  <c r="Q61" i="29"/>
  <c r="T61" i="29"/>
  <c r="U61" i="29"/>
  <c r="W61" i="29"/>
  <c r="X61" i="29"/>
  <c r="Y61" i="29"/>
  <c r="Z61" i="29"/>
  <c r="AA61" i="29"/>
  <c r="AB61" i="29"/>
  <c r="AC61" i="29"/>
  <c r="AD61" i="29"/>
  <c r="AE61" i="29"/>
  <c r="AF61" i="29"/>
  <c r="AG61" i="29"/>
  <c r="AH61" i="29"/>
  <c r="AI61" i="29"/>
  <c r="AJ61" i="29"/>
  <c r="AK61" i="29"/>
  <c r="AL61" i="29"/>
  <c r="AM61" i="29"/>
  <c r="AN61" i="29"/>
  <c r="AO61" i="29"/>
  <c r="L72" i="29"/>
  <c r="M72" i="29"/>
  <c r="R72" i="29"/>
  <c r="S72" i="29"/>
  <c r="T72" i="29"/>
  <c r="U72" i="29"/>
  <c r="W72" i="29"/>
  <c r="X72" i="29"/>
  <c r="Y72" i="29"/>
  <c r="Z72" i="29"/>
  <c r="AA72" i="29"/>
  <c r="AB72" i="29"/>
  <c r="AC72" i="29"/>
  <c r="AD72" i="29"/>
  <c r="AE72" i="29"/>
  <c r="AF72" i="29"/>
  <c r="AG72" i="29"/>
  <c r="AH72" i="29"/>
  <c r="AI72" i="29"/>
  <c r="AJ72" i="29"/>
  <c r="AK72" i="29"/>
  <c r="AL72" i="29"/>
  <c r="AM72" i="29"/>
  <c r="AN72" i="29"/>
  <c r="AO72" i="29"/>
  <c r="L70" i="29"/>
  <c r="M70" i="29"/>
  <c r="P70" i="29"/>
  <c r="Q70" i="29"/>
  <c r="T70" i="29"/>
  <c r="U70" i="29"/>
  <c r="W70" i="29"/>
  <c r="X70" i="29"/>
  <c r="Y70" i="29"/>
  <c r="Z70" i="29"/>
  <c r="AA70" i="29"/>
  <c r="AB70" i="29"/>
  <c r="AC70" i="29"/>
  <c r="AD70" i="29"/>
  <c r="AE70" i="29"/>
  <c r="AF70" i="29"/>
  <c r="AG70" i="29"/>
  <c r="AH70" i="29"/>
  <c r="AI70" i="29"/>
  <c r="AJ70" i="29"/>
  <c r="AK70" i="29"/>
  <c r="AL70" i="29"/>
  <c r="AM70" i="29"/>
  <c r="AN70" i="29"/>
  <c r="AO70" i="29"/>
  <c r="L68" i="29"/>
  <c r="M68" i="29"/>
  <c r="P68" i="29"/>
  <c r="S68" i="29"/>
  <c r="T68" i="29"/>
  <c r="U68" i="29"/>
  <c r="W68" i="29"/>
  <c r="X68" i="29"/>
  <c r="Y68" i="29"/>
  <c r="Z68" i="29"/>
  <c r="AA68" i="29"/>
  <c r="AB68" i="29"/>
  <c r="AC68" i="29"/>
  <c r="AD68" i="29"/>
  <c r="AE68" i="29"/>
  <c r="AF68" i="29"/>
  <c r="AG68" i="29"/>
  <c r="AH68" i="29"/>
  <c r="AI68" i="29"/>
  <c r="AJ68" i="29"/>
  <c r="AK68" i="29"/>
  <c r="AL68" i="29"/>
  <c r="AM68" i="29"/>
  <c r="AN68" i="29"/>
  <c r="AO68" i="29"/>
  <c r="L66" i="29"/>
  <c r="M66" i="29"/>
  <c r="P66" i="29"/>
  <c r="Q66" i="29"/>
  <c r="T66" i="29"/>
  <c r="U66" i="29"/>
  <c r="W66" i="29"/>
  <c r="X66" i="29"/>
  <c r="Y66" i="29"/>
  <c r="Z66" i="29"/>
  <c r="AA66" i="29"/>
  <c r="AB66" i="29"/>
  <c r="AC66" i="29"/>
  <c r="AD66" i="29"/>
  <c r="AE66" i="29"/>
  <c r="AF66" i="29"/>
  <c r="AG66" i="29"/>
  <c r="AH66" i="29"/>
  <c r="AI66" i="29"/>
  <c r="AJ66" i="29"/>
  <c r="AK66" i="29"/>
  <c r="AL66" i="29"/>
  <c r="AM66" i="29"/>
  <c r="AN66" i="29"/>
  <c r="AO66" i="29"/>
  <c r="L64" i="29"/>
  <c r="M64" i="29"/>
  <c r="P64" i="29"/>
  <c r="Q64" i="29"/>
  <c r="U64" i="29"/>
  <c r="W64" i="29"/>
  <c r="X64" i="29"/>
  <c r="Y64" i="29"/>
  <c r="Z64" i="29"/>
  <c r="AA64" i="29"/>
  <c r="AB64" i="29"/>
  <c r="AC64" i="29"/>
  <c r="AD64" i="29"/>
  <c r="AE64" i="29"/>
  <c r="AF64" i="29"/>
  <c r="AG64" i="29"/>
  <c r="AH64" i="29"/>
  <c r="AI64" i="29"/>
  <c r="AJ64" i="29"/>
  <c r="AK64" i="29"/>
  <c r="AL64" i="29"/>
  <c r="AM64" i="29"/>
  <c r="AN64" i="29"/>
  <c r="AO64" i="29"/>
  <c r="L62" i="29"/>
  <c r="M62" i="29"/>
  <c r="P62" i="29"/>
  <c r="Q62" i="29"/>
  <c r="U62" i="29"/>
  <c r="W62" i="29"/>
  <c r="X62" i="29"/>
  <c r="Y62" i="29"/>
  <c r="Z62" i="29"/>
  <c r="AA62" i="29"/>
  <c r="AB62" i="29"/>
  <c r="AC62" i="29"/>
  <c r="AD62" i="29"/>
  <c r="AE62" i="29"/>
  <c r="AF62" i="29"/>
  <c r="AG62" i="29"/>
  <c r="AH62" i="29"/>
  <c r="AI62" i="29"/>
  <c r="AJ62" i="29"/>
  <c r="AK62" i="29"/>
  <c r="AL62" i="29"/>
  <c r="AM62" i="29"/>
  <c r="AN62" i="29"/>
  <c r="AO62" i="29"/>
  <c r="AO46" i="29"/>
  <c r="AN46" i="29"/>
  <c r="AM46" i="29"/>
  <c r="AL46" i="29"/>
  <c r="AK46" i="29"/>
  <c r="AJ46" i="29"/>
  <c r="AI46" i="29"/>
  <c r="AH46" i="29"/>
  <c r="AG46" i="29"/>
  <c r="AF46" i="29"/>
  <c r="AE46" i="29"/>
  <c r="AD46" i="29"/>
  <c r="AC46" i="29"/>
  <c r="AB46" i="29"/>
  <c r="AA46" i="29"/>
  <c r="Z46" i="29"/>
  <c r="Y46" i="29"/>
  <c r="X46" i="29"/>
  <c r="W46" i="29"/>
  <c r="U46" i="29"/>
  <c r="T46" i="29"/>
  <c r="Q46" i="29"/>
  <c r="P46" i="29"/>
  <c r="M46" i="29"/>
  <c r="L46" i="29"/>
  <c r="AO47" i="29"/>
  <c r="AN47" i="29"/>
  <c r="AM47" i="29"/>
  <c r="AL47" i="29"/>
  <c r="AK47" i="29"/>
  <c r="AJ47" i="29"/>
  <c r="AI47" i="29"/>
  <c r="AH47" i="29"/>
  <c r="AG47" i="29"/>
  <c r="AF47" i="29"/>
  <c r="AE47" i="29"/>
  <c r="AD47" i="29"/>
  <c r="AC47" i="29"/>
  <c r="AB47" i="29"/>
  <c r="AA47" i="29"/>
  <c r="Z47" i="29"/>
  <c r="Y47" i="29"/>
  <c r="X47" i="29"/>
  <c r="W47" i="29"/>
  <c r="U47" i="29"/>
  <c r="T47" i="29"/>
  <c r="Q47" i="29"/>
  <c r="P47" i="29"/>
  <c r="M47" i="29"/>
  <c r="L47" i="29"/>
  <c r="AO103" i="29"/>
  <c r="AN103" i="29"/>
  <c r="AM103" i="29"/>
  <c r="AL103" i="29"/>
  <c r="AK103" i="29"/>
  <c r="AJ103" i="29"/>
  <c r="AI103" i="29"/>
  <c r="AH103" i="29"/>
  <c r="AG103" i="29"/>
  <c r="AF103" i="29"/>
  <c r="AE103" i="29"/>
  <c r="AD103" i="29"/>
  <c r="AC103" i="29"/>
  <c r="AB103" i="29"/>
  <c r="AA103" i="29"/>
  <c r="Z103" i="29"/>
  <c r="Y103" i="29"/>
  <c r="X103" i="29"/>
  <c r="W103" i="29"/>
  <c r="U103" i="29"/>
  <c r="T103" i="29"/>
  <c r="S103" i="29"/>
  <c r="R103" i="29"/>
  <c r="M103" i="29"/>
  <c r="L103" i="29"/>
  <c r="AO102" i="29"/>
  <c r="AN102" i="29"/>
  <c r="AM102" i="29"/>
  <c r="AL102" i="29"/>
  <c r="AK102" i="29"/>
  <c r="AJ102" i="29"/>
  <c r="AI102" i="29"/>
  <c r="AH102" i="29"/>
  <c r="AG102" i="29"/>
  <c r="AF102" i="29"/>
  <c r="AE102" i="29"/>
  <c r="AD102" i="29"/>
  <c r="AC102" i="29"/>
  <c r="AB102" i="29"/>
  <c r="AA102" i="29"/>
  <c r="Z102" i="29"/>
  <c r="Y102" i="29"/>
  <c r="X102" i="29"/>
  <c r="W102" i="29"/>
  <c r="V102" i="29"/>
  <c r="U102" i="29"/>
  <c r="T102" i="29"/>
  <c r="S102" i="29"/>
  <c r="R102" i="29"/>
  <c r="M102" i="29"/>
  <c r="L102" i="29"/>
  <c r="AO101" i="29"/>
  <c r="AN101" i="29"/>
  <c r="AM101" i="29"/>
  <c r="AL101" i="29"/>
  <c r="AK101" i="29"/>
  <c r="AJ101" i="29"/>
  <c r="AI101" i="29"/>
  <c r="AH101" i="29"/>
  <c r="AG101" i="29"/>
  <c r="AF101" i="29"/>
  <c r="AE101" i="29"/>
  <c r="AD101" i="29"/>
  <c r="AC101" i="29"/>
  <c r="AB101" i="29"/>
  <c r="AA101" i="29"/>
  <c r="Z101" i="29"/>
  <c r="Y101" i="29"/>
  <c r="X101" i="29"/>
  <c r="W101" i="29"/>
  <c r="V101" i="29"/>
  <c r="U101" i="29"/>
  <c r="T101" i="29"/>
  <c r="S101" i="29"/>
  <c r="R101" i="29"/>
  <c r="M101" i="29"/>
  <c r="L101" i="29"/>
  <c r="AO100" i="29"/>
  <c r="AN100" i="29"/>
  <c r="AM100" i="29"/>
  <c r="AL100" i="29"/>
  <c r="AK100" i="29"/>
  <c r="AJ100" i="29"/>
  <c r="AI100" i="29"/>
  <c r="AH100" i="29"/>
  <c r="AG100" i="29"/>
  <c r="AF100" i="29"/>
  <c r="AE100" i="29"/>
  <c r="AD100" i="29"/>
  <c r="AC100" i="29"/>
  <c r="AB100" i="29"/>
  <c r="AA100" i="29"/>
  <c r="Z100" i="29"/>
  <c r="Y100" i="29"/>
  <c r="X100" i="29"/>
  <c r="W100" i="29"/>
  <c r="V100" i="29"/>
  <c r="U100" i="29"/>
  <c r="T100" i="29"/>
  <c r="S100" i="29"/>
  <c r="R100" i="29"/>
  <c r="M100" i="29"/>
  <c r="L100" i="29"/>
  <c r="AO99" i="29"/>
  <c r="AN99" i="29"/>
  <c r="AM99" i="29"/>
  <c r="AL99" i="29"/>
  <c r="AK99" i="29"/>
  <c r="AJ99" i="29"/>
  <c r="AI99" i="29"/>
  <c r="AH99" i="29"/>
  <c r="AG99" i="29"/>
  <c r="AF99" i="29"/>
  <c r="AE99" i="29"/>
  <c r="AD99" i="29"/>
  <c r="AC99" i="29"/>
  <c r="AB99" i="29"/>
  <c r="AA99" i="29"/>
  <c r="Z99" i="29"/>
  <c r="Y99" i="29"/>
  <c r="X99" i="29"/>
  <c r="W99" i="29"/>
  <c r="V99" i="29"/>
  <c r="U99" i="29"/>
  <c r="T99" i="29"/>
  <c r="Q99" i="29"/>
  <c r="P99" i="29"/>
  <c r="M99" i="29"/>
  <c r="L99" i="29"/>
  <c r="AO98" i="29"/>
  <c r="AN98" i="29"/>
  <c r="AM98" i="29"/>
  <c r="AL98" i="29"/>
  <c r="AK98" i="29"/>
  <c r="AJ98" i="29"/>
  <c r="AI98" i="29"/>
  <c r="AH98" i="29"/>
  <c r="AG98" i="29"/>
  <c r="AF98" i="29"/>
  <c r="AE98" i="29"/>
  <c r="AD98" i="29"/>
  <c r="AC98" i="29"/>
  <c r="AB98" i="29"/>
  <c r="AA98" i="29"/>
  <c r="Z98" i="29"/>
  <c r="Y98" i="29"/>
  <c r="X98" i="29"/>
  <c r="W98" i="29"/>
  <c r="V98" i="29"/>
  <c r="U98" i="29"/>
  <c r="T98" i="29"/>
  <c r="Q98" i="29"/>
  <c r="P98" i="29"/>
  <c r="M98" i="29"/>
  <c r="L98" i="29"/>
  <c r="AO97" i="29"/>
  <c r="AN97" i="29"/>
  <c r="AM97" i="29"/>
  <c r="AL97" i="29"/>
  <c r="AK97" i="29"/>
  <c r="AJ97" i="29"/>
  <c r="AI97" i="29"/>
  <c r="AH97" i="29"/>
  <c r="AG97" i="29"/>
  <c r="AF97" i="29"/>
  <c r="AE97" i="29"/>
  <c r="AD97" i="29"/>
  <c r="AC97" i="29"/>
  <c r="AB97" i="29"/>
  <c r="AA97" i="29"/>
  <c r="Z97" i="29"/>
  <c r="Y97" i="29"/>
  <c r="X97" i="29"/>
  <c r="W97" i="29"/>
  <c r="U97" i="29"/>
  <c r="Q97" i="29"/>
  <c r="P97" i="29"/>
  <c r="M97" i="29"/>
  <c r="L97" i="29"/>
  <c r="AO96" i="29"/>
  <c r="AN96" i="29"/>
  <c r="AM96" i="29"/>
  <c r="AL96" i="29"/>
  <c r="AK96" i="29"/>
  <c r="AJ96" i="29"/>
  <c r="AI96" i="29"/>
  <c r="AH96" i="29"/>
  <c r="AG96" i="29"/>
  <c r="AF96" i="29"/>
  <c r="AE96" i="29"/>
  <c r="AD96" i="29"/>
  <c r="AC96" i="29"/>
  <c r="AB96" i="29"/>
  <c r="AA96" i="29"/>
  <c r="Z96" i="29"/>
  <c r="Y96" i="29"/>
  <c r="X96" i="29"/>
  <c r="W96" i="29"/>
  <c r="U96" i="29"/>
  <c r="T96" i="29"/>
  <c r="Q96" i="29"/>
  <c r="P96" i="29"/>
  <c r="M96" i="29"/>
  <c r="L96" i="29"/>
  <c r="AO95" i="29"/>
  <c r="AN95" i="29"/>
  <c r="AM95" i="29"/>
  <c r="AL95" i="29"/>
  <c r="AK95" i="29"/>
  <c r="AJ95" i="29"/>
  <c r="AI95" i="29"/>
  <c r="AH95" i="29"/>
  <c r="AG95" i="29"/>
  <c r="AF95" i="29"/>
  <c r="AE95" i="29"/>
  <c r="AD95" i="29"/>
  <c r="AC95" i="29"/>
  <c r="AB95" i="29"/>
  <c r="AA95" i="29"/>
  <c r="Z95" i="29"/>
  <c r="Y95" i="29"/>
  <c r="X95" i="29"/>
  <c r="W95" i="29"/>
  <c r="U95" i="29"/>
  <c r="T95" i="29"/>
  <c r="Q95" i="29"/>
  <c r="P95" i="29"/>
  <c r="M95" i="29"/>
  <c r="L95" i="29"/>
  <c r="AO94" i="29"/>
  <c r="AN94" i="29"/>
  <c r="AM94" i="29"/>
  <c r="AL94" i="29"/>
  <c r="AK94" i="29"/>
  <c r="AJ94" i="29"/>
  <c r="AI94" i="29"/>
  <c r="AH94" i="29"/>
  <c r="AG94" i="29"/>
  <c r="AF94" i="29"/>
  <c r="AE94" i="29"/>
  <c r="AD94" i="29"/>
  <c r="AC94" i="29"/>
  <c r="AB94" i="29"/>
  <c r="AA94" i="29"/>
  <c r="Z94" i="29"/>
  <c r="Y94" i="29"/>
  <c r="X94" i="29"/>
  <c r="W94" i="29"/>
  <c r="U94" i="29"/>
  <c r="T94" i="29"/>
  <c r="Q94" i="29"/>
  <c r="P94" i="29"/>
  <c r="M94" i="29"/>
  <c r="L94" i="29"/>
  <c r="AO93" i="29"/>
  <c r="AN93" i="29"/>
  <c r="AM93" i="29"/>
  <c r="AL93" i="29"/>
  <c r="AK93" i="29"/>
  <c r="AJ93" i="29"/>
  <c r="AI93" i="29"/>
  <c r="AH93" i="29"/>
  <c r="AG93" i="29"/>
  <c r="AF93" i="29"/>
  <c r="AE93" i="29"/>
  <c r="AD93" i="29"/>
  <c r="AC93" i="29"/>
  <c r="AB93" i="29"/>
  <c r="AA93" i="29"/>
  <c r="Z93" i="29"/>
  <c r="Y93" i="29"/>
  <c r="X93" i="29"/>
  <c r="W93" i="29"/>
  <c r="U93" i="29"/>
  <c r="T93" i="29"/>
  <c r="Q93" i="29"/>
  <c r="P93" i="29"/>
  <c r="M93" i="29"/>
  <c r="L93" i="29"/>
  <c r="AO92" i="29"/>
  <c r="AN92" i="29"/>
  <c r="AM92" i="29"/>
  <c r="AL92" i="29"/>
  <c r="AK92" i="29"/>
  <c r="AJ92" i="29"/>
  <c r="AI92" i="29"/>
  <c r="AH92" i="29"/>
  <c r="AG92" i="29"/>
  <c r="AF92" i="29"/>
  <c r="AE92" i="29"/>
  <c r="AD92" i="29"/>
  <c r="AC92" i="29"/>
  <c r="AB92" i="29"/>
  <c r="AA92" i="29"/>
  <c r="Z92" i="29"/>
  <c r="Y92" i="29"/>
  <c r="X92" i="29"/>
  <c r="W92" i="29"/>
  <c r="U92" i="29"/>
  <c r="Q92" i="29"/>
  <c r="P92" i="29"/>
  <c r="M92" i="29"/>
  <c r="L92" i="29"/>
  <c r="AO91" i="29"/>
  <c r="AN91" i="29"/>
  <c r="AM91" i="29"/>
  <c r="AL91" i="29"/>
  <c r="AK91" i="29"/>
  <c r="AJ91" i="29"/>
  <c r="AI91" i="29"/>
  <c r="AH91" i="29"/>
  <c r="AG91" i="29"/>
  <c r="AF91" i="29"/>
  <c r="AE91" i="29"/>
  <c r="AD91" i="29"/>
  <c r="AC91" i="29"/>
  <c r="AB91" i="29"/>
  <c r="AA91" i="29"/>
  <c r="Z91" i="29"/>
  <c r="Y91" i="29"/>
  <c r="X91" i="29"/>
  <c r="W91" i="29"/>
  <c r="U91" i="29"/>
  <c r="Q91" i="29"/>
  <c r="P91" i="29"/>
  <c r="M91" i="29"/>
  <c r="L91" i="29"/>
  <c r="AO90" i="29"/>
  <c r="AN90" i="29"/>
  <c r="AM90" i="29"/>
  <c r="AL90" i="29"/>
  <c r="AK90" i="29"/>
  <c r="AJ90" i="29"/>
  <c r="AI90" i="29"/>
  <c r="AH90" i="29"/>
  <c r="AG90" i="29"/>
  <c r="AF90" i="29"/>
  <c r="AE90" i="29"/>
  <c r="AD90" i="29"/>
  <c r="AC90" i="29"/>
  <c r="AB90" i="29"/>
  <c r="AA90" i="29"/>
  <c r="Z90" i="29"/>
  <c r="Y90" i="29"/>
  <c r="X90" i="29"/>
  <c r="W90" i="29"/>
  <c r="U90" i="29"/>
  <c r="T90" i="29"/>
  <c r="Q90" i="29"/>
  <c r="P90" i="29"/>
  <c r="M90" i="29"/>
  <c r="L90" i="29"/>
  <c r="AO89" i="29"/>
  <c r="AN89" i="29"/>
  <c r="AM89" i="29"/>
  <c r="AL89" i="29"/>
  <c r="AK89" i="29"/>
  <c r="AJ89" i="29"/>
  <c r="AI89" i="29"/>
  <c r="AH89" i="29"/>
  <c r="AG89" i="29"/>
  <c r="AF89" i="29"/>
  <c r="AE89" i="29"/>
  <c r="AD89" i="29"/>
  <c r="AC89" i="29"/>
  <c r="AB89" i="29"/>
  <c r="AA89" i="29"/>
  <c r="Z89" i="29"/>
  <c r="Y89" i="29"/>
  <c r="X89" i="29"/>
  <c r="W89" i="29"/>
  <c r="U89" i="29"/>
  <c r="T89" i="29"/>
  <c r="Q89" i="29"/>
  <c r="P89" i="29"/>
  <c r="M89" i="29"/>
  <c r="L89" i="29"/>
  <c r="AO88" i="29"/>
  <c r="AN88" i="29"/>
  <c r="AM88" i="29"/>
  <c r="AL88" i="29"/>
  <c r="AK88" i="29"/>
  <c r="AJ88" i="29"/>
  <c r="AI88" i="29"/>
  <c r="AH88" i="29"/>
  <c r="AG88" i="29"/>
  <c r="AF88" i="29"/>
  <c r="AE88" i="29"/>
  <c r="AD88" i="29"/>
  <c r="AC88" i="29"/>
  <c r="AB88" i="29"/>
  <c r="AA88" i="29"/>
  <c r="Z88" i="29"/>
  <c r="Y88" i="29"/>
  <c r="X88" i="29"/>
  <c r="W88" i="29"/>
  <c r="U88" i="29"/>
  <c r="T88" i="29"/>
  <c r="Q88" i="29"/>
  <c r="P88" i="29"/>
  <c r="M88" i="29"/>
  <c r="L88" i="29"/>
  <c r="AO87" i="29"/>
  <c r="AN87" i="29"/>
  <c r="AM87" i="29"/>
  <c r="AL87" i="29"/>
  <c r="AK87" i="29"/>
  <c r="AJ87" i="29"/>
  <c r="AI87" i="29"/>
  <c r="AH87" i="29"/>
  <c r="AG87" i="29"/>
  <c r="AF87" i="29"/>
  <c r="AE87" i="29"/>
  <c r="AD87" i="29"/>
  <c r="AC87" i="29"/>
  <c r="AB87" i="29"/>
  <c r="AA87" i="29"/>
  <c r="Z87" i="29"/>
  <c r="Y87" i="29"/>
  <c r="X87" i="29"/>
  <c r="W87" i="29"/>
  <c r="U87" i="29"/>
  <c r="T87" i="29"/>
  <c r="S87" i="29"/>
  <c r="R87" i="29"/>
  <c r="M87" i="29"/>
  <c r="L87" i="29"/>
  <c r="AO86" i="29"/>
  <c r="AN86" i="29"/>
  <c r="AM86" i="29"/>
  <c r="AL86" i="29"/>
  <c r="AK86" i="29"/>
  <c r="AJ86" i="29"/>
  <c r="AI86" i="29"/>
  <c r="AH86" i="29"/>
  <c r="AG86" i="29"/>
  <c r="AF86" i="29"/>
  <c r="AE86" i="29"/>
  <c r="AD86" i="29"/>
  <c r="AC86" i="29"/>
  <c r="AB86" i="29"/>
  <c r="AA86" i="29"/>
  <c r="Z86" i="29"/>
  <c r="Y86" i="29"/>
  <c r="X86" i="29"/>
  <c r="W86" i="29"/>
  <c r="U86" i="29"/>
  <c r="Q86" i="29"/>
  <c r="P86" i="29"/>
  <c r="M86" i="29"/>
  <c r="L86" i="29"/>
  <c r="AO85" i="29"/>
  <c r="AN85" i="29"/>
  <c r="AM85" i="29"/>
  <c r="AL85" i="29"/>
  <c r="AK85" i="29"/>
  <c r="AJ85" i="29"/>
  <c r="AI85" i="29"/>
  <c r="AH85" i="29"/>
  <c r="AG85" i="29"/>
  <c r="AF85" i="29"/>
  <c r="AE85" i="29"/>
  <c r="AD85" i="29"/>
  <c r="AC85" i="29"/>
  <c r="AB85" i="29"/>
  <c r="AA85" i="29"/>
  <c r="Z85" i="29"/>
  <c r="Y85" i="29"/>
  <c r="X85" i="29"/>
  <c r="W85" i="29"/>
  <c r="U85" i="29"/>
  <c r="Q85" i="29"/>
  <c r="P85" i="29"/>
  <c r="M85" i="29"/>
  <c r="L85" i="29"/>
  <c r="AO84" i="29"/>
  <c r="AN84" i="29"/>
  <c r="AM84" i="29"/>
  <c r="AL84" i="29"/>
  <c r="AK84" i="29"/>
  <c r="AJ84" i="29"/>
  <c r="AI84" i="29"/>
  <c r="AH84" i="29"/>
  <c r="AG84" i="29"/>
  <c r="AF84" i="29"/>
  <c r="AE84" i="29"/>
  <c r="AD84" i="29"/>
  <c r="AC84" i="29"/>
  <c r="AB84" i="29"/>
  <c r="AA84" i="29"/>
  <c r="Z84" i="29"/>
  <c r="Y84" i="29"/>
  <c r="X84" i="29"/>
  <c r="W84" i="29"/>
  <c r="U84" i="29"/>
  <c r="T84" i="29"/>
  <c r="Q84" i="29"/>
  <c r="P84" i="29"/>
  <c r="M84" i="29"/>
  <c r="L84" i="29"/>
  <c r="AO83" i="29"/>
  <c r="AN83" i="29"/>
  <c r="AM83" i="29"/>
  <c r="AL83" i="29"/>
  <c r="AK83" i="29"/>
  <c r="AJ83" i="29"/>
  <c r="AI83" i="29"/>
  <c r="AH83" i="29"/>
  <c r="AG83" i="29"/>
  <c r="AF83" i="29"/>
  <c r="AE83" i="29"/>
  <c r="AD83" i="29"/>
  <c r="AC83" i="29"/>
  <c r="AB83" i="29"/>
  <c r="AA83" i="29"/>
  <c r="Z83" i="29"/>
  <c r="Y83" i="29"/>
  <c r="X83" i="29"/>
  <c r="W83" i="29"/>
  <c r="U83" i="29"/>
  <c r="T83" i="29"/>
  <c r="S83" i="29"/>
  <c r="P83" i="29"/>
  <c r="M83" i="29"/>
  <c r="L83" i="29"/>
  <c r="AO82" i="29"/>
  <c r="AN82" i="29"/>
  <c r="AM82" i="29"/>
  <c r="AL82" i="29"/>
  <c r="AK82" i="29"/>
  <c r="AJ82" i="29"/>
  <c r="AI82" i="29"/>
  <c r="AH82" i="29"/>
  <c r="AG82" i="29"/>
  <c r="AF82" i="29"/>
  <c r="AE82" i="29"/>
  <c r="AD82" i="29"/>
  <c r="AC82" i="29"/>
  <c r="AB82" i="29"/>
  <c r="AA82" i="29"/>
  <c r="Z82" i="29"/>
  <c r="Y82" i="29"/>
  <c r="X82" i="29"/>
  <c r="W82" i="29"/>
  <c r="U82" i="29"/>
  <c r="T82" i="29"/>
  <c r="S82" i="29"/>
  <c r="P82" i="29"/>
  <c r="M82" i="29"/>
  <c r="L82" i="29"/>
  <c r="AO81" i="29"/>
  <c r="AN81" i="29"/>
  <c r="AM81" i="29"/>
  <c r="AL81" i="29"/>
  <c r="AK81" i="29"/>
  <c r="AJ81" i="29"/>
  <c r="AI81" i="29"/>
  <c r="AH81" i="29"/>
  <c r="AG81" i="29"/>
  <c r="AF81" i="29"/>
  <c r="AE81" i="29"/>
  <c r="AD81" i="29"/>
  <c r="AC81" i="29"/>
  <c r="AB81" i="29"/>
  <c r="AA81" i="29"/>
  <c r="Z81" i="29"/>
  <c r="Y81" i="29"/>
  <c r="X81" i="29"/>
  <c r="W81" i="29"/>
  <c r="U81" i="29"/>
  <c r="T81" i="29"/>
  <c r="S81" i="29"/>
  <c r="P81" i="29"/>
  <c r="M81" i="29"/>
  <c r="L81" i="29"/>
  <c r="AO80" i="29"/>
  <c r="AN80" i="29"/>
  <c r="AM80" i="29"/>
  <c r="AL80" i="29"/>
  <c r="AK80" i="29"/>
  <c r="AJ80" i="29"/>
  <c r="AI80" i="29"/>
  <c r="AH80" i="29"/>
  <c r="AG80" i="29"/>
  <c r="AF80" i="29"/>
  <c r="AE80" i="29"/>
  <c r="AD80" i="29"/>
  <c r="AC80" i="29"/>
  <c r="AB80" i="29"/>
  <c r="AA80" i="29"/>
  <c r="Z80" i="29"/>
  <c r="Y80" i="29"/>
  <c r="X80" i="29"/>
  <c r="W80" i="29"/>
  <c r="U80" i="29"/>
  <c r="T80" i="29"/>
  <c r="Q80" i="29"/>
  <c r="P80" i="29"/>
  <c r="M80" i="29"/>
  <c r="L80" i="29"/>
  <c r="AO77" i="29"/>
  <c r="AN77" i="29"/>
  <c r="AM77" i="29"/>
  <c r="AL77" i="29"/>
  <c r="AK77" i="29"/>
  <c r="AJ77" i="29"/>
  <c r="AI77" i="29"/>
  <c r="AH77" i="29"/>
  <c r="AG77" i="29"/>
  <c r="AF77" i="29"/>
  <c r="AE77" i="29"/>
  <c r="AD77" i="29"/>
  <c r="AC77" i="29"/>
  <c r="AB77" i="29"/>
  <c r="AA77" i="29"/>
  <c r="Z77" i="29"/>
  <c r="Y77" i="29"/>
  <c r="X77" i="29"/>
  <c r="W77" i="29"/>
  <c r="V77" i="29"/>
  <c r="U77" i="29"/>
  <c r="T77" i="29"/>
  <c r="S77" i="29"/>
  <c r="R77" i="29"/>
  <c r="M77" i="29"/>
  <c r="L77" i="29"/>
  <c r="AO75" i="29"/>
  <c r="AN75" i="29"/>
  <c r="AM75" i="29"/>
  <c r="AL75" i="29"/>
  <c r="AK75" i="29"/>
  <c r="AJ75" i="29"/>
  <c r="AI75" i="29"/>
  <c r="AH75" i="29"/>
  <c r="AG75" i="29"/>
  <c r="AF75" i="29"/>
  <c r="AE75" i="29"/>
  <c r="AD75" i="29"/>
  <c r="AC75" i="29"/>
  <c r="AB75" i="29"/>
  <c r="AA75" i="29"/>
  <c r="Z75" i="29"/>
  <c r="Y75" i="29"/>
  <c r="X75" i="29"/>
  <c r="W75" i="29"/>
  <c r="U75" i="29"/>
  <c r="T75" i="29"/>
  <c r="Q75" i="29"/>
  <c r="P75" i="29"/>
  <c r="M75" i="29"/>
  <c r="L75" i="29"/>
  <c r="AO74" i="29"/>
  <c r="AN74" i="29"/>
  <c r="AM74" i="29"/>
  <c r="AL74" i="29"/>
  <c r="AK74" i="29"/>
  <c r="AJ74" i="29"/>
  <c r="AI74" i="29"/>
  <c r="AH74" i="29"/>
  <c r="AG74" i="29"/>
  <c r="AF74" i="29"/>
  <c r="AE74" i="29"/>
  <c r="AD74" i="29"/>
  <c r="AC74" i="29"/>
  <c r="AB74" i="29"/>
  <c r="AA74" i="29"/>
  <c r="Z74" i="29"/>
  <c r="Y74" i="29"/>
  <c r="X74" i="29"/>
  <c r="W74" i="29"/>
  <c r="U74" i="29"/>
  <c r="Q74" i="29"/>
  <c r="P74" i="29"/>
  <c r="M74" i="29"/>
  <c r="L74" i="29"/>
  <c r="AO71" i="29"/>
  <c r="AN71" i="29"/>
  <c r="AM71" i="29"/>
  <c r="AL71" i="29"/>
  <c r="AK71" i="29"/>
  <c r="AJ71" i="29"/>
  <c r="AI71" i="29"/>
  <c r="AH71" i="29"/>
  <c r="AG71" i="29"/>
  <c r="AF71" i="29"/>
  <c r="AE71" i="29"/>
  <c r="AD71" i="29"/>
  <c r="AC71" i="29"/>
  <c r="AB71" i="29"/>
  <c r="AA71" i="29"/>
  <c r="Z71" i="29"/>
  <c r="Y71" i="29"/>
  <c r="X71" i="29"/>
  <c r="W71" i="29"/>
  <c r="U71" i="29"/>
  <c r="T71" i="29"/>
  <c r="S71" i="29"/>
  <c r="R71" i="29"/>
  <c r="M71" i="29"/>
  <c r="L71" i="29"/>
  <c r="AO69" i="29"/>
  <c r="AN69" i="29"/>
  <c r="AM69" i="29"/>
  <c r="AL69" i="29"/>
  <c r="AK69" i="29"/>
  <c r="AJ69" i="29"/>
  <c r="AI69" i="29"/>
  <c r="AH69" i="29"/>
  <c r="AG69" i="29"/>
  <c r="AF69" i="29"/>
  <c r="AE69" i="29"/>
  <c r="AD69" i="29"/>
  <c r="AC69" i="29"/>
  <c r="AB69" i="29"/>
  <c r="AA69" i="29"/>
  <c r="Z69" i="29"/>
  <c r="Y69" i="29"/>
  <c r="X69" i="29"/>
  <c r="W69" i="29"/>
  <c r="U69" i="29"/>
  <c r="T69" i="29"/>
  <c r="Q69" i="29"/>
  <c r="P69" i="29"/>
  <c r="M69" i="29"/>
  <c r="L69" i="29"/>
  <c r="AO67" i="29"/>
  <c r="AN67" i="29"/>
  <c r="AM67" i="29"/>
  <c r="AL67" i="29"/>
  <c r="AK67" i="29"/>
  <c r="AJ67" i="29"/>
  <c r="AI67" i="29"/>
  <c r="AH67" i="29"/>
  <c r="AG67" i="29"/>
  <c r="AF67" i="29"/>
  <c r="AE67" i="29"/>
  <c r="AD67" i="29"/>
  <c r="AC67" i="29"/>
  <c r="AB67" i="29"/>
  <c r="AA67" i="29"/>
  <c r="Z67" i="29"/>
  <c r="Y67" i="29"/>
  <c r="X67" i="29"/>
  <c r="W67" i="29"/>
  <c r="U67" i="29"/>
  <c r="T67" i="29"/>
  <c r="S67" i="29"/>
  <c r="P67" i="29"/>
  <c r="M67" i="29"/>
  <c r="L67" i="29"/>
  <c r="AO65" i="29"/>
  <c r="AN65" i="29"/>
  <c r="AM65" i="29"/>
  <c r="AL65" i="29"/>
  <c r="AK65" i="29"/>
  <c r="AJ65" i="29"/>
  <c r="AI65" i="29"/>
  <c r="AH65" i="29"/>
  <c r="AG65" i="29"/>
  <c r="AF65" i="29"/>
  <c r="AE65" i="29"/>
  <c r="AD65" i="29"/>
  <c r="AC65" i="29"/>
  <c r="AB65" i="29"/>
  <c r="AA65" i="29"/>
  <c r="Z65" i="29"/>
  <c r="Y65" i="29"/>
  <c r="X65" i="29"/>
  <c r="W65" i="29"/>
  <c r="U65" i="29"/>
  <c r="T65" i="29"/>
  <c r="Q65" i="29"/>
  <c r="P65" i="29"/>
  <c r="M65" i="29"/>
  <c r="L65" i="29"/>
  <c r="AO63" i="29"/>
  <c r="AN63" i="29"/>
  <c r="AM63" i="29"/>
  <c r="AL63" i="29"/>
  <c r="AK63" i="29"/>
  <c r="AJ63" i="29"/>
  <c r="AI63" i="29"/>
  <c r="AH63" i="29"/>
  <c r="AG63" i="29"/>
  <c r="AF63" i="29"/>
  <c r="AE63" i="29"/>
  <c r="AD63" i="29"/>
  <c r="AC63" i="29"/>
  <c r="AB63" i="29"/>
  <c r="AA63" i="29"/>
  <c r="Z63" i="29"/>
  <c r="Y63" i="29"/>
  <c r="X63" i="29"/>
  <c r="W63" i="29"/>
  <c r="U63" i="29"/>
  <c r="Q63" i="29"/>
  <c r="P63" i="29"/>
  <c r="M63" i="29"/>
  <c r="L63" i="29"/>
  <c r="AO60" i="29"/>
  <c r="AN60" i="29"/>
  <c r="AM60" i="29"/>
  <c r="AL60" i="29"/>
  <c r="AK60" i="29"/>
  <c r="AJ60" i="29"/>
  <c r="AI60" i="29"/>
  <c r="AH60" i="29"/>
  <c r="AG60" i="29"/>
  <c r="AF60" i="29"/>
  <c r="AE60" i="29"/>
  <c r="AD60" i="29"/>
  <c r="AC60" i="29"/>
  <c r="AB60" i="29"/>
  <c r="AA60" i="29"/>
  <c r="Z60" i="29"/>
  <c r="Y60" i="29"/>
  <c r="X60" i="29"/>
  <c r="W60" i="29"/>
  <c r="U60" i="29"/>
  <c r="T60" i="29"/>
  <c r="Q60" i="29"/>
  <c r="P60" i="29"/>
  <c r="M60" i="29"/>
  <c r="L60" i="29"/>
  <c r="AO56" i="29"/>
  <c r="AN56" i="29"/>
  <c r="AM56" i="29"/>
  <c r="AL56" i="29"/>
  <c r="AK56" i="29"/>
  <c r="AJ56" i="29"/>
  <c r="AI56" i="29"/>
  <c r="AH56" i="29"/>
  <c r="AG56" i="29"/>
  <c r="AF56" i="29"/>
  <c r="AE56" i="29"/>
  <c r="AD56" i="29"/>
  <c r="AC56" i="29"/>
  <c r="AB56" i="29"/>
  <c r="AA56" i="29"/>
  <c r="Z56" i="29"/>
  <c r="Y56" i="29"/>
  <c r="X56" i="29"/>
  <c r="W56" i="29"/>
  <c r="AO55" i="29"/>
  <c r="AN55" i="29"/>
  <c r="AM55" i="29"/>
  <c r="AL55" i="29"/>
  <c r="AK55" i="29"/>
  <c r="AJ55" i="29"/>
  <c r="AI55" i="29"/>
  <c r="AH55" i="29"/>
  <c r="AG55" i="29"/>
  <c r="AF55" i="29"/>
  <c r="AE55" i="29"/>
  <c r="AD55" i="29"/>
  <c r="AC55" i="29"/>
  <c r="AB55" i="29"/>
  <c r="AA55" i="29"/>
  <c r="Z55" i="29"/>
  <c r="Y55" i="29"/>
  <c r="X55" i="29"/>
  <c r="W55" i="29"/>
  <c r="AO54" i="29"/>
  <c r="AN54" i="29"/>
  <c r="AM54" i="29"/>
  <c r="AL54" i="29"/>
  <c r="AK54" i="29"/>
  <c r="AJ54" i="29"/>
  <c r="AI54" i="29"/>
  <c r="AH54" i="29"/>
  <c r="AG54" i="29"/>
  <c r="AF54" i="29"/>
  <c r="AE54" i="29"/>
  <c r="AD54" i="29"/>
  <c r="AC54" i="29"/>
  <c r="AB54" i="29"/>
  <c r="AA54" i="29"/>
  <c r="Z54" i="29"/>
  <c r="Y54" i="29"/>
  <c r="X54" i="29"/>
  <c r="W54" i="29"/>
  <c r="AO53" i="29"/>
  <c r="AN53" i="29"/>
  <c r="AM53" i="29"/>
  <c r="AL53" i="29"/>
  <c r="AK53" i="29"/>
  <c r="AJ53" i="29"/>
  <c r="AI53" i="29"/>
  <c r="AH53" i="29"/>
  <c r="AG53" i="29"/>
  <c r="AF53" i="29"/>
  <c r="AE53" i="29"/>
  <c r="AD53" i="29"/>
  <c r="AC53" i="29"/>
  <c r="AB53" i="29"/>
  <c r="AA53" i="29"/>
  <c r="Z53" i="29"/>
  <c r="Y53" i="29"/>
  <c r="X53" i="29"/>
  <c r="W53" i="29"/>
  <c r="U53" i="29"/>
  <c r="Q53" i="29"/>
  <c r="P53" i="29"/>
  <c r="M53" i="29"/>
  <c r="L53" i="29"/>
  <c r="AO52" i="29"/>
  <c r="AN52" i="29"/>
  <c r="AM52" i="29"/>
  <c r="AL52" i="29"/>
  <c r="AK52" i="29"/>
  <c r="AJ52" i="29"/>
  <c r="AI52" i="29"/>
  <c r="AH52" i="29"/>
  <c r="AG52" i="29"/>
  <c r="AF52" i="29"/>
  <c r="AE52" i="29"/>
  <c r="AD52" i="29"/>
  <c r="AC52" i="29"/>
  <c r="AB52" i="29"/>
  <c r="AA52" i="29"/>
  <c r="Z52" i="29"/>
  <c r="Y52" i="29"/>
  <c r="X52" i="29"/>
  <c r="W52" i="29"/>
  <c r="U52" i="29"/>
  <c r="Q52" i="29"/>
  <c r="P52" i="29"/>
  <c r="M52" i="29"/>
  <c r="L52" i="29"/>
  <c r="AO51" i="29"/>
  <c r="AN51" i="29"/>
  <c r="AM51" i="29"/>
  <c r="AL51" i="29"/>
  <c r="AK51" i="29"/>
  <c r="AJ51" i="29"/>
  <c r="AI51" i="29"/>
  <c r="AH51" i="29"/>
  <c r="AG51" i="29"/>
  <c r="AF51" i="29"/>
  <c r="AE51" i="29"/>
  <c r="AD51" i="29"/>
  <c r="AC51" i="29"/>
  <c r="AB51" i="29"/>
  <c r="AA51" i="29"/>
  <c r="Z51" i="29"/>
  <c r="Y51" i="29"/>
  <c r="X51" i="29"/>
  <c r="W51" i="29"/>
  <c r="U51" i="29"/>
  <c r="T51" i="29"/>
  <c r="Q51" i="29"/>
  <c r="P51" i="29"/>
  <c r="M51" i="29"/>
  <c r="L51" i="29"/>
  <c r="AO50" i="29"/>
  <c r="AN50" i="29"/>
  <c r="AM50" i="29"/>
  <c r="AL50" i="29"/>
  <c r="AK50" i="29"/>
  <c r="AJ50" i="29"/>
  <c r="AI50" i="29"/>
  <c r="AH50" i="29"/>
  <c r="AG50" i="29"/>
  <c r="AF50" i="29"/>
  <c r="AE50" i="29"/>
  <c r="AD50" i="29"/>
  <c r="AC50" i="29"/>
  <c r="AB50" i="29"/>
  <c r="AA50" i="29"/>
  <c r="Z50" i="29"/>
  <c r="Y50" i="29"/>
  <c r="X50" i="29"/>
  <c r="W50" i="29"/>
  <c r="U50" i="29"/>
  <c r="T50" i="29"/>
  <c r="Q50" i="29"/>
  <c r="P50" i="29"/>
  <c r="M50" i="29"/>
  <c r="L50" i="29"/>
  <c r="AO49" i="29"/>
  <c r="AN49" i="29"/>
  <c r="AM49" i="29"/>
  <c r="AL49" i="29"/>
  <c r="AK49" i="29"/>
  <c r="AJ49" i="29"/>
  <c r="AI49" i="29"/>
  <c r="AH49" i="29"/>
  <c r="AG49" i="29"/>
  <c r="AF49" i="29"/>
  <c r="AE49" i="29"/>
  <c r="AD49" i="29"/>
  <c r="AC49" i="29"/>
  <c r="AB49" i="29"/>
  <c r="AA49" i="29"/>
  <c r="Z49" i="29"/>
  <c r="Y49" i="29"/>
  <c r="X49" i="29"/>
  <c r="W49" i="29"/>
  <c r="V49" i="29"/>
  <c r="U49" i="29"/>
  <c r="T49" i="29"/>
  <c r="Q49" i="29"/>
  <c r="P49" i="29"/>
  <c r="M49" i="29"/>
  <c r="L49" i="29"/>
  <c r="AO48" i="29"/>
  <c r="AN48" i="29"/>
  <c r="AM48" i="29"/>
  <c r="AL48" i="29"/>
  <c r="AK48" i="29"/>
  <c r="AJ48" i="29"/>
  <c r="AI48" i="29"/>
  <c r="AH48" i="29"/>
  <c r="AG48" i="29"/>
  <c r="AF48" i="29"/>
  <c r="AE48" i="29"/>
  <c r="AD48" i="29"/>
  <c r="AC48" i="29"/>
  <c r="AB48" i="29"/>
  <c r="AA48" i="29"/>
  <c r="Z48" i="29"/>
  <c r="Y48" i="29"/>
  <c r="X48" i="29"/>
  <c r="W48" i="29"/>
  <c r="U48" i="29"/>
  <c r="AO45" i="29"/>
  <c r="AN45" i="29"/>
  <c r="AM45" i="29"/>
  <c r="AL45" i="29"/>
  <c r="AK45" i="29"/>
  <c r="AJ45" i="29"/>
  <c r="AI45" i="29"/>
  <c r="AH45" i="29"/>
  <c r="AG45" i="29"/>
  <c r="AF45" i="29"/>
  <c r="AE45" i="29"/>
  <c r="AD45" i="29"/>
  <c r="AC45" i="29"/>
  <c r="AB45" i="29"/>
  <c r="AA45" i="29"/>
  <c r="Z45" i="29"/>
  <c r="Y45" i="29"/>
  <c r="X45" i="29"/>
  <c r="W45" i="29"/>
  <c r="U45" i="29"/>
  <c r="T45" i="29"/>
  <c r="Q45" i="29"/>
  <c r="P45" i="29"/>
  <c r="M45" i="29"/>
  <c r="L45" i="29"/>
  <c r="AO43" i="29"/>
  <c r="AN43" i="29"/>
  <c r="AM43" i="29"/>
  <c r="AL43" i="29"/>
  <c r="AK43" i="29"/>
  <c r="AJ43" i="29"/>
  <c r="AI43" i="29"/>
  <c r="AH43" i="29"/>
  <c r="AG43" i="29"/>
  <c r="AF43" i="29"/>
  <c r="AE43" i="29"/>
  <c r="AD43" i="29"/>
  <c r="AC43" i="29"/>
  <c r="AB43" i="29"/>
  <c r="AA43" i="29"/>
  <c r="Z43" i="29"/>
  <c r="Y43" i="29"/>
  <c r="X43" i="29"/>
  <c r="W43" i="29"/>
  <c r="U43" i="29"/>
  <c r="T43" i="29"/>
  <c r="S43" i="29"/>
  <c r="R43" i="29"/>
  <c r="M43" i="29"/>
  <c r="L43" i="29"/>
  <c r="AO42" i="29"/>
  <c r="AN42" i="29"/>
  <c r="AM42" i="29"/>
  <c r="AL42" i="29"/>
  <c r="AK42" i="29"/>
  <c r="AJ42" i="29"/>
  <c r="AI42" i="29"/>
  <c r="AH42" i="29"/>
  <c r="AG42" i="29"/>
  <c r="AF42" i="29"/>
  <c r="AE42" i="29"/>
  <c r="AD42" i="29"/>
  <c r="AC42" i="29"/>
  <c r="AB42" i="29"/>
  <c r="AA42" i="29"/>
  <c r="Z42" i="29"/>
  <c r="Y42" i="29"/>
  <c r="X42" i="29"/>
  <c r="W42" i="29"/>
  <c r="U42" i="29"/>
  <c r="T42" i="29"/>
  <c r="S42" i="29"/>
  <c r="R42" i="29"/>
  <c r="M42" i="29"/>
  <c r="L42" i="29"/>
  <c r="AO41" i="29"/>
  <c r="AN41" i="29"/>
  <c r="AM41" i="29"/>
  <c r="AL41" i="29"/>
  <c r="AK41" i="29"/>
  <c r="AJ41" i="29"/>
  <c r="AI41" i="29"/>
  <c r="AH41" i="29"/>
  <c r="AG41" i="29"/>
  <c r="AF41" i="29"/>
  <c r="AE41" i="29"/>
  <c r="AD41" i="29"/>
  <c r="AC41" i="29"/>
  <c r="AB41" i="29"/>
  <c r="AA41" i="29"/>
  <c r="Z41" i="29"/>
  <c r="Y41" i="29"/>
  <c r="X41" i="29"/>
  <c r="W41" i="29"/>
  <c r="U41" i="29"/>
  <c r="T41" i="29"/>
  <c r="S41" i="29"/>
  <c r="R41" i="29"/>
  <c r="M41" i="29"/>
  <c r="L41" i="29"/>
  <c r="AO40" i="29"/>
  <c r="AN40" i="29"/>
  <c r="AM40" i="29"/>
  <c r="AL40" i="29"/>
  <c r="AK40" i="29"/>
  <c r="AJ40" i="29"/>
  <c r="AI40" i="29"/>
  <c r="AH40" i="29"/>
  <c r="AG40" i="29"/>
  <c r="AF40" i="29"/>
  <c r="AE40" i="29"/>
  <c r="AD40" i="29"/>
  <c r="AC40" i="29"/>
  <c r="AB40" i="29"/>
  <c r="AA40" i="29"/>
  <c r="Z40" i="29"/>
  <c r="Y40" i="29"/>
  <c r="X40" i="29"/>
  <c r="W40" i="29"/>
  <c r="U40" i="29"/>
  <c r="T40" i="29"/>
  <c r="P40" i="29"/>
  <c r="M40" i="29"/>
  <c r="L40" i="29"/>
  <c r="AO39" i="29"/>
  <c r="AN39" i="29"/>
  <c r="AM39" i="29"/>
  <c r="AL39" i="29"/>
  <c r="AK39" i="29"/>
  <c r="AJ39" i="29"/>
  <c r="AI39" i="29"/>
  <c r="AH39" i="29"/>
  <c r="AG39" i="29"/>
  <c r="AF39" i="29"/>
  <c r="AE39" i="29"/>
  <c r="AD39" i="29"/>
  <c r="AC39" i="29"/>
  <c r="AB39" i="29"/>
  <c r="AA39" i="29"/>
  <c r="Z39" i="29"/>
  <c r="Y39" i="29"/>
  <c r="X39" i="29"/>
  <c r="W39" i="29"/>
  <c r="U39" i="29"/>
  <c r="T39" i="29"/>
  <c r="S39" i="29"/>
  <c r="P39" i="29"/>
  <c r="M39" i="29"/>
  <c r="L39" i="29"/>
  <c r="AO38" i="29"/>
  <c r="AN38" i="29"/>
  <c r="AM38" i="29"/>
  <c r="AL38" i="29"/>
  <c r="AK38" i="29"/>
  <c r="AJ38" i="29"/>
  <c r="AI38" i="29"/>
  <c r="AH38" i="29"/>
  <c r="AG38" i="29"/>
  <c r="AF38" i="29"/>
  <c r="AE38" i="29"/>
  <c r="AD38" i="29"/>
  <c r="AC38" i="29"/>
  <c r="AB38" i="29"/>
  <c r="AA38" i="29"/>
  <c r="Z38" i="29"/>
  <c r="Y38" i="29"/>
  <c r="X38" i="29"/>
  <c r="W38" i="29"/>
  <c r="U38" i="29"/>
  <c r="T38" i="29"/>
  <c r="S38" i="29"/>
  <c r="R38" i="29"/>
  <c r="M38" i="29"/>
  <c r="L38" i="29"/>
  <c r="AO37" i="29"/>
  <c r="AN37" i="29"/>
  <c r="AM37" i="29"/>
  <c r="AL37" i="29"/>
  <c r="AK37" i="29"/>
  <c r="AJ37" i="29"/>
  <c r="AI37" i="29"/>
  <c r="AH37" i="29"/>
  <c r="AG37" i="29"/>
  <c r="AF37" i="29"/>
  <c r="AE37" i="29"/>
  <c r="AD37" i="29"/>
  <c r="AC37" i="29"/>
  <c r="AB37" i="29"/>
  <c r="AA37" i="29"/>
  <c r="Z37" i="29"/>
  <c r="Y37" i="29"/>
  <c r="X37" i="29"/>
  <c r="W37" i="29"/>
  <c r="U37" i="29"/>
  <c r="T37" i="29"/>
  <c r="S37" i="29"/>
  <c r="R37" i="29"/>
  <c r="M37" i="29"/>
  <c r="L37" i="29"/>
  <c r="AO36" i="29"/>
  <c r="AN36" i="29"/>
  <c r="AM36" i="29"/>
  <c r="AL36" i="29"/>
  <c r="AK36" i="29"/>
  <c r="AJ36" i="29"/>
  <c r="AI36" i="29"/>
  <c r="AH36" i="29"/>
  <c r="AG36" i="29"/>
  <c r="AF36" i="29"/>
  <c r="AE36" i="29"/>
  <c r="AD36" i="29"/>
  <c r="AC36" i="29"/>
  <c r="AB36" i="29"/>
  <c r="AA36" i="29"/>
  <c r="Z36" i="29"/>
  <c r="Y36" i="29"/>
  <c r="X36" i="29"/>
  <c r="W36" i="29"/>
  <c r="U36" i="29"/>
  <c r="T36" i="29"/>
  <c r="S36" i="29"/>
  <c r="R36" i="29"/>
  <c r="M36" i="29"/>
  <c r="L36" i="29"/>
  <c r="AO35" i="29"/>
  <c r="AN35" i="29"/>
  <c r="AM35" i="29"/>
  <c r="AL35" i="29"/>
  <c r="AK35" i="29"/>
  <c r="AJ35" i="29"/>
  <c r="AI35" i="29"/>
  <c r="AH35" i="29"/>
  <c r="AG35" i="29"/>
  <c r="AF35" i="29"/>
  <c r="AE35" i="29"/>
  <c r="AD35" i="29"/>
  <c r="AC35" i="29"/>
  <c r="AB35" i="29"/>
  <c r="AA35" i="29"/>
  <c r="Z35" i="29"/>
  <c r="Y35" i="29"/>
  <c r="X35" i="29"/>
  <c r="W35" i="29"/>
  <c r="U35" i="29"/>
  <c r="T35" i="29"/>
  <c r="S35" i="29"/>
  <c r="R35" i="29"/>
  <c r="M35" i="29"/>
  <c r="L35" i="29"/>
  <c r="AO34" i="29"/>
  <c r="AN34" i="29"/>
  <c r="AM34" i="29"/>
  <c r="AL34" i="29"/>
  <c r="AK34" i="29"/>
  <c r="AJ34" i="29"/>
  <c r="AI34" i="29"/>
  <c r="AH34" i="29"/>
  <c r="AG34" i="29"/>
  <c r="AF34" i="29"/>
  <c r="AE34" i="29"/>
  <c r="AD34" i="29"/>
  <c r="AC34" i="29"/>
  <c r="AB34" i="29"/>
  <c r="AA34" i="29"/>
  <c r="Z34" i="29"/>
  <c r="Y34" i="29"/>
  <c r="X34" i="29"/>
  <c r="W34" i="29"/>
  <c r="U34" i="29"/>
  <c r="S34" i="29"/>
  <c r="R34" i="29"/>
  <c r="Q34" i="29"/>
  <c r="P34" i="29"/>
  <c r="M34" i="29"/>
  <c r="L34" i="29"/>
  <c r="AO33" i="29"/>
  <c r="AN33" i="29"/>
  <c r="AM33" i="29"/>
  <c r="AL33" i="29"/>
  <c r="AK33" i="29"/>
  <c r="AJ33" i="29"/>
  <c r="AI33" i="29"/>
  <c r="AH33" i="29"/>
  <c r="AG33" i="29"/>
  <c r="AF33" i="29"/>
  <c r="AE33" i="29"/>
  <c r="AD33" i="29"/>
  <c r="AC33" i="29"/>
  <c r="AB33" i="29"/>
  <c r="AA33" i="29"/>
  <c r="Z33" i="29"/>
  <c r="Y33" i="29"/>
  <c r="X33" i="29"/>
  <c r="W33" i="29"/>
  <c r="U33" i="29"/>
  <c r="S33" i="29"/>
  <c r="R33" i="29"/>
  <c r="Q33" i="29"/>
  <c r="P33" i="29"/>
  <c r="M33" i="29"/>
  <c r="L33" i="29"/>
  <c r="AO32" i="29"/>
  <c r="AN32" i="29"/>
  <c r="AM32" i="29"/>
  <c r="AL32" i="29"/>
  <c r="AK32" i="29"/>
  <c r="AJ32" i="29"/>
  <c r="AI32" i="29"/>
  <c r="AH32" i="29"/>
  <c r="AG32" i="29"/>
  <c r="AF32" i="29"/>
  <c r="AE32" i="29"/>
  <c r="AD32" i="29"/>
  <c r="AC32" i="29"/>
  <c r="AB32" i="29"/>
  <c r="AA32" i="29"/>
  <c r="Z32" i="29"/>
  <c r="Y32" i="29"/>
  <c r="X32" i="29"/>
  <c r="W32" i="29"/>
  <c r="U32" i="29"/>
  <c r="S32" i="29"/>
  <c r="R32" i="29"/>
  <c r="Q32" i="29"/>
  <c r="P32" i="29"/>
  <c r="M32" i="29"/>
  <c r="L32" i="29"/>
  <c r="AO31" i="29"/>
  <c r="AN31" i="29"/>
  <c r="AM31" i="29"/>
  <c r="AL31" i="29"/>
  <c r="AK31" i="29"/>
  <c r="AJ31" i="29"/>
  <c r="AI31" i="29"/>
  <c r="AH31" i="29"/>
  <c r="AG31" i="29"/>
  <c r="AF31" i="29"/>
  <c r="AE31" i="29"/>
  <c r="AD31" i="29"/>
  <c r="AC31" i="29"/>
  <c r="AB31" i="29"/>
  <c r="AA31" i="29"/>
  <c r="Z31" i="29"/>
  <c r="Y31" i="29"/>
  <c r="X31" i="29"/>
  <c r="W31" i="29"/>
  <c r="U31" i="29"/>
  <c r="T31" i="29"/>
  <c r="S31" i="29"/>
  <c r="R31" i="29"/>
  <c r="M31" i="29"/>
  <c r="L31" i="29"/>
  <c r="AO30" i="29"/>
  <c r="AN30" i="29"/>
  <c r="AM30" i="29"/>
  <c r="AL30" i="29"/>
  <c r="AK30" i="29"/>
  <c r="AJ30" i="29"/>
  <c r="AI30" i="29"/>
  <c r="AH30" i="29"/>
  <c r="AG30" i="29"/>
  <c r="AF30" i="29"/>
  <c r="AE30" i="29"/>
  <c r="AD30" i="29"/>
  <c r="AC30" i="29"/>
  <c r="AB30" i="29"/>
  <c r="AA30" i="29"/>
  <c r="Z30" i="29"/>
  <c r="Y30" i="29"/>
  <c r="X30" i="29"/>
  <c r="W30" i="29"/>
  <c r="U30" i="29"/>
  <c r="T30" i="29"/>
  <c r="S30" i="29"/>
  <c r="R30" i="29"/>
  <c r="M30" i="29"/>
  <c r="L30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U29" i="29"/>
  <c r="T29" i="29"/>
  <c r="S29" i="29"/>
  <c r="R29" i="29"/>
  <c r="M29" i="29"/>
  <c r="L29" i="29"/>
  <c r="AO28" i="29"/>
  <c r="AN28" i="29"/>
  <c r="AM28" i="29"/>
  <c r="AL28" i="29"/>
  <c r="AK28" i="29"/>
  <c r="AJ28" i="29"/>
  <c r="AI28" i="29"/>
  <c r="AH28" i="29"/>
  <c r="AG28" i="29"/>
  <c r="AF28" i="29"/>
  <c r="AE28" i="29"/>
  <c r="AD28" i="29"/>
  <c r="AC28" i="29"/>
  <c r="AB28" i="29"/>
  <c r="AA28" i="29"/>
  <c r="Z28" i="29"/>
  <c r="Y28" i="29"/>
  <c r="X28" i="29"/>
  <c r="W28" i="29"/>
  <c r="U28" i="29"/>
  <c r="T28" i="29"/>
  <c r="S28" i="29"/>
  <c r="P28" i="29"/>
  <c r="M28" i="29"/>
  <c r="L28" i="29"/>
  <c r="L27" i="29"/>
  <c r="M27" i="29"/>
  <c r="R27" i="29"/>
  <c r="S27" i="29"/>
  <c r="T27" i="29"/>
  <c r="U27" i="29"/>
  <c r="W27" i="29"/>
  <c r="X27" i="29"/>
  <c r="Y27" i="29"/>
  <c r="Z27" i="29"/>
  <c r="AA27" i="29"/>
  <c r="AB27" i="29"/>
  <c r="AC27" i="29"/>
  <c r="AD27" i="29"/>
  <c r="AE27" i="29"/>
  <c r="AF27" i="29"/>
  <c r="AG27" i="29"/>
  <c r="AH27" i="29"/>
  <c r="AI27" i="29"/>
  <c r="AJ27" i="29"/>
  <c r="AK27" i="29"/>
  <c r="AL27" i="29"/>
  <c r="AM27" i="29"/>
  <c r="AN27" i="29"/>
  <c r="AO27" i="29"/>
  <c r="K104" i="29"/>
  <c r="AO106" i="29" l="1"/>
  <c r="AM52" i="28"/>
  <c r="AN52" i="28"/>
  <c r="AM106" i="29"/>
  <c r="AO52" i="28"/>
  <c r="AN106" i="29"/>
  <c r="M52" i="28"/>
  <c r="W52" i="28"/>
  <c r="AA52" i="28"/>
  <c r="AE52" i="28"/>
  <c r="AI52" i="28"/>
  <c r="X52" i="28"/>
  <c r="AB52" i="28"/>
  <c r="AF52" i="28"/>
  <c r="AJ52" i="28"/>
  <c r="Y52" i="28"/>
  <c r="AC52" i="28"/>
  <c r="AG52" i="28"/>
  <c r="AK52" i="28"/>
  <c r="L52" i="28"/>
  <c r="U52" i="28"/>
  <c r="Z52" i="28"/>
  <c r="AD52" i="28"/>
  <c r="AH52" i="28"/>
  <c r="AL52" i="28"/>
  <c r="L106" i="29"/>
  <c r="Y106" i="29"/>
  <c r="AC106" i="29"/>
  <c r="AG106" i="29"/>
  <c r="AK106" i="29"/>
  <c r="M106" i="29"/>
  <c r="U106" i="29"/>
  <c r="Z106" i="29"/>
  <c r="AD106" i="29"/>
  <c r="AH106" i="29"/>
  <c r="AL106" i="29"/>
  <c r="W106" i="29"/>
  <c r="AA106" i="29"/>
  <c r="AE106" i="29"/>
  <c r="AI106" i="29"/>
  <c r="X106" i="29"/>
  <c r="AB106" i="29"/>
  <c r="AF106" i="29"/>
  <c r="AJ106" i="29"/>
  <c r="L57" i="29"/>
  <c r="AO57" i="29"/>
  <c r="AN57" i="29"/>
  <c r="AM57" i="29" l="1"/>
  <c r="H33" i="29"/>
  <c r="H27" i="29"/>
  <c r="N98" i="29"/>
  <c r="N49" i="29"/>
  <c r="N97" i="29"/>
  <c r="N92" i="29"/>
  <c r="N91" i="29"/>
  <c r="N47" i="28"/>
  <c r="N45" i="28"/>
  <c r="N86" i="29"/>
  <c r="N85" i="29"/>
  <c r="N74" i="29"/>
  <c r="N73" i="29"/>
  <c r="N64" i="29"/>
  <c r="N63" i="29"/>
  <c r="N62" i="29"/>
  <c r="N38" i="28"/>
  <c r="N37" i="28"/>
  <c r="N53" i="29"/>
  <c r="N52" i="29"/>
  <c r="N54" i="29"/>
  <c r="N34" i="29"/>
  <c r="N33" i="29"/>
  <c r="N32" i="29"/>
  <c r="N99" i="29"/>
  <c r="N96" i="29"/>
  <c r="N95" i="29"/>
  <c r="N94" i="29"/>
  <c r="N93" i="29"/>
  <c r="N46" i="28"/>
  <c r="N90" i="29"/>
  <c r="N89" i="29"/>
  <c r="N88" i="29"/>
  <c r="N84" i="29"/>
  <c r="N75" i="29"/>
  <c r="N70" i="29"/>
  <c r="N69" i="29"/>
  <c r="N39" i="28"/>
  <c r="N66" i="29"/>
  <c r="N65" i="29"/>
  <c r="N61" i="29"/>
  <c r="N60" i="29"/>
  <c r="N56" i="29"/>
  <c r="N55" i="29"/>
  <c r="N44" i="29"/>
  <c r="N51" i="29"/>
  <c r="N50" i="29"/>
  <c r="N32" i="28"/>
  <c r="N47" i="29"/>
  <c r="N46" i="29"/>
  <c r="N45" i="29"/>
  <c r="N31" i="28"/>
  <c r="N40" i="29"/>
  <c r="N83" i="29"/>
  <c r="N82" i="29"/>
  <c r="N81" i="29"/>
  <c r="N68" i="29"/>
  <c r="N67" i="29"/>
  <c r="N41" i="28"/>
  <c r="N40" i="28"/>
  <c r="N33" i="28"/>
  <c r="N30" i="28"/>
  <c r="N29" i="28"/>
  <c r="N28" i="28"/>
  <c r="N27" i="28"/>
  <c r="N39" i="29"/>
  <c r="N103" i="29"/>
  <c r="N102" i="29"/>
  <c r="N101" i="29"/>
  <c r="N100" i="29"/>
  <c r="N87" i="29"/>
  <c r="N42" i="28"/>
  <c r="N77" i="29"/>
  <c r="N72" i="29"/>
  <c r="N71" i="29"/>
  <c r="N43" i="29"/>
  <c r="N42" i="29"/>
  <c r="N41" i="29"/>
  <c r="N38" i="29"/>
  <c r="N37" i="29"/>
  <c r="N36" i="29"/>
  <c r="N35" i="29"/>
  <c r="N31" i="29"/>
  <c r="N30" i="29"/>
  <c r="N29" i="29"/>
  <c r="N28" i="29"/>
  <c r="N27" i="29"/>
  <c r="P8" i="22"/>
  <c r="P92" i="22" l="1"/>
  <c r="P93" i="22"/>
  <c r="P94" i="22"/>
  <c r="O92" i="29"/>
  <c r="N76" i="29"/>
  <c r="N52" i="28"/>
  <c r="N80" i="29"/>
  <c r="O87" i="29"/>
  <c r="O41" i="29"/>
  <c r="O27" i="29"/>
  <c r="O42" i="28"/>
  <c r="O35" i="29"/>
  <c r="O72" i="29"/>
  <c r="O103" i="29"/>
  <c r="O31" i="28"/>
  <c r="O37" i="29"/>
  <c r="O30" i="29"/>
  <c r="O43" i="29"/>
  <c r="O101" i="29"/>
  <c r="O29" i="29"/>
  <c r="O31" i="29"/>
  <c r="O36" i="29"/>
  <c r="O38" i="29"/>
  <c r="O42" i="29"/>
  <c r="O71" i="29"/>
  <c r="O77" i="29"/>
  <c r="O100" i="29"/>
  <c r="O102" i="29"/>
  <c r="O45" i="29"/>
  <c r="O46" i="29"/>
  <c r="O47" i="29"/>
  <c r="O32" i="28"/>
  <c r="O50" i="29"/>
  <c r="O51" i="29"/>
  <c r="O44" i="29"/>
  <c r="O55" i="29"/>
  <c r="O56" i="29"/>
  <c r="O60" i="29"/>
  <c r="O61" i="29"/>
  <c r="O65" i="29"/>
  <c r="O66" i="29"/>
  <c r="O39" i="28"/>
  <c r="O69" i="29"/>
  <c r="O70" i="29"/>
  <c r="O75" i="29"/>
  <c r="O84" i="29"/>
  <c r="O88" i="29"/>
  <c r="O89" i="29"/>
  <c r="O90" i="29"/>
  <c r="O46" i="28"/>
  <c r="O93" i="29"/>
  <c r="O94" i="29"/>
  <c r="O95" i="29"/>
  <c r="O96" i="29"/>
  <c r="O99" i="29"/>
  <c r="O32" i="29"/>
  <c r="O38" i="28"/>
  <c r="O73" i="29"/>
  <c r="O45" i="28"/>
  <c r="O97" i="29"/>
  <c r="O54" i="29"/>
  <c r="O52" i="29"/>
  <c r="O62" i="29"/>
  <c r="O74" i="29"/>
  <c r="O47" i="28"/>
  <c r="O49" i="29"/>
  <c r="O98" i="29"/>
  <c r="O28" i="29"/>
  <c r="O39" i="29"/>
  <c r="O27" i="28"/>
  <c r="O28" i="28"/>
  <c r="O29" i="28"/>
  <c r="O30" i="28"/>
  <c r="O33" i="28"/>
  <c r="O40" i="28"/>
  <c r="O41" i="28"/>
  <c r="O67" i="29"/>
  <c r="O68" i="29"/>
  <c r="O81" i="29"/>
  <c r="O82" i="29"/>
  <c r="O83" i="29"/>
  <c r="O40" i="29"/>
  <c r="O34" i="29"/>
  <c r="O53" i="29"/>
  <c r="O63" i="29"/>
  <c r="O85" i="29"/>
  <c r="O91" i="29"/>
  <c r="O33" i="29"/>
  <c r="O37" i="28"/>
  <c r="O64" i="29"/>
  <c r="O86" i="29"/>
  <c r="N57" i="29"/>
  <c r="AE57" i="29"/>
  <c r="W57" i="29"/>
  <c r="AI57" i="29"/>
  <c r="AA57" i="29"/>
  <c r="AL57" i="29"/>
  <c r="AH57" i="29"/>
  <c r="AD57" i="29"/>
  <c r="Z57" i="29"/>
  <c r="AK57" i="29"/>
  <c r="AG57" i="29"/>
  <c r="AC57" i="29"/>
  <c r="Y57" i="29"/>
  <c r="U57" i="29"/>
  <c r="AJ57" i="29"/>
  <c r="AF57" i="29"/>
  <c r="AB57" i="29"/>
  <c r="X57" i="29"/>
  <c r="M57" i="29"/>
  <c r="M64" i="22"/>
  <c r="O76" i="29" l="1"/>
  <c r="O106" i="29" s="1"/>
  <c r="N106" i="29"/>
  <c r="O52" i="28"/>
  <c r="O57" i="29"/>
  <c r="HY35" i="5" l="1"/>
  <c r="HR35" i="5"/>
  <c r="GI35" i="5"/>
  <c r="GB35" i="5"/>
  <c r="HY33" i="5"/>
  <c r="HR33" i="5"/>
  <c r="GI33" i="5"/>
  <c r="GB33" i="5"/>
  <c r="HY32" i="5"/>
  <c r="HR32" i="5"/>
  <c r="GI32" i="5"/>
  <c r="GB32" i="5"/>
  <c r="HY31" i="5"/>
  <c r="HR31" i="5"/>
  <c r="GI31" i="5"/>
  <c r="GB31" i="5"/>
  <c r="HY30" i="5"/>
  <c r="HR30" i="5"/>
  <c r="GI30" i="5"/>
  <c r="GB30" i="5"/>
  <c r="HY29" i="5"/>
  <c r="HR29" i="5"/>
  <c r="GI29" i="5"/>
  <c r="GB29" i="5"/>
  <c r="GI28" i="5"/>
  <c r="GB28" i="5"/>
  <c r="GI27" i="5"/>
  <c r="GB27" i="5"/>
  <c r="GI26" i="5"/>
  <c r="GB26" i="5"/>
  <c r="GI25" i="5"/>
  <c r="GB25" i="5"/>
  <c r="GI24" i="5"/>
  <c r="GB24" i="5"/>
  <c r="GI23" i="5"/>
  <c r="GB23" i="5"/>
  <c r="HY22" i="5"/>
  <c r="HR22" i="5"/>
  <c r="GI22" i="5"/>
  <c r="GB22" i="5"/>
  <c r="HY21" i="5"/>
  <c r="HR21" i="5"/>
  <c r="GI21" i="5"/>
  <c r="GB21" i="5"/>
  <c r="HY20" i="5"/>
  <c r="HR20" i="5"/>
  <c r="GI20" i="5"/>
  <c r="GB20" i="5"/>
  <c r="HY19" i="5"/>
  <c r="HR19" i="5"/>
  <c r="GI19" i="5"/>
  <c r="GB19" i="5"/>
  <c r="HY18" i="5"/>
  <c r="HR18" i="5"/>
  <c r="GI18" i="5"/>
  <c r="GB18" i="5"/>
  <c r="HY17" i="5"/>
  <c r="HR17" i="5"/>
  <c r="GI17" i="5"/>
  <c r="GB17" i="5"/>
  <c r="EZ16" i="5"/>
  <c r="HY13" i="5"/>
  <c r="HR13" i="5"/>
  <c r="GI13" i="5"/>
  <c r="GB13" i="5"/>
  <c r="BH100" i="2"/>
  <c r="CD98" i="2"/>
  <c r="CX98" i="2" s="1"/>
  <c r="BZ98" i="2"/>
  <c r="BV98" i="2"/>
  <c r="BS98" i="2"/>
  <c r="CK98" i="2" s="1"/>
  <c r="BI98" i="2"/>
  <c r="CW98" i="2" s="1"/>
  <c r="AY98" i="2"/>
  <c r="BG98" i="2" s="1"/>
  <c r="AT98" i="2"/>
  <c r="AN98" i="2" s="1"/>
  <c r="AM98" i="2"/>
  <c r="BD98" i="2" s="1"/>
  <c r="AK98" i="2"/>
  <c r="AL98" i="2" s="1"/>
  <c r="AJ98" i="2"/>
  <c r="AH98" i="2"/>
  <c r="AG98" i="2"/>
  <c r="AF98" i="2"/>
  <c r="J98" i="2"/>
  <c r="CX97" i="2"/>
  <c r="CD97" i="2"/>
  <c r="CB97" i="2"/>
  <c r="BZ97" i="2"/>
  <c r="BV97" i="2"/>
  <c r="BS97" i="2"/>
  <c r="BI97" i="2"/>
  <c r="CW97" i="2" s="1"/>
  <c r="BA97" i="2"/>
  <c r="AY97" i="2"/>
  <c r="BG97" i="2" s="1"/>
  <c r="AT97" i="2"/>
  <c r="AN97" i="2" s="1"/>
  <c r="BK97" i="2" s="1"/>
  <c r="AK97" i="2"/>
  <c r="AL97" i="2" s="1"/>
  <c r="AJ97" i="2"/>
  <c r="AG97" i="2"/>
  <c r="AH97" i="2" s="1"/>
  <c r="AF97" i="2"/>
  <c r="J97" i="2"/>
  <c r="CD96" i="2"/>
  <c r="CX96" i="2" s="1"/>
  <c r="BZ96" i="2"/>
  <c r="CT96" i="2" s="1"/>
  <c r="BV96" i="2"/>
  <c r="CP96" i="2" s="1"/>
  <c r="BS96" i="2"/>
  <c r="BT96" i="2" s="1"/>
  <c r="BQ96" i="2"/>
  <c r="BR96" i="2" s="1"/>
  <c r="BK96" i="2"/>
  <c r="BI96" i="2"/>
  <c r="CW96" i="2" s="1"/>
  <c r="BC96" i="2"/>
  <c r="BA96" i="2"/>
  <c r="AY96" i="2"/>
  <c r="AT96" i="2"/>
  <c r="AN96" i="2" s="1"/>
  <c r="AM96" i="2"/>
  <c r="BD96" i="2" s="1"/>
  <c r="AK96" i="2"/>
  <c r="AL96" i="2" s="1"/>
  <c r="AJ96" i="2"/>
  <c r="AG96" i="2"/>
  <c r="AH96" i="2" s="1"/>
  <c r="AF96" i="2"/>
  <c r="J96" i="2"/>
  <c r="CD95" i="2"/>
  <c r="BZ95" i="2"/>
  <c r="BV95" i="2"/>
  <c r="BS95" i="2"/>
  <c r="BK95" i="2"/>
  <c r="BQ95" i="2" s="1"/>
  <c r="BR95" i="2" s="1"/>
  <c r="BI95" i="2"/>
  <c r="AM95" i="2" s="1"/>
  <c r="BC95" i="2"/>
  <c r="BA95" i="2"/>
  <c r="AT95" i="2"/>
  <c r="AN95" i="2"/>
  <c r="AK95" i="2"/>
  <c r="AL95" i="2" s="1"/>
  <c r="AJ95" i="2"/>
  <c r="AG95" i="2"/>
  <c r="AH95" i="2" s="1"/>
  <c r="AF95" i="2"/>
  <c r="J95" i="2"/>
  <c r="CM94" i="2"/>
  <c r="CD94" i="2"/>
  <c r="CX94" i="2" s="1"/>
  <c r="BZ94" i="2"/>
  <c r="CT94" i="2" s="1"/>
  <c r="BV94" i="2"/>
  <c r="CP94" i="2" s="1"/>
  <c r="BS94" i="2"/>
  <c r="CK94" i="2" s="1"/>
  <c r="BI94" i="2"/>
  <c r="CW94" i="2" s="1"/>
  <c r="BA94" i="2"/>
  <c r="AY94" i="2"/>
  <c r="BG94" i="2" s="1"/>
  <c r="AT94" i="2"/>
  <c r="AN94" i="2" s="1"/>
  <c r="AM94" i="2"/>
  <c r="AX94" i="2" s="1"/>
  <c r="AK94" i="2"/>
  <c r="AL94" i="2" s="1"/>
  <c r="AJ94" i="2"/>
  <c r="AG94" i="2"/>
  <c r="AH94" i="2" s="1"/>
  <c r="AF94" i="2"/>
  <c r="J94" i="2"/>
  <c r="CD93" i="2"/>
  <c r="CX93" i="2" s="1"/>
  <c r="BZ93" i="2"/>
  <c r="CT93" i="2" s="1"/>
  <c r="BV93" i="2"/>
  <c r="CP93" i="2" s="1"/>
  <c r="BS93" i="2"/>
  <c r="BI93" i="2"/>
  <c r="CW93" i="2" s="1"/>
  <c r="BC93" i="2"/>
  <c r="BA93" i="2"/>
  <c r="AT93" i="2"/>
  <c r="AN93" i="2" s="1"/>
  <c r="AM93" i="2"/>
  <c r="CU93" i="2" s="1"/>
  <c r="AK93" i="2"/>
  <c r="AL93" i="2" s="1"/>
  <c r="AJ93" i="2"/>
  <c r="AH93" i="2"/>
  <c r="AG93" i="2"/>
  <c r="AF93" i="2"/>
  <c r="J93" i="2"/>
  <c r="CX92" i="2"/>
  <c r="CD92" i="2"/>
  <c r="CB92" i="2"/>
  <c r="BZ92" i="2"/>
  <c r="CT92" i="2" s="1"/>
  <c r="BV92" i="2"/>
  <c r="CP92" i="2" s="1"/>
  <c r="BS92" i="2"/>
  <c r="CK92" i="2" s="1"/>
  <c r="BK92" i="2"/>
  <c r="BQ92" i="2" s="1"/>
  <c r="BR92" i="2" s="1"/>
  <c r="BI92" i="2"/>
  <c r="CW92" i="2" s="1"/>
  <c r="BC92" i="2"/>
  <c r="BA92" i="2"/>
  <c r="AY92" i="2"/>
  <c r="AT92" i="2"/>
  <c r="AN92" i="2" s="1"/>
  <c r="BE92" i="2" s="1"/>
  <c r="AM92" i="2"/>
  <c r="BD92" i="2" s="1"/>
  <c r="AK92" i="2"/>
  <c r="AL92" i="2" s="1"/>
  <c r="AJ92" i="2"/>
  <c r="AG92" i="2"/>
  <c r="AH92" i="2" s="1"/>
  <c r="AF92" i="2"/>
  <c r="J92" i="2"/>
  <c r="CD91" i="2"/>
  <c r="CX91" i="2" s="1"/>
  <c r="BZ91" i="2"/>
  <c r="CT91" i="2" s="1"/>
  <c r="BX91" i="2"/>
  <c r="BV91" i="2"/>
  <c r="CP91" i="2" s="1"/>
  <c r="BS91" i="2"/>
  <c r="BK91" i="2"/>
  <c r="BQ91" i="2" s="1"/>
  <c r="BR91" i="2" s="1"/>
  <c r="BI91" i="2"/>
  <c r="CW91" i="2" s="1"/>
  <c r="BC91" i="2"/>
  <c r="BA91" i="2"/>
  <c r="AT91" i="2"/>
  <c r="AN91" i="2" s="1"/>
  <c r="AV91" i="2" s="1"/>
  <c r="AM91" i="2"/>
  <c r="AK91" i="2"/>
  <c r="AL91" i="2" s="1"/>
  <c r="AJ91" i="2"/>
  <c r="AG91" i="2"/>
  <c r="AH91" i="2" s="1"/>
  <c r="AF91" i="2"/>
  <c r="J91" i="2"/>
  <c r="CD90" i="2"/>
  <c r="CX90" i="2" s="1"/>
  <c r="BZ90" i="2"/>
  <c r="CB90" i="2" s="1"/>
  <c r="BV90" i="2"/>
  <c r="CP90" i="2" s="1"/>
  <c r="BT90" i="2"/>
  <c r="CL90" i="2" s="1"/>
  <c r="BK90" i="2"/>
  <c r="BQ90" i="2" s="1"/>
  <c r="BR90" i="2" s="1"/>
  <c r="BI90" i="2"/>
  <c r="BC90" i="2"/>
  <c r="AT90" i="2"/>
  <c r="AM90" i="2"/>
  <c r="AU90" i="2" s="1"/>
  <c r="AK90" i="2"/>
  <c r="AL90" i="2" s="1"/>
  <c r="AJ90" i="2"/>
  <c r="AG90" i="2"/>
  <c r="AH90" i="2" s="1"/>
  <c r="AF90" i="2"/>
  <c r="J90" i="2"/>
  <c r="CD89" i="2"/>
  <c r="BZ89" i="2"/>
  <c r="BV89" i="2"/>
  <c r="BT89" i="2"/>
  <c r="BK89" i="2"/>
  <c r="BQ89" i="2" s="1"/>
  <c r="BR89" i="2" s="1"/>
  <c r="BI89" i="2"/>
  <c r="CK89" i="2" s="1"/>
  <c r="BC89" i="2"/>
  <c r="BA89" i="2"/>
  <c r="AT89" i="2"/>
  <c r="AM89" i="2"/>
  <c r="AK89" i="2"/>
  <c r="AL89" i="2" s="1"/>
  <c r="AJ89" i="2"/>
  <c r="AG89" i="2"/>
  <c r="AH89" i="2" s="1"/>
  <c r="AF89" i="2"/>
  <c r="J89" i="2"/>
  <c r="CD88" i="2"/>
  <c r="CX88" i="2" s="1"/>
  <c r="BZ88" i="2"/>
  <c r="CB88" i="2" s="1"/>
  <c r="BV88" i="2"/>
  <c r="CP88" i="2" s="1"/>
  <c r="BT88" i="2"/>
  <c r="BK88" i="2"/>
  <c r="BQ88" i="2" s="1"/>
  <c r="BR88" i="2" s="1"/>
  <c r="BI88" i="2"/>
  <c r="BC88" i="2"/>
  <c r="AY88" i="2"/>
  <c r="AT88" i="2"/>
  <c r="AN88" i="2" s="1"/>
  <c r="AV88" i="2" s="1"/>
  <c r="AM88" i="2"/>
  <c r="AK88" i="2"/>
  <c r="AL88" i="2" s="1"/>
  <c r="AJ88" i="2"/>
  <c r="AH88" i="2"/>
  <c r="AG88" i="2"/>
  <c r="AF88" i="2"/>
  <c r="J88" i="2"/>
  <c r="CD87" i="2"/>
  <c r="CX87" i="2" s="1"/>
  <c r="CB87" i="2"/>
  <c r="BZ87" i="2"/>
  <c r="CT87" i="2" s="1"/>
  <c r="BV87" i="2"/>
  <c r="CP87" i="2" s="1"/>
  <c r="BT87" i="2"/>
  <c r="BK87" i="2"/>
  <c r="BQ87" i="2" s="1"/>
  <c r="BR87" i="2" s="1"/>
  <c r="BI87" i="2"/>
  <c r="BC87" i="2"/>
  <c r="AY87" i="2"/>
  <c r="AT87" i="2"/>
  <c r="AN87" i="2" s="1"/>
  <c r="AV87" i="2" s="1"/>
  <c r="AK87" i="2"/>
  <c r="AL87" i="2" s="1"/>
  <c r="AJ87" i="2"/>
  <c r="AG87" i="2"/>
  <c r="AH87" i="2" s="1"/>
  <c r="AF87" i="2"/>
  <c r="J87" i="2"/>
  <c r="CD86" i="2"/>
  <c r="CX86" i="2" s="1"/>
  <c r="BZ86" i="2"/>
  <c r="CT86" i="2" s="1"/>
  <c r="BV86" i="2"/>
  <c r="CP86" i="2" s="1"/>
  <c r="BT86" i="2"/>
  <c r="CL86" i="2" s="1"/>
  <c r="BK86" i="2"/>
  <c r="BQ86" i="2" s="1"/>
  <c r="BR86" i="2" s="1"/>
  <c r="BI86" i="2"/>
  <c r="BC86" i="2"/>
  <c r="AY86" i="2" s="1"/>
  <c r="BA86" i="2"/>
  <c r="AT86" i="2"/>
  <c r="AN86" i="2"/>
  <c r="AK86" i="2"/>
  <c r="AL86" i="2" s="1"/>
  <c r="AJ86" i="2"/>
  <c r="AG86" i="2"/>
  <c r="AH86" i="2" s="1"/>
  <c r="AF86" i="2"/>
  <c r="J86" i="2"/>
  <c r="CD85" i="2"/>
  <c r="BZ85" i="2"/>
  <c r="CT85" i="2" s="1"/>
  <c r="BV85" i="2"/>
  <c r="BT85" i="2"/>
  <c r="CL85" i="2" s="1"/>
  <c r="BK85" i="2"/>
  <c r="BQ85" i="2" s="1"/>
  <c r="BR85" i="2" s="1"/>
  <c r="BI85" i="2"/>
  <c r="CW85" i="2" s="1"/>
  <c r="BC85" i="2"/>
  <c r="AY85" i="2" s="1"/>
  <c r="AT85" i="2"/>
  <c r="AN85" i="2"/>
  <c r="AM85" i="2"/>
  <c r="BD85" i="2" s="1"/>
  <c r="AK85" i="2"/>
  <c r="AL85" i="2" s="1"/>
  <c r="AJ85" i="2"/>
  <c r="AG85" i="2"/>
  <c r="AH85" i="2" s="1"/>
  <c r="AF85" i="2"/>
  <c r="J85" i="2"/>
  <c r="CL84" i="2"/>
  <c r="CD84" i="2"/>
  <c r="BZ84" i="2"/>
  <c r="CT84" i="2" s="1"/>
  <c r="BV84" i="2"/>
  <c r="BQ84" i="2"/>
  <c r="BR84" i="2" s="1"/>
  <c r="BI84" i="2"/>
  <c r="CW84" i="2" s="1"/>
  <c r="BC84" i="2"/>
  <c r="AT84" i="2"/>
  <c r="AM84" i="2"/>
  <c r="CG84" i="2" s="1"/>
  <c r="BL84" i="2" s="1"/>
  <c r="AK84" i="2"/>
  <c r="AL84" i="2" s="1"/>
  <c r="AJ84" i="2"/>
  <c r="AG84" i="2"/>
  <c r="AH84" i="2" s="1"/>
  <c r="AF84" i="2"/>
  <c r="J84" i="2"/>
  <c r="CL83" i="2"/>
  <c r="CD83" i="2"/>
  <c r="BZ83" i="2"/>
  <c r="BV83" i="2"/>
  <c r="BQ83" i="2"/>
  <c r="BR83" i="2" s="1"/>
  <c r="BI83" i="2"/>
  <c r="CS83" i="2" s="1"/>
  <c r="BC83" i="2"/>
  <c r="AY83" i="2"/>
  <c r="CJ83" i="2" s="1"/>
  <c r="BO83" i="2" s="1"/>
  <c r="AT83" i="2"/>
  <c r="AN83" i="2"/>
  <c r="CH83" i="2" s="1"/>
  <c r="BM83" i="2" s="1"/>
  <c r="AM83" i="2"/>
  <c r="BD83" i="2" s="1"/>
  <c r="AK83" i="2"/>
  <c r="AL83" i="2" s="1"/>
  <c r="AJ83" i="2"/>
  <c r="AG83" i="2"/>
  <c r="AH83" i="2" s="1"/>
  <c r="AF83" i="2"/>
  <c r="J83" i="2"/>
  <c r="CL82" i="2"/>
  <c r="CD82" i="2"/>
  <c r="CB82" i="2"/>
  <c r="BZ82" i="2"/>
  <c r="BV82" i="2"/>
  <c r="BQ82" i="2"/>
  <c r="BR82" i="2" s="1"/>
  <c r="BI82" i="2"/>
  <c r="BC82" i="2"/>
  <c r="AY82" i="2"/>
  <c r="CJ82" i="2" s="1"/>
  <c r="BO82" i="2" s="1"/>
  <c r="AU82" i="2"/>
  <c r="AT82" i="2"/>
  <c r="AN82" i="2" s="1"/>
  <c r="CH82" i="2" s="1"/>
  <c r="BM82" i="2" s="1"/>
  <c r="AM82" i="2"/>
  <c r="CG82" i="2" s="1"/>
  <c r="BL82" i="2" s="1"/>
  <c r="AK82" i="2"/>
  <c r="AL82" i="2" s="1"/>
  <c r="AJ82" i="2"/>
  <c r="AG82" i="2"/>
  <c r="AH82" i="2" s="1"/>
  <c r="AF82" i="2"/>
  <c r="J82" i="2"/>
  <c r="CL81" i="2"/>
  <c r="CD81" i="2"/>
  <c r="CX81" i="2" s="1"/>
  <c r="BZ81" i="2"/>
  <c r="CT81" i="2" s="1"/>
  <c r="BV81" i="2"/>
  <c r="CP81" i="2" s="1"/>
  <c r="BQ81" i="2"/>
  <c r="BR81" i="2" s="1"/>
  <c r="BI81" i="2"/>
  <c r="AY81" i="2"/>
  <c r="BG81" i="2" s="1"/>
  <c r="AT81" i="2"/>
  <c r="AN81" i="2" s="1"/>
  <c r="AL81" i="2"/>
  <c r="AK81" i="2"/>
  <c r="AJ81" i="2"/>
  <c r="AG81" i="2"/>
  <c r="AH81" i="2" s="1"/>
  <c r="AF81" i="2"/>
  <c r="J81" i="2"/>
  <c r="CL80" i="2"/>
  <c r="CD80" i="2"/>
  <c r="BZ80" i="2"/>
  <c r="BV80" i="2"/>
  <c r="BQ80" i="2"/>
  <c r="BR80" i="2" s="1"/>
  <c r="BI80" i="2"/>
  <c r="CO80" i="2" s="1"/>
  <c r="AY80" i="2"/>
  <c r="CJ80" i="2" s="1"/>
  <c r="BO80" i="2" s="1"/>
  <c r="AT80" i="2"/>
  <c r="AN80" i="2" s="1"/>
  <c r="CH80" i="2" s="1"/>
  <c r="BM80" i="2" s="1"/>
  <c r="AM80" i="2"/>
  <c r="CG80" i="2" s="1"/>
  <c r="BL80" i="2" s="1"/>
  <c r="AK80" i="2"/>
  <c r="AL80" i="2" s="1"/>
  <c r="AJ80" i="2"/>
  <c r="AH80" i="2"/>
  <c r="AG80" i="2"/>
  <c r="AF80" i="2"/>
  <c r="J80" i="2"/>
  <c r="CL79" i="2"/>
  <c r="CD79" i="2"/>
  <c r="CX79" i="2" s="1"/>
  <c r="BZ79" i="2"/>
  <c r="CT79" i="2" s="1"/>
  <c r="BV79" i="2"/>
  <c r="CP79" i="2" s="1"/>
  <c r="BR79" i="2"/>
  <c r="BQ79" i="2"/>
  <c r="BI79" i="2"/>
  <c r="CW79" i="2" s="1"/>
  <c r="AY79" i="2"/>
  <c r="CJ79" i="2" s="1"/>
  <c r="BO79" i="2" s="1"/>
  <c r="AT79" i="2"/>
  <c r="AN79" i="2"/>
  <c r="BE79" i="2" s="1"/>
  <c r="AM79" i="2"/>
  <c r="CG79" i="2" s="1"/>
  <c r="BL79" i="2" s="1"/>
  <c r="AK79" i="2"/>
  <c r="AL79" i="2" s="1"/>
  <c r="AJ79" i="2"/>
  <c r="AG79" i="2"/>
  <c r="AH79" i="2" s="1"/>
  <c r="AF79" i="2"/>
  <c r="J79" i="2"/>
  <c r="CL78" i="2"/>
  <c r="CD78" i="2"/>
  <c r="BZ78" i="2"/>
  <c r="CT78" i="2" s="1"/>
  <c r="BV78" i="2"/>
  <c r="BQ78" i="2"/>
  <c r="BR78" i="2" s="1"/>
  <c r="BI78" i="2"/>
  <c r="CW78" i="2" s="1"/>
  <c r="BC78" i="2"/>
  <c r="BA78" i="2"/>
  <c r="AT78" i="2"/>
  <c r="AN78" i="2" s="1"/>
  <c r="CH78" i="2" s="1"/>
  <c r="BM78" i="2" s="1"/>
  <c r="AM78" i="2"/>
  <c r="CQ78" i="2" s="1"/>
  <c r="AK78" i="2"/>
  <c r="AL78" i="2" s="1"/>
  <c r="AJ78" i="2"/>
  <c r="AH78" i="2"/>
  <c r="AG78" i="2"/>
  <c r="AF78" i="2"/>
  <c r="J78" i="2"/>
  <c r="CD77" i="2"/>
  <c r="CF77" i="2" s="1"/>
  <c r="CB77" i="2"/>
  <c r="BZ77" i="2"/>
  <c r="CT77" i="2" s="1"/>
  <c r="BV77" i="2"/>
  <c r="CP77" i="2" s="1"/>
  <c r="BS77" i="2"/>
  <c r="BK77" i="2"/>
  <c r="BQ77" i="2" s="1"/>
  <c r="BR77" i="2" s="1"/>
  <c r="BI77" i="2"/>
  <c r="CW77" i="2" s="1"/>
  <c r="BC77" i="2"/>
  <c r="AY77" i="2" s="1"/>
  <c r="BA77" i="2"/>
  <c r="AT77" i="2"/>
  <c r="AM77" i="2"/>
  <c r="BD77" i="2" s="1"/>
  <c r="AK77" i="2"/>
  <c r="AL77" i="2" s="1"/>
  <c r="AJ77" i="2"/>
  <c r="AG77" i="2"/>
  <c r="AH77" i="2" s="1"/>
  <c r="AF77" i="2"/>
  <c r="J77" i="2"/>
  <c r="CF76" i="2"/>
  <c r="CD76" i="2"/>
  <c r="CX76" i="2" s="1"/>
  <c r="BZ76" i="2"/>
  <c r="CT76" i="2" s="1"/>
  <c r="BV76" i="2"/>
  <c r="CP76" i="2" s="1"/>
  <c r="BS76" i="2"/>
  <c r="BI76" i="2"/>
  <c r="CW76" i="2" s="1"/>
  <c r="BA76" i="2"/>
  <c r="AY76" i="2"/>
  <c r="BG76" i="2" s="1"/>
  <c r="AT76" i="2"/>
  <c r="AN76" i="2"/>
  <c r="BK76" i="2" s="1"/>
  <c r="AM76" i="2"/>
  <c r="CU76" i="2" s="1"/>
  <c r="AK76" i="2"/>
  <c r="AL76" i="2" s="1"/>
  <c r="AJ76" i="2"/>
  <c r="AG76" i="2"/>
  <c r="AH76" i="2" s="1"/>
  <c r="AF76" i="2"/>
  <c r="J76" i="2"/>
  <c r="CD75" i="2"/>
  <c r="BZ75" i="2"/>
  <c r="BV75" i="2"/>
  <c r="BS75" i="2"/>
  <c r="BI75" i="2"/>
  <c r="CS75" i="2" s="1"/>
  <c r="BA75" i="2"/>
  <c r="AY75" i="2"/>
  <c r="BG75" i="2" s="1"/>
  <c r="AT75" i="2"/>
  <c r="AN75" i="2" s="1"/>
  <c r="AM75" i="2"/>
  <c r="AL75" i="2"/>
  <c r="AK75" i="2"/>
  <c r="AJ75" i="2"/>
  <c r="AG75" i="2"/>
  <c r="AH75" i="2" s="1"/>
  <c r="AF75" i="2"/>
  <c r="J75" i="2"/>
  <c r="CD74" i="2"/>
  <c r="BZ74" i="2"/>
  <c r="BV74" i="2"/>
  <c r="BT74" i="2"/>
  <c r="CL74" i="2" s="1"/>
  <c r="BS74" i="2"/>
  <c r="BQ74" i="2"/>
  <c r="BR74" i="2" s="1"/>
  <c r="BI74" i="2"/>
  <c r="BC74" i="2"/>
  <c r="BA74" i="2"/>
  <c r="AT74" i="2"/>
  <c r="AN74" i="2" s="1"/>
  <c r="BE74" i="2" s="1"/>
  <c r="AM74" i="2"/>
  <c r="CU74" i="2" s="1"/>
  <c r="AK74" i="2"/>
  <c r="AL74" i="2" s="1"/>
  <c r="AJ74" i="2"/>
  <c r="AG74" i="2"/>
  <c r="AH74" i="2" s="1"/>
  <c r="AF74" i="2"/>
  <c r="J74" i="2"/>
  <c r="CD73" i="2"/>
  <c r="CX73" i="2" s="1"/>
  <c r="BZ73" i="2"/>
  <c r="CR73" i="2" s="1"/>
  <c r="BV73" i="2"/>
  <c r="CP73" i="2" s="1"/>
  <c r="BS73" i="2"/>
  <c r="BI73" i="2"/>
  <c r="CW73" i="2" s="1"/>
  <c r="BA73" i="2"/>
  <c r="AY73" i="2"/>
  <c r="BG73" i="2" s="1"/>
  <c r="AT73" i="2"/>
  <c r="AN73" i="2"/>
  <c r="BK73" i="2" s="1"/>
  <c r="AM73" i="2"/>
  <c r="CU73" i="2" s="1"/>
  <c r="AK73" i="2"/>
  <c r="AL73" i="2" s="1"/>
  <c r="AJ73" i="2"/>
  <c r="AG73" i="2"/>
  <c r="AH73" i="2" s="1"/>
  <c r="AF73" i="2"/>
  <c r="J73" i="2"/>
  <c r="CD72" i="2"/>
  <c r="BZ72" i="2"/>
  <c r="BV72" i="2"/>
  <c r="BS72" i="2"/>
  <c r="BI72" i="2"/>
  <c r="CW72" i="2" s="1"/>
  <c r="BA72" i="2"/>
  <c r="AY72" i="2"/>
  <c r="BG72" i="2" s="1"/>
  <c r="AT72" i="2"/>
  <c r="AN72" i="2" s="1"/>
  <c r="AM72" i="2"/>
  <c r="AU72" i="2" s="1"/>
  <c r="AK72" i="2"/>
  <c r="AL72" i="2" s="1"/>
  <c r="AJ72" i="2"/>
  <c r="AH72" i="2"/>
  <c r="AG72" i="2"/>
  <c r="AF72" i="2"/>
  <c r="J72" i="2"/>
  <c r="CD71" i="2"/>
  <c r="CX71" i="2" s="1"/>
  <c r="CB71" i="2"/>
  <c r="BZ71" i="2"/>
  <c r="CT71" i="2" s="1"/>
  <c r="BV71" i="2"/>
  <c r="CP71" i="2" s="1"/>
  <c r="BS71" i="2"/>
  <c r="CK71" i="2" s="1"/>
  <c r="BI71" i="2"/>
  <c r="CW71" i="2" s="1"/>
  <c r="BC71" i="2"/>
  <c r="BA71" i="2"/>
  <c r="AY71" i="2"/>
  <c r="AT71" i="2"/>
  <c r="AN71" i="2" s="1"/>
  <c r="AM71" i="2"/>
  <c r="BD71" i="2" s="1"/>
  <c r="AK71" i="2"/>
  <c r="AL71" i="2" s="1"/>
  <c r="AJ71" i="2"/>
  <c r="AG71" i="2"/>
  <c r="AH71" i="2" s="1"/>
  <c r="AF71" i="2"/>
  <c r="J71" i="2"/>
  <c r="CD70" i="2"/>
  <c r="CX70" i="2" s="1"/>
  <c r="BZ70" i="2"/>
  <c r="CT70" i="2" s="1"/>
  <c r="BV70" i="2"/>
  <c r="CP70" i="2" s="1"/>
  <c r="BS70" i="2"/>
  <c r="BI70" i="2"/>
  <c r="CW70" i="2" s="1"/>
  <c r="BC70" i="2"/>
  <c r="BA70" i="2"/>
  <c r="AT70" i="2"/>
  <c r="AN70" i="2" s="1"/>
  <c r="AM70" i="2"/>
  <c r="CU70" i="2" s="1"/>
  <c r="AK70" i="2"/>
  <c r="AL70" i="2" s="1"/>
  <c r="AJ70" i="2"/>
  <c r="AG70" i="2"/>
  <c r="AH70" i="2" s="1"/>
  <c r="AF70" i="2"/>
  <c r="J70" i="2"/>
  <c r="CD69" i="2"/>
  <c r="CX69" i="2" s="1"/>
  <c r="BZ69" i="2"/>
  <c r="CB69" i="2" s="1"/>
  <c r="BV69" i="2"/>
  <c r="BS69" i="2"/>
  <c r="CK69" i="2" s="1"/>
  <c r="BI69" i="2"/>
  <c r="CW69" i="2" s="1"/>
  <c r="BA69" i="2"/>
  <c r="AY69" i="2"/>
  <c r="BG69" i="2" s="1"/>
  <c r="AT69" i="2"/>
  <c r="AN69" i="2"/>
  <c r="BK69" i="2" s="1"/>
  <c r="AM69" i="2"/>
  <c r="BD69" i="2" s="1"/>
  <c r="AK69" i="2"/>
  <c r="AL69" i="2" s="1"/>
  <c r="AJ69" i="2"/>
  <c r="AG69" i="2"/>
  <c r="AH69" i="2" s="1"/>
  <c r="AF69" i="2"/>
  <c r="J69" i="2"/>
  <c r="CD68" i="2"/>
  <c r="CX68" i="2" s="1"/>
  <c r="BZ68" i="2"/>
  <c r="CT68" i="2" s="1"/>
  <c r="BV68" i="2"/>
  <c r="CP68" i="2" s="1"/>
  <c r="BS68" i="2"/>
  <c r="BI68" i="2"/>
  <c r="CW68" i="2" s="1"/>
  <c r="BC68" i="2"/>
  <c r="BA68" i="2"/>
  <c r="AY68" i="2"/>
  <c r="AT68" i="2"/>
  <c r="AN68" i="2" s="1"/>
  <c r="BK68" i="2" s="1"/>
  <c r="AM68" i="2"/>
  <c r="BD68" i="2" s="1"/>
  <c r="AK68" i="2"/>
  <c r="AL68" i="2" s="1"/>
  <c r="AJ68" i="2"/>
  <c r="AG68" i="2"/>
  <c r="AH68" i="2" s="1"/>
  <c r="AF68" i="2"/>
  <c r="J68" i="2"/>
  <c r="CD67" i="2"/>
  <c r="BZ67" i="2"/>
  <c r="BV67" i="2"/>
  <c r="BT67" i="2"/>
  <c r="BK67" i="2"/>
  <c r="BQ67" i="2" s="1"/>
  <c r="BR67" i="2" s="1"/>
  <c r="BI67" i="2"/>
  <c r="CS67" i="2" s="1"/>
  <c r="BC67" i="2"/>
  <c r="BA67" i="2"/>
  <c r="AT67" i="2"/>
  <c r="AN67" i="2" s="1"/>
  <c r="AV67" i="2" s="1"/>
  <c r="AM67" i="2"/>
  <c r="AU67" i="2" s="1"/>
  <c r="AK67" i="2"/>
  <c r="AL67" i="2" s="1"/>
  <c r="AJ67" i="2"/>
  <c r="AH67" i="2"/>
  <c r="AG67" i="2"/>
  <c r="AF67" i="2"/>
  <c r="J67" i="2"/>
  <c r="CD66" i="2"/>
  <c r="CX66" i="2" s="1"/>
  <c r="CB66" i="2"/>
  <c r="BZ66" i="2"/>
  <c r="CT66" i="2" s="1"/>
  <c r="BV66" i="2"/>
  <c r="CP66" i="2" s="1"/>
  <c r="BT66" i="2"/>
  <c r="BK66" i="2"/>
  <c r="BQ66" i="2" s="1"/>
  <c r="BR66" i="2" s="1"/>
  <c r="BI66" i="2"/>
  <c r="CW66" i="2" s="1"/>
  <c r="BC66" i="2"/>
  <c r="AY66" i="2"/>
  <c r="AT66" i="2"/>
  <c r="AN66" i="2" s="1"/>
  <c r="AV66" i="2" s="1"/>
  <c r="AM66" i="2"/>
  <c r="CG66" i="2" s="1"/>
  <c r="BL66" i="2" s="1"/>
  <c r="AK66" i="2"/>
  <c r="AL66" i="2" s="1"/>
  <c r="AJ66" i="2"/>
  <c r="AG66" i="2"/>
  <c r="AH66" i="2" s="1"/>
  <c r="AF66" i="2"/>
  <c r="J66" i="2"/>
  <c r="CD65" i="2"/>
  <c r="CX65" i="2" s="1"/>
  <c r="BZ65" i="2"/>
  <c r="CT65" i="2" s="1"/>
  <c r="BV65" i="2"/>
  <c r="CP65" i="2" s="1"/>
  <c r="BT65" i="2"/>
  <c r="BK65" i="2"/>
  <c r="BQ65" i="2" s="1"/>
  <c r="BR65" i="2" s="1"/>
  <c r="BI65" i="2"/>
  <c r="CW65" i="2" s="1"/>
  <c r="BC65" i="2"/>
  <c r="AY65" i="2"/>
  <c r="AT65" i="2"/>
  <c r="AN65" i="2" s="1"/>
  <c r="AV65" i="2" s="1"/>
  <c r="AM65" i="2"/>
  <c r="CG65" i="2" s="1"/>
  <c r="BL65" i="2" s="1"/>
  <c r="AK65" i="2"/>
  <c r="AL65" i="2" s="1"/>
  <c r="AJ65" i="2"/>
  <c r="AG65" i="2"/>
  <c r="AH65" i="2" s="1"/>
  <c r="AF65" i="2"/>
  <c r="J65" i="2"/>
  <c r="CD64" i="2"/>
  <c r="CX64" i="2" s="1"/>
  <c r="BZ64" i="2"/>
  <c r="CB64" i="2" s="1"/>
  <c r="BV64" i="2"/>
  <c r="BT64" i="2"/>
  <c r="BK64" i="2"/>
  <c r="BQ64" i="2" s="1"/>
  <c r="BR64" i="2" s="1"/>
  <c r="BI64" i="2"/>
  <c r="CW64" i="2" s="1"/>
  <c r="BC64" i="2"/>
  <c r="BA64" i="2"/>
  <c r="AY64" i="2"/>
  <c r="AT64" i="2"/>
  <c r="AN64" i="2" s="1"/>
  <c r="AK64" i="2"/>
  <c r="AL64" i="2" s="1"/>
  <c r="AJ64" i="2"/>
  <c r="AG64" i="2"/>
  <c r="AH64" i="2" s="1"/>
  <c r="AF64" i="2"/>
  <c r="J64" i="2"/>
  <c r="CD63" i="2"/>
  <c r="CX63" i="2" s="1"/>
  <c r="BZ63" i="2"/>
  <c r="CT63" i="2" s="1"/>
  <c r="BV63" i="2"/>
  <c r="CP63" i="2" s="1"/>
  <c r="BT63" i="2"/>
  <c r="CL63" i="2" s="1"/>
  <c r="BK63" i="2"/>
  <c r="BQ63" i="2" s="1"/>
  <c r="BR63" i="2" s="1"/>
  <c r="BI63" i="2"/>
  <c r="CW63" i="2" s="1"/>
  <c r="BC63" i="2"/>
  <c r="BA63" i="2"/>
  <c r="AY63" i="2"/>
  <c r="AT63" i="2"/>
  <c r="AN63" i="2" s="1"/>
  <c r="BE63" i="2" s="1"/>
  <c r="AM63" i="2"/>
  <c r="BD63" i="2" s="1"/>
  <c r="AK63" i="2"/>
  <c r="AL63" i="2" s="1"/>
  <c r="AJ63" i="2"/>
  <c r="AG63" i="2"/>
  <c r="AH63" i="2" s="1"/>
  <c r="AF63" i="2"/>
  <c r="J63" i="2"/>
  <c r="CW62" i="2"/>
  <c r="CS62" i="2"/>
  <c r="CO62" i="2"/>
  <c r="CK62" i="2"/>
  <c r="CD62" i="2"/>
  <c r="CX62" i="2" s="1"/>
  <c r="BZ62" i="2"/>
  <c r="CT62" i="2" s="1"/>
  <c r="BV62" i="2"/>
  <c r="CP62" i="2" s="1"/>
  <c r="BT62" i="2"/>
  <c r="CL62" i="2" s="1"/>
  <c r="BK62" i="2"/>
  <c r="BQ62" i="2" s="1"/>
  <c r="BC62" i="2"/>
  <c r="BA62" i="2"/>
  <c r="AY62" i="2"/>
  <c r="AT62" i="2"/>
  <c r="AM62" i="2"/>
  <c r="CU62" i="2" s="1"/>
  <c r="AK62" i="2"/>
  <c r="AL62" i="2" s="1"/>
  <c r="AJ62" i="2"/>
  <c r="AG62" i="2"/>
  <c r="AH62" i="2" s="1"/>
  <c r="AF62" i="2"/>
  <c r="J62" i="2"/>
  <c r="CD61" i="2"/>
  <c r="CX61" i="2" s="1"/>
  <c r="BZ61" i="2"/>
  <c r="BV61" i="2"/>
  <c r="CP61" i="2" s="1"/>
  <c r="BT61" i="2"/>
  <c r="CH61" i="2" s="1"/>
  <c r="BM61" i="2" s="1"/>
  <c r="BK61" i="2"/>
  <c r="BQ61" i="2" s="1"/>
  <c r="BR61" i="2" s="1"/>
  <c r="BI61" i="2"/>
  <c r="BC61" i="2"/>
  <c r="BA61" i="2"/>
  <c r="AT61" i="2"/>
  <c r="AN61" i="2" s="1"/>
  <c r="AK61" i="2"/>
  <c r="AL61" i="2" s="1"/>
  <c r="AJ61" i="2"/>
  <c r="AG61" i="2"/>
  <c r="AH61" i="2" s="1"/>
  <c r="AF61" i="2"/>
  <c r="J61" i="2"/>
  <c r="CD60" i="2"/>
  <c r="BZ60" i="2"/>
  <c r="CT60" i="2" s="1"/>
  <c r="BV60" i="2"/>
  <c r="BT60" i="2"/>
  <c r="CL60" i="2" s="1"/>
  <c r="BK60" i="2"/>
  <c r="BQ60" i="2" s="1"/>
  <c r="BR60" i="2" s="1"/>
  <c r="BI60" i="2"/>
  <c r="CW60" i="2" s="1"/>
  <c r="BC60" i="2"/>
  <c r="BA60" i="2"/>
  <c r="AY60" i="2"/>
  <c r="AT60" i="2"/>
  <c r="AM60" i="2"/>
  <c r="BD60" i="2" s="1"/>
  <c r="AK60" i="2"/>
  <c r="AL60" i="2" s="1"/>
  <c r="AJ60" i="2"/>
  <c r="AG60" i="2"/>
  <c r="AH60" i="2" s="1"/>
  <c r="AF60" i="2"/>
  <c r="J60" i="2"/>
  <c r="CD59" i="2"/>
  <c r="CX59" i="2" s="1"/>
  <c r="BZ59" i="2"/>
  <c r="CT59" i="2" s="1"/>
  <c r="BX59" i="2"/>
  <c r="BV59" i="2"/>
  <c r="CP59" i="2" s="1"/>
  <c r="BT59" i="2"/>
  <c r="CL59" i="2" s="1"/>
  <c r="BK59" i="2"/>
  <c r="BQ59" i="2" s="1"/>
  <c r="BR59" i="2" s="1"/>
  <c r="BI59" i="2"/>
  <c r="CW59" i="2" s="1"/>
  <c r="BC59" i="2"/>
  <c r="AY59" i="2" s="1"/>
  <c r="CJ59" i="2" s="1"/>
  <c r="BO59" i="2" s="1"/>
  <c r="AT59" i="2"/>
  <c r="AM59" i="2"/>
  <c r="CU59" i="2" s="1"/>
  <c r="AK59" i="2"/>
  <c r="AL59" i="2" s="1"/>
  <c r="AJ59" i="2"/>
  <c r="AG59" i="2"/>
  <c r="AH59" i="2" s="1"/>
  <c r="AF59" i="2"/>
  <c r="J59" i="2"/>
  <c r="CD58" i="2"/>
  <c r="CX58" i="2" s="1"/>
  <c r="BZ58" i="2"/>
  <c r="CT58" i="2" s="1"/>
  <c r="BX58" i="2"/>
  <c r="BV58" i="2"/>
  <c r="CP58" i="2" s="1"/>
  <c r="BT58" i="2"/>
  <c r="CL58" i="2" s="1"/>
  <c r="BQ58" i="2"/>
  <c r="BR58" i="2" s="1"/>
  <c r="BK58" i="2"/>
  <c r="BI58" i="2"/>
  <c r="CW58" i="2" s="1"/>
  <c r="BC58" i="2"/>
  <c r="AY58" i="2"/>
  <c r="CJ58" i="2" s="1"/>
  <c r="BO58" i="2" s="1"/>
  <c r="AT58" i="2"/>
  <c r="AM58" i="2"/>
  <c r="CU58" i="2" s="1"/>
  <c r="AK58" i="2"/>
  <c r="AL58" i="2" s="1"/>
  <c r="AJ58" i="2"/>
  <c r="AG58" i="2"/>
  <c r="AH58" i="2" s="1"/>
  <c r="AF58" i="2"/>
  <c r="J58" i="2"/>
  <c r="CD57" i="2"/>
  <c r="CX57" i="2" s="1"/>
  <c r="BZ57" i="2"/>
  <c r="CT57" i="2" s="1"/>
  <c r="BV57" i="2"/>
  <c r="CP57" i="2" s="1"/>
  <c r="BT57" i="2"/>
  <c r="CL57" i="2" s="1"/>
  <c r="BQ57" i="2"/>
  <c r="BR57" i="2" s="1"/>
  <c r="BK57" i="2"/>
  <c r="BI57" i="2"/>
  <c r="CW57" i="2" s="1"/>
  <c r="BC57" i="2"/>
  <c r="BA57" i="2"/>
  <c r="AY57" i="2"/>
  <c r="AT57" i="2"/>
  <c r="AN57" i="2" s="1"/>
  <c r="CR57" i="2" s="1"/>
  <c r="AM57" i="2"/>
  <c r="CU57" i="2" s="1"/>
  <c r="AK57" i="2"/>
  <c r="AL57" i="2" s="1"/>
  <c r="AJ57" i="2"/>
  <c r="AG57" i="2"/>
  <c r="AH57" i="2" s="1"/>
  <c r="AF57" i="2"/>
  <c r="J57" i="2"/>
  <c r="CD56" i="2"/>
  <c r="BZ56" i="2"/>
  <c r="BV56" i="2"/>
  <c r="BT56" i="2"/>
  <c r="BK56" i="2"/>
  <c r="BQ56" i="2" s="1"/>
  <c r="BR56" i="2" s="1"/>
  <c r="BI56" i="2"/>
  <c r="CS56" i="2" s="1"/>
  <c r="BC56" i="2"/>
  <c r="AT56" i="2"/>
  <c r="AM56" i="2"/>
  <c r="CU56" i="2" s="1"/>
  <c r="AK56" i="2"/>
  <c r="AL56" i="2" s="1"/>
  <c r="AJ56" i="2"/>
  <c r="AG56" i="2"/>
  <c r="AH56" i="2" s="1"/>
  <c r="AF56" i="2"/>
  <c r="J56" i="2"/>
  <c r="CW55" i="2"/>
  <c r="CS55" i="2"/>
  <c r="CO55" i="2"/>
  <c r="CK55" i="2"/>
  <c r="CD55" i="2"/>
  <c r="BZ55" i="2"/>
  <c r="BV55" i="2"/>
  <c r="BT55" i="2"/>
  <c r="BK55" i="2"/>
  <c r="BQ55" i="2" s="1"/>
  <c r="BC55" i="2"/>
  <c r="AY55" i="2" s="1"/>
  <c r="AT55" i="2"/>
  <c r="AN55" i="2"/>
  <c r="BE55" i="2" s="1"/>
  <c r="AM55" i="2"/>
  <c r="BD55" i="2" s="1"/>
  <c r="AK55" i="2"/>
  <c r="AL55" i="2" s="1"/>
  <c r="AJ55" i="2"/>
  <c r="AG55" i="2"/>
  <c r="AH55" i="2" s="1"/>
  <c r="AF55" i="2"/>
  <c r="J55" i="2"/>
  <c r="CL54" i="2"/>
  <c r="CD54" i="2"/>
  <c r="BZ54" i="2"/>
  <c r="CT54" i="2" s="1"/>
  <c r="BV54" i="2"/>
  <c r="BK54" i="2"/>
  <c r="BQ54" i="2" s="1"/>
  <c r="BR54" i="2" s="1"/>
  <c r="BI54" i="2"/>
  <c r="BC54" i="2"/>
  <c r="BA54" i="2"/>
  <c r="AT54" i="2"/>
  <c r="AN54" i="2" s="1"/>
  <c r="CH54" i="2" s="1"/>
  <c r="BM54" i="2" s="1"/>
  <c r="AK54" i="2"/>
  <c r="AL54" i="2" s="1"/>
  <c r="AJ54" i="2"/>
  <c r="AG54" i="2"/>
  <c r="AH54" i="2" s="1"/>
  <c r="AF54" i="2"/>
  <c r="J54" i="2"/>
  <c r="CW53" i="2"/>
  <c r="CS53" i="2"/>
  <c r="CO53" i="2"/>
  <c r="CD53" i="2"/>
  <c r="CF53" i="2" s="1"/>
  <c r="BZ53" i="2"/>
  <c r="CB53" i="2" s="1"/>
  <c r="BV53" i="2"/>
  <c r="BX53" i="2" s="1"/>
  <c r="BS53" i="2"/>
  <c r="BC53" i="2"/>
  <c r="BA53" i="2"/>
  <c r="AN53" i="2"/>
  <c r="AV53" i="2" s="1"/>
  <c r="AM53" i="2"/>
  <c r="CQ53" i="2" s="1"/>
  <c r="AL53" i="2"/>
  <c r="AJ53" i="2"/>
  <c r="AH53" i="2"/>
  <c r="AF53" i="2"/>
  <c r="J53" i="2"/>
  <c r="CF52" i="2"/>
  <c r="CD52" i="2"/>
  <c r="CX52" i="2" s="1"/>
  <c r="BZ52" i="2"/>
  <c r="CT52" i="2" s="1"/>
  <c r="BV52" i="2"/>
  <c r="CP52" i="2" s="1"/>
  <c r="BS52" i="2"/>
  <c r="BR52" i="2"/>
  <c r="BK52" i="2"/>
  <c r="BQ52" i="2" s="1"/>
  <c r="BI52" i="2"/>
  <c r="CW52" i="2" s="1"/>
  <c r="BC52" i="2"/>
  <c r="BA52" i="2"/>
  <c r="AT52" i="2"/>
  <c r="AN52" i="2" s="1"/>
  <c r="CN52" i="2" s="1"/>
  <c r="AK52" i="2"/>
  <c r="AL52" i="2" s="1"/>
  <c r="AJ52" i="2"/>
  <c r="AH52" i="2"/>
  <c r="AG52" i="2"/>
  <c r="AF52" i="2"/>
  <c r="J52" i="2"/>
  <c r="CX51" i="2"/>
  <c r="CD51" i="2"/>
  <c r="CB51" i="2"/>
  <c r="BZ51" i="2"/>
  <c r="CT51" i="2" s="1"/>
  <c r="BV51" i="2"/>
  <c r="CP51" i="2" s="1"/>
  <c r="BS51" i="2"/>
  <c r="BI51" i="2"/>
  <c r="CW51" i="2" s="1"/>
  <c r="BA51" i="2"/>
  <c r="AY51" i="2"/>
  <c r="BG51" i="2" s="1"/>
  <c r="AT51" i="2"/>
  <c r="AN51" i="2" s="1"/>
  <c r="AK51" i="2"/>
  <c r="AL51" i="2" s="1"/>
  <c r="AJ51" i="2"/>
  <c r="AG51" i="2"/>
  <c r="AH51" i="2" s="1"/>
  <c r="AF51" i="2"/>
  <c r="J51" i="2"/>
  <c r="CD50" i="2"/>
  <c r="BZ50" i="2"/>
  <c r="CT50" i="2" s="1"/>
  <c r="BV50" i="2"/>
  <c r="BT50" i="2"/>
  <c r="CL50" i="2" s="1"/>
  <c r="BS50" i="2"/>
  <c r="CK50" i="2" s="1"/>
  <c r="BQ50" i="2"/>
  <c r="BR50" i="2" s="1"/>
  <c r="BI50" i="2"/>
  <c r="CW50" i="2" s="1"/>
  <c r="BC50" i="2"/>
  <c r="BA50" i="2"/>
  <c r="AY50" i="2"/>
  <c r="AT50" i="2"/>
  <c r="AM50" i="2"/>
  <c r="BD50" i="2" s="1"/>
  <c r="AK50" i="2"/>
  <c r="AL50" i="2" s="1"/>
  <c r="AJ50" i="2"/>
  <c r="AG50" i="2"/>
  <c r="AH50" i="2" s="1"/>
  <c r="AF50" i="2"/>
  <c r="J50" i="2"/>
  <c r="CD49" i="2"/>
  <c r="CX49" i="2" s="1"/>
  <c r="BZ49" i="2"/>
  <c r="CT49" i="2" s="1"/>
  <c r="BX49" i="2"/>
  <c r="BV49" i="2"/>
  <c r="CP49" i="2" s="1"/>
  <c r="BS49" i="2"/>
  <c r="BI49" i="2"/>
  <c r="CW49" i="2" s="1"/>
  <c r="BC49" i="2"/>
  <c r="BA49" i="2"/>
  <c r="AT49" i="2"/>
  <c r="AM49" i="2"/>
  <c r="AK49" i="2"/>
  <c r="AL49" i="2" s="1"/>
  <c r="AJ49" i="2"/>
  <c r="AG49" i="2"/>
  <c r="AH49" i="2" s="1"/>
  <c r="AF49" i="2"/>
  <c r="J49" i="2"/>
  <c r="CD48" i="2"/>
  <c r="CX48" i="2" s="1"/>
  <c r="BZ48" i="2"/>
  <c r="CT48" i="2" s="1"/>
  <c r="BV48" i="2"/>
  <c r="CP48" i="2" s="1"/>
  <c r="BS48" i="2"/>
  <c r="CK48" i="2" s="1"/>
  <c r="BI48" i="2"/>
  <c r="CW48" i="2" s="1"/>
  <c r="BA48" i="2"/>
  <c r="AY48" i="2"/>
  <c r="BG48" i="2" s="1"/>
  <c r="AX48" i="2"/>
  <c r="BF48" i="2" s="1"/>
  <c r="AT48" i="2"/>
  <c r="AN48" i="2" s="1"/>
  <c r="BE48" i="2" s="1"/>
  <c r="AM48" i="2"/>
  <c r="BD48" i="2" s="1"/>
  <c r="AK48" i="2"/>
  <c r="AL48" i="2" s="1"/>
  <c r="AJ48" i="2"/>
  <c r="AG48" i="2"/>
  <c r="AH48" i="2" s="1"/>
  <c r="AF48" i="2"/>
  <c r="J48" i="2"/>
  <c r="CD47" i="2"/>
  <c r="BZ47" i="2"/>
  <c r="CT47" i="2" s="1"/>
  <c r="BV47" i="2"/>
  <c r="BS47" i="2"/>
  <c r="BI47" i="2"/>
  <c r="CW47" i="2" s="1"/>
  <c r="BA47" i="2"/>
  <c r="AY47" i="2"/>
  <c r="BG47" i="2" s="1"/>
  <c r="AN47" i="2"/>
  <c r="AM47" i="2"/>
  <c r="AX47" i="2" s="1"/>
  <c r="CI47" i="2" s="1"/>
  <c r="BN47" i="2" s="1"/>
  <c r="AK47" i="2"/>
  <c r="AL47" i="2" s="1"/>
  <c r="AJ47" i="2"/>
  <c r="AG47" i="2"/>
  <c r="AH47" i="2" s="1"/>
  <c r="AF47" i="2"/>
  <c r="J47" i="2"/>
  <c r="CD46" i="2"/>
  <c r="BZ46" i="2"/>
  <c r="CT46" i="2" s="1"/>
  <c r="BV46" i="2"/>
  <c r="BS46" i="2"/>
  <c r="CK46" i="2" s="1"/>
  <c r="BI46" i="2"/>
  <c r="CW46" i="2" s="1"/>
  <c r="BC46" i="2"/>
  <c r="AY46" i="2" s="1"/>
  <c r="AT46" i="2"/>
  <c r="AM46" i="2"/>
  <c r="AX46" i="2" s="1"/>
  <c r="CI46" i="2" s="1"/>
  <c r="BN46" i="2" s="1"/>
  <c r="AK46" i="2"/>
  <c r="AL46" i="2" s="1"/>
  <c r="AJ46" i="2"/>
  <c r="AG46" i="2"/>
  <c r="AH46" i="2" s="1"/>
  <c r="AF46" i="2"/>
  <c r="J46" i="2"/>
  <c r="CF45" i="2"/>
  <c r="CD45" i="2"/>
  <c r="CX45" i="2" s="1"/>
  <c r="BZ45" i="2"/>
  <c r="CT45" i="2" s="1"/>
  <c r="BX45" i="2"/>
  <c r="BV45" i="2"/>
  <c r="CP45" i="2" s="1"/>
  <c r="BT45" i="2"/>
  <c r="CL45" i="2" s="1"/>
  <c r="BS45" i="2"/>
  <c r="BQ45" i="2"/>
  <c r="BR45" i="2" s="1"/>
  <c r="BI45" i="2"/>
  <c r="CW45" i="2" s="1"/>
  <c r="BC45" i="2"/>
  <c r="BA45" i="2"/>
  <c r="AY45" i="2"/>
  <c r="CJ45" i="2" s="1"/>
  <c r="BO45" i="2" s="1"/>
  <c r="AT45" i="2"/>
  <c r="AN45" i="2" s="1"/>
  <c r="CV45" i="2" s="1"/>
  <c r="AM45" i="2"/>
  <c r="CU45" i="2" s="1"/>
  <c r="AK45" i="2"/>
  <c r="AL45" i="2" s="1"/>
  <c r="AJ45" i="2"/>
  <c r="AG45" i="2"/>
  <c r="AH45" i="2" s="1"/>
  <c r="AF45" i="2"/>
  <c r="J45" i="2"/>
  <c r="CD44" i="2"/>
  <c r="CF44" i="2" s="1"/>
  <c r="BZ44" i="2"/>
  <c r="CB44" i="2" s="1"/>
  <c r="BV44" i="2"/>
  <c r="BX44" i="2" s="1"/>
  <c r="BS44" i="2"/>
  <c r="BI44" i="2"/>
  <c r="CO44" i="2" s="1"/>
  <c r="BA44" i="2"/>
  <c r="AY44" i="2"/>
  <c r="BG44" i="2" s="1"/>
  <c r="AN44" i="2"/>
  <c r="AV44" i="2" s="1"/>
  <c r="AM44" i="2"/>
  <c r="AK44" i="2"/>
  <c r="AL44" i="2" s="1"/>
  <c r="AJ44" i="2"/>
  <c r="AG44" i="2"/>
  <c r="AH44" i="2" s="1"/>
  <c r="AF44" i="2"/>
  <c r="J44" i="2"/>
  <c r="CD43" i="2"/>
  <c r="CF43" i="2" s="1"/>
  <c r="BZ43" i="2"/>
  <c r="CT43" i="2" s="1"/>
  <c r="BV43" i="2"/>
  <c r="CP43" i="2" s="1"/>
  <c r="BS43" i="2"/>
  <c r="BI43" i="2"/>
  <c r="CW43" i="2" s="1"/>
  <c r="AY43" i="2"/>
  <c r="BG43" i="2" s="1"/>
  <c r="AN43" i="2"/>
  <c r="CV43" i="2" s="1"/>
  <c r="AK43" i="2"/>
  <c r="AL43" i="2" s="1"/>
  <c r="AJ43" i="2"/>
  <c r="AG43" i="2"/>
  <c r="AH43" i="2" s="1"/>
  <c r="AF43" i="2"/>
  <c r="J43" i="2"/>
  <c r="CD42" i="2"/>
  <c r="BZ42" i="2"/>
  <c r="BV42" i="2"/>
  <c r="BS42" i="2"/>
  <c r="CK42" i="2" s="1"/>
  <c r="BI42" i="2"/>
  <c r="CO42" i="2" s="1"/>
  <c r="BA42" i="2"/>
  <c r="AY42" i="2"/>
  <c r="BG42" i="2" s="1"/>
  <c r="AT42" i="2"/>
  <c r="AN42" i="2" s="1"/>
  <c r="AM42" i="2"/>
  <c r="BD42" i="2" s="1"/>
  <c r="AK42" i="2"/>
  <c r="AL42" i="2" s="1"/>
  <c r="AJ42" i="2"/>
  <c r="AH42" i="2"/>
  <c r="AG42" i="2"/>
  <c r="AF42" i="2"/>
  <c r="J42" i="2"/>
  <c r="CD41" i="2"/>
  <c r="CX41" i="2" s="1"/>
  <c r="BZ41" i="2"/>
  <c r="CT41" i="2" s="1"/>
  <c r="BV41" i="2"/>
  <c r="CP41" i="2" s="1"/>
  <c r="BT41" i="2"/>
  <c r="BS41" i="2"/>
  <c r="BQ41" i="2"/>
  <c r="BR41" i="2" s="1"/>
  <c r="BI41" i="2"/>
  <c r="BC41" i="2"/>
  <c r="BA41" i="2"/>
  <c r="AT41" i="2"/>
  <c r="AN41" i="2"/>
  <c r="CH41" i="2" s="1"/>
  <c r="BM41" i="2" s="1"/>
  <c r="AK41" i="2"/>
  <c r="AL41" i="2" s="1"/>
  <c r="AJ41" i="2"/>
  <c r="AG41" i="2"/>
  <c r="AH41" i="2" s="1"/>
  <c r="AF41" i="2"/>
  <c r="J41" i="2"/>
  <c r="CT40" i="2"/>
  <c r="CD40" i="2"/>
  <c r="CB40" i="2"/>
  <c r="BV40" i="2"/>
  <c r="CP40" i="2" s="1"/>
  <c r="BT40" i="2"/>
  <c r="BS40" i="2"/>
  <c r="BQ40" i="2"/>
  <c r="BR40" i="2" s="1"/>
  <c r="BI40" i="2"/>
  <c r="AM40" i="2" s="1"/>
  <c r="BC40" i="2"/>
  <c r="AT40" i="2"/>
  <c r="AN40" i="2" s="1"/>
  <c r="CR40" i="2" s="1"/>
  <c r="AK40" i="2"/>
  <c r="AL40" i="2" s="1"/>
  <c r="AJ40" i="2"/>
  <c r="AG40" i="2"/>
  <c r="AH40" i="2" s="1"/>
  <c r="AF40" i="2"/>
  <c r="J40" i="2"/>
  <c r="CD39" i="2"/>
  <c r="CX39" i="2" s="1"/>
  <c r="BZ39" i="2"/>
  <c r="BV39" i="2"/>
  <c r="BS39" i="2"/>
  <c r="BI39" i="2"/>
  <c r="CW39" i="2" s="1"/>
  <c r="BA39" i="2"/>
  <c r="AY39" i="2"/>
  <c r="BG39" i="2" s="1"/>
  <c r="AN39" i="2"/>
  <c r="AV39" i="2" s="1"/>
  <c r="AK39" i="2"/>
  <c r="AL39" i="2" s="1"/>
  <c r="AJ39" i="2"/>
  <c r="AH39" i="2"/>
  <c r="AG39" i="2"/>
  <c r="AF39" i="2"/>
  <c r="J39" i="2"/>
  <c r="CD38" i="2"/>
  <c r="CX38" i="2" s="1"/>
  <c r="CB38" i="2"/>
  <c r="BZ38" i="2"/>
  <c r="CT38" i="2" s="1"/>
  <c r="BV38" i="2"/>
  <c r="BT38" i="2"/>
  <c r="CL38" i="2" s="1"/>
  <c r="BS38" i="2"/>
  <c r="CK38" i="2" s="1"/>
  <c r="BQ38" i="2"/>
  <c r="BR38" i="2" s="1"/>
  <c r="BI38" i="2"/>
  <c r="CW38" i="2" s="1"/>
  <c r="BC38" i="2"/>
  <c r="AY38" i="2" s="1"/>
  <c r="BA38" i="2"/>
  <c r="AT38" i="2"/>
  <c r="AM38" i="2"/>
  <c r="BD38" i="2" s="1"/>
  <c r="AK38" i="2"/>
  <c r="AL38" i="2" s="1"/>
  <c r="AJ38" i="2"/>
  <c r="AG38" i="2"/>
  <c r="AH38" i="2" s="1"/>
  <c r="AF38" i="2"/>
  <c r="J38" i="2"/>
  <c r="CD36" i="2"/>
  <c r="CX36" i="2" s="1"/>
  <c r="BZ36" i="2"/>
  <c r="CT36" i="2" s="1"/>
  <c r="BX36" i="2"/>
  <c r="BV36" i="2"/>
  <c r="CP36" i="2" s="1"/>
  <c r="BS36" i="2"/>
  <c r="BI36" i="2"/>
  <c r="CW36" i="2" s="1"/>
  <c r="BC36" i="2"/>
  <c r="BA36" i="2"/>
  <c r="AT36" i="2"/>
  <c r="AM36" i="2"/>
  <c r="AL36" i="2"/>
  <c r="AJ36" i="2"/>
  <c r="AH36" i="2"/>
  <c r="AF36" i="2"/>
  <c r="J36" i="2"/>
  <c r="CW35" i="2"/>
  <c r="CS35" i="2"/>
  <c r="CO35" i="2"/>
  <c r="CF35" i="2"/>
  <c r="CB35" i="2"/>
  <c r="BX35" i="2"/>
  <c r="BS35" i="2"/>
  <c r="CK35" i="2" s="1"/>
  <c r="BA35" i="2"/>
  <c r="BC35" i="2" s="1"/>
  <c r="AT35" i="2"/>
  <c r="AM35" i="2"/>
  <c r="CQ35" i="2" s="1"/>
  <c r="AL35" i="2"/>
  <c r="AJ35" i="2"/>
  <c r="AH35" i="2"/>
  <c r="AF35" i="2"/>
  <c r="J35" i="2"/>
  <c r="CD34" i="2"/>
  <c r="CX34" i="2" s="1"/>
  <c r="BZ34" i="2"/>
  <c r="CB34" i="2" s="1"/>
  <c r="BV34" i="2"/>
  <c r="CP34" i="2" s="1"/>
  <c r="BS34" i="2"/>
  <c r="CK34" i="2" s="1"/>
  <c r="BI34" i="2"/>
  <c r="CW34" i="2" s="1"/>
  <c r="BA34" i="2"/>
  <c r="BC34" i="2" s="1"/>
  <c r="AY34" i="2" s="1"/>
  <c r="AT34" i="2"/>
  <c r="AM34" i="2"/>
  <c r="BD34" i="2" s="1"/>
  <c r="AL34" i="2"/>
  <c r="AJ34" i="2"/>
  <c r="AH34" i="2"/>
  <c r="AF34" i="2"/>
  <c r="J34" i="2"/>
  <c r="CX33" i="2"/>
  <c r="CW33" i="2"/>
  <c r="CS33" i="2"/>
  <c r="CO33" i="2"/>
  <c r="CF33" i="2"/>
  <c r="BZ33" i="2"/>
  <c r="CT33" i="2" s="1"/>
  <c r="BV33" i="2"/>
  <c r="BX33" i="2" s="1"/>
  <c r="BS33" i="2"/>
  <c r="BA33" i="2"/>
  <c r="BC33" i="2" s="1"/>
  <c r="AT33" i="2"/>
  <c r="AM33" i="2"/>
  <c r="AL33" i="2"/>
  <c r="AJ33" i="2"/>
  <c r="AH33" i="2"/>
  <c r="AF33" i="2"/>
  <c r="J33" i="2"/>
  <c r="CW32" i="2"/>
  <c r="CS32" i="2"/>
  <c r="CO32" i="2"/>
  <c r="CF32" i="2"/>
  <c r="CB32" i="2"/>
  <c r="BX32" i="2"/>
  <c r="BS32" i="2"/>
  <c r="CK32" i="2" s="1"/>
  <c r="BA32" i="2"/>
  <c r="BC32" i="2" s="1"/>
  <c r="AY32" i="2" s="1"/>
  <c r="BO32" i="2" s="1"/>
  <c r="AT32" i="2"/>
  <c r="AN32" i="2" s="1"/>
  <c r="AM32" i="2"/>
  <c r="CQ32" i="2" s="1"/>
  <c r="AL32" i="2"/>
  <c r="AJ32" i="2"/>
  <c r="AH32" i="2"/>
  <c r="AF32" i="2"/>
  <c r="J32" i="2"/>
  <c r="CX31" i="2"/>
  <c r="CW31" i="2"/>
  <c r="CS31" i="2"/>
  <c r="CO31" i="2"/>
  <c r="CF31" i="2"/>
  <c r="BZ31" i="2"/>
  <c r="BV31" i="2"/>
  <c r="BX31" i="2" s="1"/>
  <c r="BS31" i="2"/>
  <c r="CK31" i="2" s="1"/>
  <c r="BA31" i="2"/>
  <c r="BC31" i="2" s="1"/>
  <c r="AT31" i="2"/>
  <c r="AM31" i="2"/>
  <c r="CU31" i="2" s="1"/>
  <c r="AL31" i="2"/>
  <c r="AJ31" i="2"/>
  <c r="AH31" i="2"/>
  <c r="AF31" i="2"/>
  <c r="J31" i="2"/>
  <c r="CD30" i="2"/>
  <c r="BZ30" i="2"/>
  <c r="CT30" i="2" s="1"/>
  <c r="BV30" i="2"/>
  <c r="BS30" i="2"/>
  <c r="BI30" i="2"/>
  <c r="CW30" i="2" s="1"/>
  <c r="BA30" i="2"/>
  <c r="BC30" i="2" s="1"/>
  <c r="AT30" i="2"/>
  <c r="AN30" i="2" s="1"/>
  <c r="BK30" i="2" s="1"/>
  <c r="BT30" i="2" s="1"/>
  <c r="AM30" i="2"/>
  <c r="BD30" i="2" s="1"/>
  <c r="AL30" i="2"/>
  <c r="AJ30" i="2"/>
  <c r="AH30" i="2"/>
  <c r="AF30" i="2"/>
  <c r="J30" i="2"/>
  <c r="CW29" i="2"/>
  <c r="CS29" i="2"/>
  <c r="CO29" i="2"/>
  <c r="CF29" i="2"/>
  <c r="CB29" i="2"/>
  <c r="BX29" i="2"/>
  <c r="BS29" i="2"/>
  <c r="BA29" i="2"/>
  <c r="BC29" i="2" s="1"/>
  <c r="AT29" i="2"/>
  <c r="AN29" i="2" s="1"/>
  <c r="BM29" i="2" s="1"/>
  <c r="AM29" i="2"/>
  <c r="CU29" i="2" s="1"/>
  <c r="AL29" i="2"/>
  <c r="AJ29" i="2"/>
  <c r="AH29" i="2"/>
  <c r="AF29" i="2"/>
  <c r="J29" i="2"/>
  <c r="CD28" i="2"/>
  <c r="BZ28" i="2"/>
  <c r="BV28" i="2"/>
  <c r="BS28" i="2"/>
  <c r="CK28" i="2" s="1"/>
  <c r="BI28" i="2"/>
  <c r="AM28" i="2" s="1"/>
  <c r="BD28" i="2" s="1"/>
  <c r="BA28" i="2"/>
  <c r="BC28" i="2" s="1"/>
  <c r="AX28" i="2"/>
  <c r="BF28" i="2" s="1"/>
  <c r="AT28" i="2"/>
  <c r="AN28" i="2" s="1"/>
  <c r="BK28" i="2" s="1"/>
  <c r="AL28" i="2"/>
  <c r="AJ28" i="2"/>
  <c r="AH28" i="2"/>
  <c r="AF28" i="2"/>
  <c r="J28" i="2"/>
  <c r="CT27" i="2"/>
  <c r="CD27" i="2"/>
  <c r="CF27" i="2" s="1"/>
  <c r="CB27" i="2"/>
  <c r="BV27" i="2"/>
  <c r="BS27" i="2"/>
  <c r="BI27" i="2"/>
  <c r="CO27" i="2" s="1"/>
  <c r="BA27" i="2"/>
  <c r="BC27" i="2" s="1"/>
  <c r="AT27" i="2"/>
  <c r="AL27" i="2"/>
  <c r="AJ27" i="2"/>
  <c r="AH27" i="2"/>
  <c r="AF27" i="2"/>
  <c r="J27" i="2"/>
  <c r="CD26" i="2"/>
  <c r="CX26" i="2" s="1"/>
  <c r="BZ26" i="2"/>
  <c r="CT26" i="2" s="1"/>
  <c r="BV26" i="2"/>
  <c r="CP26" i="2" s="1"/>
  <c r="BS26" i="2"/>
  <c r="BI26" i="2"/>
  <c r="CW26" i="2" s="1"/>
  <c r="BA26" i="2"/>
  <c r="BC26" i="2" s="1"/>
  <c r="AT26" i="2"/>
  <c r="AL26" i="2"/>
  <c r="AJ26" i="2"/>
  <c r="AH26" i="2"/>
  <c r="AF26" i="2"/>
  <c r="J26" i="2"/>
  <c r="CD25" i="2"/>
  <c r="CX25" i="2" s="1"/>
  <c r="BZ25" i="2"/>
  <c r="CT25" i="2" s="1"/>
  <c r="BV25" i="2"/>
  <c r="CP25" i="2" s="1"/>
  <c r="BS25" i="2"/>
  <c r="CK25" i="2" s="1"/>
  <c r="BI25" i="2"/>
  <c r="CW25" i="2" s="1"/>
  <c r="BA25" i="2"/>
  <c r="BC25" i="2" s="1"/>
  <c r="AT25" i="2"/>
  <c r="AL25" i="2"/>
  <c r="AJ25" i="2"/>
  <c r="AH25" i="2"/>
  <c r="AF25" i="2"/>
  <c r="J25" i="2"/>
  <c r="CD24" i="2"/>
  <c r="CX24" i="2" s="1"/>
  <c r="BZ24" i="2"/>
  <c r="CT24" i="2" s="1"/>
  <c r="BV24" i="2"/>
  <c r="CP24" i="2" s="1"/>
  <c r="BS24" i="2"/>
  <c r="BI24" i="2"/>
  <c r="CW24" i="2" s="1"/>
  <c r="BA24" i="2"/>
  <c r="BC24" i="2" s="1"/>
  <c r="AT24" i="2"/>
  <c r="AM24" i="2"/>
  <c r="BD24" i="2" s="1"/>
  <c r="AL24" i="2"/>
  <c r="AJ24" i="2"/>
  <c r="AH24" i="2"/>
  <c r="AF24" i="2"/>
  <c r="J24" i="2"/>
  <c r="CT23" i="2"/>
  <c r="CD23" i="2"/>
  <c r="CX23" i="2" s="1"/>
  <c r="CB23" i="2"/>
  <c r="BV23" i="2"/>
  <c r="CP23" i="2" s="1"/>
  <c r="BS23" i="2"/>
  <c r="CK23" i="2" s="1"/>
  <c r="BI23" i="2"/>
  <c r="CW23" i="2" s="1"/>
  <c r="BA23" i="2"/>
  <c r="BC23" i="2" s="1"/>
  <c r="AT23" i="2"/>
  <c r="AM23" i="2"/>
  <c r="BD23" i="2" s="1"/>
  <c r="AL23" i="2"/>
  <c r="AJ23" i="2"/>
  <c r="AH23" i="2"/>
  <c r="AF23" i="2"/>
  <c r="J23" i="2"/>
  <c r="CX22" i="2"/>
  <c r="CT22" i="2"/>
  <c r="CF22" i="2"/>
  <c r="CB22" i="2"/>
  <c r="BV22" i="2"/>
  <c r="BS22" i="2"/>
  <c r="BA22" i="2"/>
  <c r="BC22" i="2" s="1"/>
  <c r="AT22" i="2"/>
  <c r="AM22" i="2"/>
  <c r="AU22" i="2" s="1"/>
  <c r="AL22" i="2"/>
  <c r="AJ22" i="2"/>
  <c r="AH22" i="2"/>
  <c r="AF22" i="2"/>
  <c r="J22" i="2"/>
  <c r="CW21" i="2"/>
  <c r="CS21" i="2"/>
  <c r="CO21" i="2"/>
  <c r="CF21" i="2"/>
  <c r="CB21" i="2"/>
  <c r="BX21" i="2"/>
  <c r="BS21" i="2"/>
  <c r="CK21" i="2" s="1"/>
  <c r="BA21" i="2"/>
  <c r="BC21" i="2" s="1"/>
  <c r="AT21" i="2"/>
  <c r="AM21" i="2"/>
  <c r="CQ21" i="2" s="1"/>
  <c r="AL21" i="2"/>
  <c r="AJ21" i="2"/>
  <c r="AH21" i="2"/>
  <c r="AF21" i="2"/>
  <c r="J21" i="2"/>
  <c r="CW20" i="2"/>
  <c r="CS20" i="2"/>
  <c r="CO20" i="2"/>
  <c r="CD20" i="2"/>
  <c r="CX20" i="2" s="1"/>
  <c r="BZ20" i="2"/>
  <c r="CT20" i="2" s="1"/>
  <c r="BV20" i="2"/>
  <c r="CP20" i="2" s="1"/>
  <c r="BS20" i="2"/>
  <c r="CK20" i="2" s="1"/>
  <c r="BA20" i="2"/>
  <c r="BC20" i="2" s="1"/>
  <c r="AT20" i="2"/>
  <c r="AM20" i="2"/>
  <c r="AU20" i="2" s="1"/>
  <c r="AL20" i="2"/>
  <c r="AJ20" i="2"/>
  <c r="AH20" i="2"/>
  <c r="AF20" i="2"/>
  <c r="J20" i="2"/>
  <c r="CW19" i="2"/>
  <c r="CS19" i="2"/>
  <c r="CO19" i="2"/>
  <c r="CF19" i="2"/>
  <c r="CB19" i="2"/>
  <c r="BX19" i="2"/>
  <c r="BS19" i="2"/>
  <c r="CK19" i="2" s="1"/>
  <c r="BA19" i="2"/>
  <c r="BC19" i="2" s="1"/>
  <c r="AT19" i="2"/>
  <c r="AN19" i="2" s="1"/>
  <c r="AM19" i="2"/>
  <c r="CQ19" i="2" s="1"/>
  <c r="AL19" i="2"/>
  <c r="AJ19" i="2"/>
  <c r="AH19" i="2"/>
  <c r="AF19" i="2"/>
  <c r="J19" i="2"/>
  <c r="CX18" i="2"/>
  <c r="CW18" i="2"/>
  <c r="CS18" i="2"/>
  <c r="CO18" i="2"/>
  <c r="CF18" i="2"/>
  <c r="BZ18" i="2"/>
  <c r="CT18" i="2" s="1"/>
  <c r="BV18" i="2"/>
  <c r="CP18" i="2" s="1"/>
  <c r="BS18" i="2"/>
  <c r="CK18" i="2" s="1"/>
  <c r="BA18" i="2"/>
  <c r="BC18" i="2" s="1"/>
  <c r="AT18" i="2"/>
  <c r="AN18" i="2" s="1"/>
  <c r="CV18" i="2" s="1"/>
  <c r="AM18" i="2"/>
  <c r="AU18" i="2" s="1"/>
  <c r="AL18" i="2"/>
  <c r="AJ18" i="2"/>
  <c r="AH18" i="2"/>
  <c r="AF18" i="2"/>
  <c r="J18" i="2"/>
  <c r="CW17" i="2"/>
  <c r="CS17" i="2"/>
  <c r="CO17" i="2"/>
  <c r="CF17" i="2"/>
  <c r="CB17" i="2"/>
  <c r="BX17" i="2"/>
  <c r="BS17" i="2"/>
  <c r="BA17" i="2"/>
  <c r="BC17" i="2" s="1"/>
  <c r="AT17" i="2"/>
  <c r="AM17" i="2"/>
  <c r="AL17" i="2"/>
  <c r="AJ17" i="2"/>
  <c r="AH17" i="2"/>
  <c r="AF17" i="2"/>
  <c r="J17" i="2"/>
  <c r="CX16" i="2"/>
  <c r="CP16" i="2"/>
  <c r="CF16" i="2"/>
  <c r="BZ16" i="2"/>
  <c r="CB16" i="2" s="1"/>
  <c r="BX16" i="2"/>
  <c r="BS16" i="2"/>
  <c r="BI16" i="2"/>
  <c r="CW16" i="2" s="1"/>
  <c r="BA16" i="2"/>
  <c r="BC16" i="2" s="1"/>
  <c r="AY16" i="2" s="1"/>
  <c r="AT16" i="2"/>
  <c r="AM16" i="2"/>
  <c r="CU16" i="2" s="1"/>
  <c r="AL16" i="2"/>
  <c r="AJ16" i="2"/>
  <c r="AH16" i="2"/>
  <c r="AF16" i="2"/>
  <c r="J16" i="2"/>
  <c r="CX15" i="2"/>
  <c r="CP15" i="2"/>
  <c r="CF15" i="2"/>
  <c r="BZ15" i="2"/>
  <c r="CT15" i="2" s="1"/>
  <c r="BX15" i="2"/>
  <c r="BI15" i="2"/>
  <c r="BA15" i="2"/>
  <c r="BC15" i="2" s="1"/>
  <c r="AN15" i="2" s="1"/>
  <c r="AT15" i="2"/>
  <c r="AL15" i="2"/>
  <c r="AJ15" i="2"/>
  <c r="AH15" i="2"/>
  <c r="AF15" i="2"/>
  <c r="J15" i="2"/>
  <c r="CX14" i="2"/>
  <c r="CT14" i="2"/>
  <c r="CF14" i="2"/>
  <c r="CB14" i="2"/>
  <c r="BV14" i="2"/>
  <c r="BI14" i="2"/>
  <c r="CW14" i="2" s="1"/>
  <c r="BA14" i="2"/>
  <c r="BC14" i="2" s="1"/>
  <c r="AT14" i="2"/>
  <c r="AM14" i="2"/>
  <c r="AL14" i="2"/>
  <c r="AJ14" i="2"/>
  <c r="AH14" i="2"/>
  <c r="AF14" i="2"/>
  <c r="J14" i="2"/>
  <c r="CW13" i="2"/>
  <c r="CS13" i="2"/>
  <c r="CO13" i="2"/>
  <c r="CD13" i="2"/>
  <c r="CX13" i="2" s="1"/>
  <c r="BZ13" i="2"/>
  <c r="CT13" i="2" s="1"/>
  <c r="BV13" i="2"/>
  <c r="CP13" i="2" s="1"/>
  <c r="BS13" i="2"/>
  <c r="BA13" i="2"/>
  <c r="BC13" i="2" s="1"/>
  <c r="AT13" i="2"/>
  <c r="AM13" i="2"/>
  <c r="CU13" i="2" s="1"/>
  <c r="AL13" i="2"/>
  <c r="AJ13" i="2"/>
  <c r="AH13" i="2"/>
  <c r="AF13" i="2"/>
  <c r="J13" i="2"/>
  <c r="CW12" i="2"/>
  <c r="CS12" i="2"/>
  <c r="CO12" i="2"/>
  <c r="CD12" i="2"/>
  <c r="CD9" i="2" s="1"/>
  <c r="BZ12" i="2"/>
  <c r="CT12" i="2" s="1"/>
  <c r="BV12" i="2"/>
  <c r="BS12" i="2"/>
  <c r="CK12" i="2" s="1"/>
  <c r="BA12" i="2"/>
  <c r="BC12" i="2" s="1"/>
  <c r="AY12" i="2" s="1"/>
  <c r="AT12" i="2"/>
  <c r="AN12" i="2"/>
  <c r="BK12" i="2" s="1"/>
  <c r="BT12" i="2" s="1"/>
  <c r="AM12" i="2"/>
  <c r="CU12" i="2" s="1"/>
  <c r="AL12" i="2"/>
  <c r="AL9" i="2" s="1"/>
  <c r="AJ12" i="2"/>
  <c r="AH12" i="2"/>
  <c r="AF12" i="2"/>
  <c r="J12" i="2"/>
  <c r="J9" i="2" s="1"/>
  <c r="CE11" i="2"/>
  <c r="CD11" i="2"/>
  <c r="CC11" i="2"/>
  <c r="CA11" i="2"/>
  <c r="CB11" i="2" s="1"/>
  <c r="BZ11" i="2"/>
  <c r="BY11" i="2"/>
  <c r="BW11" i="2"/>
  <c r="BX11" i="2" s="1"/>
  <c r="BV11" i="2"/>
  <c r="BU11" i="2"/>
  <c r="BT11" i="2"/>
  <c r="BS11" i="2"/>
  <c r="BQ11" i="2"/>
  <c r="BR11" i="2" s="1"/>
  <c r="BK11" i="2"/>
  <c r="BJ11" i="2"/>
  <c r="BI11" i="2"/>
  <c r="BH11" i="2"/>
  <c r="CL11" i="2" s="1"/>
  <c r="BC11" i="2"/>
  <c r="BB11" i="2"/>
  <c r="BA11" i="2"/>
  <c r="AZ11" i="2"/>
  <c r="AT11" i="2"/>
  <c r="AS11" i="2"/>
  <c r="AR11" i="2"/>
  <c r="AQ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CE10" i="2"/>
  <c r="CF10" i="2" s="1"/>
  <c r="CD10" i="2"/>
  <c r="CC10" i="2"/>
  <c r="CA10" i="2"/>
  <c r="CB10" i="2" s="1"/>
  <c r="BZ10" i="2"/>
  <c r="BY10" i="2"/>
  <c r="BW10" i="2"/>
  <c r="BX10" i="2" s="1"/>
  <c r="BV10" i="2"/>
  <c r="BU10" i="2"/>
  <c r="BT10" i="2"/>
  <c r="BS10" i="2"/>
  <c r="BQ10" i="2"/>
  <c r="BR10" i="2" s="1"/>
  <c r="BK10" i="2"/>
  <c r="BJ10" i="2"/>
  <c r="BI10" i="2"/>
  <c r="BH10" i="2"/>
  <c r="BC10" i="2"/>
  <c r="BB10" i="2"/>
  <c r="BA10" i="2"/>
  <c r="AZ10" i="2"/>
  <c r="AT10" i="2"/>
  <c r="AS10" i="2"/>
  <c r="AR10" i="2"/>
  <c r="AQ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CE9" i="2"/>
  <c r="CC9" i="2"/>
  <c r="CC8" i="2" s="1"/>
  <c r="CA9" i="2"/>
  <c r="CB9" i="2" s="1"/>
  <c r="BY9" i="2"/>
  <c r="BY8" i="2" s="1"/>
  <c r="BW9" i="2"/>
  <c r="BV9" i="2"/>
  <c r="BU9" i="2"/>
  <c r="BU8" i="2" s="1"/>
  <c r="BH9" i="2"/>
  <c r="BH8" i="2" s="1"/>
  <c r="BH107" i="2" s="1"/>
  <c r="BB9" i="2"/>
  <c r="AZ9" i="2"/>
  <c r="AZ8" i="2" s="1"/>
  <c r="AT9" i="2"/>
  <c r="AS9" i="2"/>
  <c r="AR9" i="2"/>
  <c r="AQ9" i="2"/>
  <c r="AQ8" i="2" s="1"/>
  <c r="AK9" i="2"/>
  <c r="AK8" i="2" s="1"/>
  <c r="AJ9" i="2"/>
  <c r="AI9" i="2"/>
  <c r="AH9" i="2"/>
  <c r="AG9" i="2"/>
  <c r="AG8" i="2" s="1"/>
  <c r="AE9" i="2"/>
  <c r="AD9" i="2"/>
  <c r="AC9" i="2"/>
  <c r="AC8" i="2" s="1"/>
  <c r="AB9" i="2"/>
  <c r="AA9" i="2"/>
  <c r="Z9" i="2"/>
  <c r="Y9" i="2"/>
  <c r="Y8" i="2" s="1"/>
  <c r="X9" i="2"/>
  <c r="W9" i="2"/>
  <c r="V9" i="2"/>
  <c r="U9" i="2"/>
  <c r="U8" i="2" s="1"/>
  <c r="T9" i="2"/>
  <c r="S9" i="2"/>
  <c r="R9" i="2"/>
  <c r="Q9" i="2"/>
  <c r="Q8" i="2" s="1"/>
  <c r="P9" i="2"/>
  <c r="O9" i="2"/>
  <c r="N9" i="2"/>
  <c r="M9" i="2"/>
  <c r="M8" i="2" s="1"/>
  <c r="L9" i="2"/>
  <c r="K9" i="2"/>
  <c r="K8" i="2" s="1"/>
  <c r="BV8" i="2"/>
  <c r="AR8" i="2"/>
  <c r="AH8" i="2"/>
  <c r="AD8" i="2"/>
  <c r="Z8" i="2"/>
  <c r="V8" i="2"/>
  <c r="R8" i="2"/>
  <c r="N8" i="2"/>
  <c r="I7" i="2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A7" i="2" s="1"/>
  <c r="AB7" i="2" s="1"/>
  <c r="AC7" i="2" s="1"/>
  <c r="AD7" i="2" s="1"/>
  <c r="AE7" i="2" s="1"/>
  <c r="AF7" i="2" s="1"/>
  <c r="AG7" i="2" s="1"/>
  <c r="AH7" i="2" s="1"/>
  <c r="AI7" i="2" s="1"/>
  <c r="AJ7" i="2" s="1"/>
  <c r="AK7" i="2" s="1"/>
  <c r="AL7" i="2" s="1"/>
  <c r="AM7" i="2" s="1"/>
  <c r="AN7" i="2" s="1"/>
  <c r="AQ7" i="2" s="1"/>
  <c r="AR7" i="2" s="1"/>
  <c r="AS7" i="2" s="1"/>
  <c r="AT7" i="2" s="1"/>
  <c r="AX7" i="2" s="1"/>
  <c r="AY7" i="2" s="1"/>
  <c r="AZ7" i="2" s="1"/>
  <c r="BA7" i="2" s="1"/>
  <c r="BB7" i="2" s="1"/>
  <c r="BC7" i="2" s="1"/>
  <c r="BH7" i="2" s="1"/>
  <c r="BI7" i="2" s="1"/>
  <c r="BJ7" i="2" s="1"/>
  <c r="BK7" i="2" s="1"/>
  <c r="BQ7" i="2" s="1"/>
  <c r="BR7" i="2" s="1"/>
  <c r="BS7" i="2" s="1"/>
  <c r="BT7" i="2" s="1"/>
  <c r="BU7" i="2" s="1"/>
  <c r="BV7" i="2" s="1"/>
  <c r="BW7" i="2" s="1"/>
  <c r="BX7" i="2" s="1"/>
  <c r="BY7" i="2" s="1"/>
  <c r="BZ7" i="2" s="1"/>
  <c r="CA7" i="2" s="1"/>
  <c r="CB7" i="2" s="1"/>
  <c r="CC7" i="2" s="1"/>
  <c r="CD7" i="2" s="1"/>
  <c r="CE7" i="2" s="1"/>
  <c r="CF7" i="2" s="1"/>
  <c r="CG7" i="2" s="1"/>
  <c r="CH7" i="2" s="1"/>
  <c r="W96" i="28"/>
  <c r="U96" i="28"/>
  <c r="T96" i="28"/>
  <c r="S96" i="28"/>
  <c r="R96" i="28"/>
  <c r="Q96" i="28"/>
  <c r="P96" i="28"/>
  <c r="O96" i="28"/>
  <c r="N96" i="28"/>
  <c r="M96" i="28"/>
  <c r="K95" i="28"/>
  <c r="V95" i="28" s="1"/>
  <c r="L95" i="28" s="1"/>
  <c r="K94" i="28"/>
  <c r="V94" i="28" s="1"/>
  <c r="L94" i="28" s="1"/>
  <c r="K93" i="28"/>
  <c r="V93" i="28" s="1"/>
  <c r="L93" i="28" s="1"/>
  <c r="K92" i="28"/>
  <c r="V92" i="28" s="1"/>
  <c r="L92" i="28" s="1"/>
  <c r="K91" i="28"/>
  <c r="V91" i="28" s="1"/>
  <c r="L91" i="28" s="1"/>
  <c r="K90" i="28"/>
  <c r="V90" i="28" s="1"/>
  <c r="L90" i="28" s="1"/>
  <c r="K89" i="28"/>
  <c r="V89" i="28" s="1"/>
  <c r="L89" i="28" s="1"/>
  <c r="K88" i="28"/>
  <c r="V88" i="28" s="1"/>
  <c r="L88" i="28" s="1"/>
  <c r="K87" i="28"/>
  <c r="V87" i="28" s="1"/>
  <c r="L87" i="28" s="1"/>
  <c r="K86" i="28"/>
  <c r="V86" i="28" s="1"/>
  <c r="L86" i="28" s="1"/>
  <c r="K85" i="28"/>
  <c r="V85" i="28" s="1"/>
  <c r="L85" i="28" s="1"/>
  <c r="K84" i="28"/>
  <c r="V84" i="28" s="1"/>
  <c r="L84" i="28" s="1"/>
  <c r="K83" i="28"/>
  <c r="V83" i="28" s="1"/>
  <c r="L83" i="28" s="1"/>
  <c r="K82" i="28"/>
  <c r="V82" i="28" s="1"/>
  <c r="L82" i="28" s="1"/>
  <c r="K81" i="28"/>
  <c r="V81" i="28" s="1"/>
  <c r="L81" i="28" s="1"/>
  <c r="K80" i="28"/>
  <c r="V80" i="28" s="1"/>
  <c r="L80" i="28" s="1"/>
  <c r="K79" i="28"/>
  <c r="V79" i="28" s="1"/>
  <c r="L79" i="28" s="1"/>
  <c r="K78" i="28"/>
  <c r="V78" i="28" s="1"/>
  <c r="L78" i="28" s="1"/>
  <c r="K77" i="28"/>
  <c r="V77" i="28" s="1"/>
  <c r="L77" i="28" s="1"/>
  <c r="K76" i="28"/>
  <c r="V76" i="28" s="1"/>
  <c r="L76" i="28" s="1"/>
  <c r="K75" i="28"/>
  <c r="V75" i="28" s="1"/>
  <c r="L75" i="28" s="1"/>
  <c r="K74" i="28"/>
  <c r="V74" i="28" s="1"/>
  <c r="L74" i="28" s="1"/>
  <c r="K73" i="28"/>
  <c r="V73" i="28" s="1"/>
  <c r="L73" i="28" s="1"/>
  <c r="K72" i="28"/>
  <c r="V72" i="28" s="1"/>
  <c r="L72" i="28" s="1"/>
  <c r="K71" i="28"/>
  <c r="V71" i="28" s="1"/>
  <c r="L71" i="28" s="1"/>
  <c r="K70" i="28"/>
  <c r="V70" i="28" s="1"/>
  <c r="L70" i="28" s="1"/>
  <c r="K69" i="28"/>
  <c r="V69" i="28" s="1"/>
  <c r="L69" i="28" s="1"/>
  <c r="K68" i="28"/>
  <c r="V68" i="28" s="1"/>
  <c r="L68" i="28" s="1"/>
  <c r="K67" i="28"/>
  <c r="V67" i="28" s="1"/>
  <c r="L67" i="28" s="1"/>
  <c r="K66" i="28"/>
  <c r="V66" i="28" s="1"/>
  <c r="L66" i="28" s="1"/>
  <c r="K65" i="28"/>
  <c r="V65" i="28" s="1"/>
  <c r="L65" i="28" s="1"/>
  <c r="K64" i="28"/>
  <c r="V64" i="28" s="1"/>
  <c r="L64" i="28" s="1"/>
  <c r="K63" i="28"/>
  <c r="V63" i="28" s="1"/>
  <c r="L63" i="28" s="1"/>
  <c r="K62" i="28"/>
  <c r="AP52" i="28"/>
  <c r="AL97" i="28"/>
  <c r="AK97" i="28"/>
  <c r="AJ97" i="28"/>
  <c r="AI97" i="28"/>
  <c r="AH97" i="28"/>
  <c r="AG97" i="28"/>
  <c r="AF97" i="28"/>
  <c r="AE97" i="28"/>
  <c r="AD97" i="28"/>
  <c r="AC97" i="28"/>
  <c r="AB97" i="28"/>
  <c r="AA97" i="28"/>
  <c r="Z97" i="28"/>
  <c r="Y97" i="28"/>
  <c r="X97" i="28"/>
  <c r="U34" i="28"/>
  <c r="T34" i="28"/>
  <c r="P34" i="28"/>
  <c r="M34" i="28"/>
  <c r="L34" i="28"/>
  <c r="O34" i="28"/>
  <c r="W25" i="28"/>
  <c r="V25" i="28"/>
  <c r="P25" i="28"/>
  <c r="O25" i="28"/>
  <c r="N25" i="28"/>
  <c r="M25" i="28"/>
  <c r="L25" i="28"/>
  <c r="N8" i="28"/>
  <c r="O8" i="28" s="1"/>
  <c r="P8" i="28" s="1"/>
  <c r="Q8" i="28" s="1"/>
  <c r="R8" i="28" s="1"/>
  <c r="S8" i="28" s="1"/>
  <c r="T8" i="28" s="1"/>
  <c r="U8" i="28" s="1"/>
  <c r="V8" i="28" s="1"/>
  <c r="W8" i="28" s="1"/>
  <c r="X8" i="28" s="1"/>
  <c r="Y8" i="28" s="1"/>
  <c r="Z8" i="28" s="1"/>
  <c r="AA8" i="28" s="1"/>
  <c r="AB8" i="28" s="1"/>
  <c r="AC8" i="28" s="1"/>
  <c r="AD8" i="28" s="1"/>
  <c r="AE8" i="28" s="1"/>
  <c r="AF8" i="28" s="1"/>
  <c r="AG8" i="28" s="1"/>
  <c r="AH8" i="28" s="1"/>
  <c r="AI8" i="28" s="1"/>
  <c r="AJ8" i="28" s="1"/>
  <c r="AK8" i="28" s="1"/>
  <c r="AL8" i="28" s="1"/>
  <c r="W150" i="29"/>
  <c r="U150" i="29"/>
  <c r="T150" i="29"/>
  <c r="S150" i="29"/>
  <c r="R150" i="29"/>
  <c r="Q150" i="29"/>
  <c r="P150" i="29"/>
  <c r="O150" i="29"/>
  <c r="N150" i="29"/>
  <c r="M150" i="29"/>
  <c r="K149" i="29"/>
  <c r="V149" i="29" s="1"/>
  <c r="L149" i="29" s="1"/>
  <c r="K148" i="29"/>
  <c r="V148" i="29" s="1"/>
  <c r="L148" i="29" s="1"/>
  <c r="K147" i="29"/>
  <c r="V147" i="29" s="1"/>
  <c r="L147" i="29" s="1"/>
  <c r="K146" i="29"/>
  <c r="V146" i="29" s="1"/>
  <c r="L146" i="29" s="1"/>
  <c r="K145" i="29"/>
  <c r="V145" i="29" s="1"/>
  <c r="L145" i="29" s="1"/>
  <c r="K144" i="29"/>
  <c r="V144" i="29" s="1"/>
  <c r="L144" i="29" s="1"/>
  <c r="K143" i="29"/>
  <c r="V143" i="29" s="1"/>
  <c r="L143" i="29" s="1"/>
  <c r="K142" i="29"/>
  <c r="V142" i="29" s="1"/>
  <c r="L142" i="29" s="1"/>
  <c r="K141" i="29"/>
  <c r="V141" i="29" s="1"/>
  <c r="L141" i="29" s="1"/>
  <c r="K140" i="29"/>
  <c r="V140" i="29" s="1"/>
  <c r="L140" i="29" s="1"/>
  <c r="K139" i="29"/>
  <c r="V139" i="29" s="1"/>
  <c r="L139" i="29" s="1"/>
  <c r="K138" i="29"/>
  <c r="V138" i="29" s="1"/>
  <c r="L138" i="29" s="1"/>
  <c r="K137" i="29"/>
  <c r="V137" i="29" s="1"/>
  <c r="L137" i="29" s="1"/>
  <c r="K136" i="29"/>
  <c r="V136" i="29" s="1"/>
  <c r="L136" i="29" s="1"/>
  <c r="K135" i="29"/>
  <c r="V135" i="29" s="1"/>
  <c r="L135" i="29" s="1"/>
  <c r="K134" i="29"/>
  <c r="V134" i="29" s="1"/>
  <c r="L134" i="29" s="1"/>
  <c r="K133" i="29"/>
  <c r="V133" i="29" s="1"/>
  <c r="L133" i="29" s="1"/>
  <c r="K132" i="29"/>
  <c r="V132" i="29" s="1"/>
  <c r="L132" i="29" s="1"/>
  <c r="K131" i="29"/>
  <c r="V131" i="29" s="1"/>
  <c r="L131" i="29" s="1"/>
  <c r="K130" i="29"/>
  <c r="V130" i="29" s="1"/>
  <c r="L130" i="29" s="1"/>
  <c r="K129" i="29"/>
  <c r="V129" i="29" s="1"/>
  <c r="L129" i="29" s="1"/>
  <c r="K128" i="29"/>
  <c r="V128" i="29" s="1"/>
  <c r="L128" i="29" s="1"/>
  <c r="K127" i="29"/>
  <c r="V127" i="29" s="1"/>
  <c r="L127" i="29" s="1"/>
  <c r="K126" i="29"/>
  <c r="V126" i="29" s="1"/>
  <c r="L126" i="29" s="1"/>
  <c r="K125" i="29"/>
  <c r="V125" i="29" s="1"/>
  <c r="L125" i="29" s="1"/>
  <c r="K124" i="29"/>
  <c r="V124" i="29" s="1"/>
  <c r="L124" i="29" s="1"/>
  <c r="K123" i="29"/>
  <c r="V123" i="29" s="1"/>
  <c r="L123" i="29" s="1"/>
  <c r="K122" i="29"/>
  <c r="V122" i="29" s="1"/>
  <c r="L122" i="29" s="1"/>
  <c r="K121" i="29"/>
  <c r="V121" i="29" s="1"/>
  <c r="L121" i="29" s="1"/>
  <c r="K120" i="29"/>
  <c r="V120" i="29" s="1"/>
  <c r="L120" i="29" s="1"/>
  <c r="K119" i="29"/>
  <c r="V119" i="29" s="1"/>
  <c r="L119" i="29" s="1"/>
  <c r="K118" i="29"/>
  <c r="V118" i="29" s="1"/>
  <c r="L118" i="29" s="1"/>
  <c r="K117" i="29"/>
  <c r="V117" i="29" s="1"/>
  <c r="L117" i="29" s="1"/>
  <c r="K116" i="29"/>
  <c r="AP106" i="29"/>
  <c r="W25" i="29"/>
  <c r="V25" i="29"/>
  <c r="P25" i="29"/>
  <c r="O25" i="29"/>
  <c r="N25" i="29"/>
  <c r="M25" i="29"/>
  <c r="L25" i="29"/>
  <c r="N8" i="29"/>
  <c r="O8" i="29" s="1"/>
  <c r="P8" i="29" s="1"/>
  <c r="Q8" i="29" s="1"/>
  <c r="R8" i="29" s="1"/>
  <c r="S8" i="29" s="1"/>
  <c r="T8" i="29" s="1"/>
  <c r="U8" i="29" s="1"/>
  <c r="V8" i="29" s="1"/>
  <c r="W8" i="29" s="1"/>
  <c r="X8" i="29" s="1"/>
  <c r="Y8" i="29" s="1"/>
  <c r="Z8" i="29" s="1"/>
  <c r="AA8" i="29" s="1"/>
  <c r="AB8" i="29" s="1"/>
  <c r="AC8" i="29" s="1"/>
  <c r="AD8" i="29" s="1"/>
  <c r="AE8" i="29" s="1"/>
  <c r="AF8" i="29" s="1"/>
  <c r="AG8" i="29" s="1"/>
  <c r="AH8" i="29" s="1"/>
  <c r="AI8" i="29" s="1"/>
  <c r="AJ8" i="29" s="1"/>
  <c r="AK8" i="29" s="1"/>
  <c r="AL8" i="29" s="1"/>
  <c r="X214" i="22"/>
  <c r="V214" i="22"/>
  <c r="U214" i="22"/>
  <c r="T214" i="22"/>
  <c r="S214" i="22"/>
  <c r="R214" i="22"/>
  <c r="Q214" i="22"/>
  <c r="P214" i="22"/>
  <c r="O214" i="22"/>
  <c r="N214" i="22"/>
  <c r="L213" i="22"/>
  <c r="W213" i="22" s="1"/>
  <c r="M213" i="22" s="1"/>
  <c r="L212" i="22"/>
  <c r="W212" i="22" s="1"/>
  <c r="M212" i="22" s="1"/>
  <c r="L211" i="22"/>
  <c r="W211" i="22" s="1"/>
  <c r="M211" i="22" s="1"/>
  <c r="L210" i="22"/>
  <c r="W210" i="22" s="1"/>
  <c r="M210" i="22" s="1"/>
  <c r="L209" i="22"/>
  <c r="W209" i="22" s="1"/>
  <c r="M209" i="22" s="1"/>
  <c r="L208" i="22"/>
  <c r="W208" i="22" s="1"/>
  <c r="M208" i="22" s="1"/>
  <c r="L207" i="22"/>
  <c r="W207" i="22" s="1"/>
  <c r="M207" i="22" s="1"/>
  <c r="L206" i="22"/>
  <c r="W206" i="22" s="1"/>
  <c r="M206" i="22" s="1"/>
  <c r="L205" i="22"/>
  <c r="W205" i="22" s="1"/>
  <c r="M205" i="22" s="1"/>
  <c r="L204" i="22"/>
  <c r="W204" i="22" s="1"/>
  <c r="M204" i="22" s="1"/>
  <c r="L203" i="22"/>
  <c r="W203" i="22" s="1"/>
  <c r="M203" i="22" s="1"/>
  <c r="L202" i="22"/>
  <c r="W202" i="22" s="1"/>
  <c r="M202" i="22" s="1"/>
  <c r="L201" i="22"/>
  <c r="W201" i="22" s="1"/>
  <c r="M201" i="22" s="1"/>
  <c r="L200" i="22"/>
  <c r="W200" i="22" s="1"/>
  <c r="M200" i="22" s="1"/>
  <c r="L199" i="22"/>
  <c r="W199" i="22" s="1"/>
  <c r="M199" i="22" s="1"/>
  <c r="L198" i="22"/>
  <c r="W198" i="22" s="1"/>
  <c r="M198" i="22" s="1"/>
  <c r="L197" i="22"/>
  <c r="W197" i="22" s="1"/>
  <c r="M197" i="22" s="1"/>
  <c r="L196" i="22"/>
  <c r="W196" i="22" s="1"/>
  <c r="M196" i="22" s="1"/>
  <c r="L195" i="22"/>
  <c r="W195" i="22" s="1"/>
  <c r="M195" i="22" s="1"/>
  <c r="L194" i="22"/>
  <c r="W194" i="22" s="1"/>
  <c r="M194" i="22" s="1"/>
  <c r="L193" i="22"/>
  <c r="W193" i="22" s="1"/>
  <c r="M193" i="22" s="1"/>
  <c r="L192" i="22"/>
  <c r="W192" i="22" s="1"/>
  <c r="M192" i="22" s="1"/>
  <c r="L191" i="22"/>
  <c r="W191" i="22" s="1"/>
  <c r="M191" i="22" s="1"/>
  <c r="L190" i="22"/>
  <c r="W190" i="22" s="1"/>
  <c r="M190" i="22" s="1"/>
  <c r="L189" i="22"/>
  <c r="W189" i="22" s="1"/>
  <c r="M189" i="22" s="1"/>
  <c r="L188" i="22"/>
  <c r="W188" i="22" s="1"/>
  <c r="M188" i="22" s="1"/>
  <c r="L187" i="22"/>
  <c r="W187" i="22" s="1"/>
  <c r="M187" i="22" s="1"/>
  <c r="L186" i="22"/>
  <c r="W186" i="22" s="1"/>
  <c r="M186" i="22" s="1"/>
  <c r="L185" i="22"/>
  <c r="W185" i="22" s="1"/>
  <c r="M185" i="22" s="1"/>
  <c r="L184" i="22"/>
  <c r="W184" i="22" s="1"/>
  <c r="M184" i="22" s="1"/>
  <c r="L183" i="22"/>
  <c r="W183" i="22" s="1"/>
  <c r="M183" i="22" s="1"/>
  <c r="L182" i="22"/>
  <c r="W182" i="22" s="1"/>
  <c r="M182" i="22" s="1"/>
  <c r="L181" i="22"/>
  <c r="W181" i="22" s="1"/>
  <c r="M181" i="22" s="1"/>
  <c r="L180" i="22"/>
  <c r="AQ170" i="22"/>
  <c r="AP170" i="22"/>
  <c r="AO170" i="22"/>
  <c r="AN170" i="22"/>
  <c r="AM215" i="22"/>
  <c r="AL215" i="22"/>
  <c r="AK215" i="22"/>
  <c r="AJ215" i="22"/>
  <c r="AI215" i="22"/>
  <c r="AH215" i="22"/>
  <c r="AG215" i="22"/>
  <c r="AF215" i="22"/>
  <c r="AE215" i="22"/>
  <c r="AD215" i="22"/>
  <c r="AC215" i="22"/>
  <c r="AB215" i="22"/>
  <c r="AA215" i="22"/>
  <c r="Z215" i="22"/>
  <c r="Y215" i="22"/>
  <c r="V64" i="22"/>
  <c r="N64" i="22"/>
  <c r="X25" i="22"/>
  <c r="W25" i="22"/>
  <c r="Q25" i="22"/>
  <c r="P25" i="22"/>
  <c r="O25" i="22"/>
  <c r="N25" i="22"/>
  <c r="M25" i="22"/>
  <c r="Q8" i="22"/>
  <c r="AY35" i="2" l="1"/>
  <c r="BO35" i="2" s="1"/>
  <c r="CP10" i="2"/>
  <c r="CT10" i="2"/>
  <c r="CX10" i="2"/>
  <c r="O8" i="2"/>
  <c r="S8" i="2"/>
  <c r="W8" i="2"/>
  <c r="AA8" i="2"/>
  <c r="AE8" i="2"/>
  <c r="AI8" i="2"/>
  <c r="CP11" i="2"/>
  <c r="J8" i="2"/>
  <c r="AL8" i="2"/>
  <c r="AU13" i="2"/>
  <c r="BX13" i="2"/>
  <c r="CO14" i="2"/>
  <c r="AX18" i="2"/>
  <c r="CM18" i="2"/>
  <c r="CU18" i="2"/>
  <c r="CM19" i="2"/>
  <c r="AX20" i="2"/>
  <c r="BF20" i="2" s="1"/>
  <c r="AN22" i="2"/>
  <c r="AN24" i="2"/>
  <c r="BK24" i="2" s="1"/>
  <c r="CK24" i="2"/>
  <c r="CM24" i="2"/>
  <c r="CS27" i="2"/>
  <c r="AX29" i="2"/>
  <c r="BF29" i="2" s="1"/>
  <c r="CQ29" i="2"/>
  <c r="CP33" i="2"/>
  <c r="CF36" i="2"/>
  <c r="AM39" i="2"/>
  <c r="AX39" i="2" s="1"/>
  <c r="BF39" i="2" s="1"/>
  <c r="BE39" i="2"/>
  <c r="CN39" i="2"/>
  <c r="L8" i="2"/>
  <c r="P8" i="2"/>
  <c r="T8" i="2"/>
  <c r="X8" i="2"/>
  <c r="AB8" i="2"/>
  <c r="AJ8" i="2"/>
  <c r="CW11" i="2"/>
  <c r="CQ12" i="2"/>
  <c r="CS14" i="2"/>
  <c r="AF9" i="2"/>
  <c r="AF8" i="2" s="1"/>
  <c r="CU23" i="2"/>
  <c r="AU24" i="2"/>
  <c r="CQ24" i="2"/>
  <c r="CK30" i="2"/>
  <c r="CM30" i="2"/>
  <c r="CT34" i="2"/>
  <c r="CR39" i="2"/>
  <c r="CB39" i="2"/>
  <c r="CT39" i="2"/>
  <c r="BX9" i="2"/>
  <c r="CF9" i="2"/>
  <c r="CL10" i="2"/>
  <c r="CS11" i="2"/>
  <c r="CX11" i="2"/>
  <c r="BQ12" i="2"/>
  <c r="BR12" i="2" s="1"/>
  <c r="BI9" i="2"/>
  <c r="BI8" i="2" s="1"/>
  <c r="BD18" i="2"/>
  <c r="CB18" i="2"/>
  <c r="CQ18" i="2"/>
  <c r="AU19" i="2"/>
  <c r="BD20" i="2"/>
  <c r="CB20" i="2"/>
  <c r="CM23" i="2"/>
  <c r="CU24" i="2"/>
  <c r="CS28" i="2"/>
  <c r="BD29" i="2"/>
  <c r="AU30" i="2"/>
  <c r="CQ30" i="2"/>
  <c r="CG31" i="2"/>
  <c r="BL31" i="2" s="1"/>
  <c r="BK39" i="2"/>
  <c r="BQ39" i="2" s="1"/>
  <c r="BR39" i="2" s="1"/>
  <c r="CO11" i="2"/>
  <c r="CT11" i="2"/>
  <c r="CF11" i="2"/>
  <c r="CM12" i="2"/>
  <c r="CF13" i="2"/>
  <c r="CU19" i="2"/>
  <c r="CQ23" i="2"/>
  <c r="CK26" i="2"/>
  <c r="CW28" i="2"/>
  <c r="CG29" i="2"/>
  <c r="BL29" i="2" s="1"/>
  <c r="CU30" i="2"/>
  <c r="AU31" i="2"/>
  <c r="AN36" i="2"/>
  <c r="BK36" i="2" s="1"/>
  <c r="CK39" i="2"/>
  <c r="BE98" i="2"/>
  <c r="BK98" i="2"/>
  <c r="BQ98" i="2" s="1"/>
  <c r="BR98" i="2" s="1"/>
  <c r="CB41" i="2"/>
  <c r="CK43" i="2"/>
  <c r="CB43" i="2"/>
  <c r="BK44" i="2"/>
  <c r="CU47" i="2"/>
  <c r="CB48" i="2"/>
  <c r="CQ50" i="2"/>
  <c r="AM52" i="2"/>
  <c r="BD53" i="2"/>
  <c r="AX55" i="2"/>
  <c r="CG56" i="2"/>
  <c r="BL56" i="2" s="1"/>
  <c r="CW56" i="2"/>
  <c r="CM60" i="2"/>
  <c r="BX61" i="2"/>
  <c r="CF61" i="2"/>
  <c r="CB65" i="2"/>
  <c r="CW67" i="2"/>
  <c r="CU68" i="2"/>
  <c r="AV69" i="2"/>
  <c r="CV72" i="2"/>
  <c r="CT73" i="2"/>
  <c r="CM74" i="2"/>
  <c r="AU76" i="2"/>
  <c r="CR76" i="2"/>
  <c r="CX77" i="2"/>
  <c r="CS80" i="2"/>
  <c r="CF81" i="2"/>
  <c r="BE82" i="2"/>
  <c r="BG83" i="2"/>
  <c r="CK83" i="2"/>
  <c r="CW83" i="2"/>
  <c r="AX85" i="2"/>
  <c r="CQ85" i="2"/>
  <c r="BG87" i="2"/>
  <c r="BG88" i="2"/>
  <c r="CO89" i="2"/>
  <c r="BE93" i="2"/>
  <c r="BX93" i="2"/>
  <c r="CU94" i="2"/>
  <c r="AU96" i="2"/>
  <c r="CQ96" i="2"/>
  <c r="AM97" i="2"/>
  <c r="CN97" i="2"/>
  <c r="CP97" i="2"/>
  <c r="CR98" i="2"/>
  <c r="CT98" i="2"/>
  <c r="AV40" i="2"/>
  <c r="CJ41" i="2"/>
  <c r="BO41" i="2" s="1"/>
  <c r="BE43" i="2"/>
  <c r="CX43" i="2"/>
  <c r="BE44" i="2"/>
  <c r="CS44" i="2"/>
  <c r="CN45" i="2"/>
  <c r="CM46" i="2"/>
  <c r="CV48" i="2"/>
  <c r="CF49" i="2"/>
  <c r="CU50" i="2"/>
  <c r="CV55" i="2"/>
  <c r="CK56" i="2"/>
  <c r="AU57" i="2"/>
  <c r="CF57" i="2"/>
  <c r="CF58" i="2"/>
  <c r="CQ60" i="2"/>
  <c r="CR61" i="2"/>
  <c r="CJ64" i="2"/>
  <c r="BO64" i="2" s="1"/>
  <c r="CV64" i="2"/>
  <c r="CJ65" i="2"/>
  <c r="BO65" i="2" s="1"/>
  <c r="CJ66" i="2"/>
  <c r="BO66" i="2" s="1"/>
  <c r="CK67" i="2"/>
  <c r="AU68" i="2"/>
  <c r="AX69" i="2"/>
  <c r="BF69" i="2" s="1"/>
  <c r="CV69" i="2"/>
  <c r="CF70" i="2"/>
  <c r="AV73" i="2"/>
  <c r="BX73" i="2"/>
  <c r="CF73" i="2"/>
  <c r="CV73" i="2"/>
  <c r="CV75" i="2"/>
  <c r="CV76" i="2"/>
  <c r="BX77" i="2"/>
  <c r="CN80" i="2"/>
  <c r="CK80" i="2"/>
  <c r="CW80" i="2"/>
  <c r="BX81" i="2"/>
  <c r="CJ81" i="2"/>
  <c r="BO81" i="2" s="1"/>
  <c r="CM82" i="2"/>
  <c r="AU84" i="2"/>
  <c r="CM84" i="2"/>
  <c r="CU85" i="2"/>
  <c r="CB86" i="2"/>
  <c r="CT88" i="2"/>
  <c r="CS89" i="2"/>
  <c r="CT90" i="2"/>
  <c r="CF91" i="2"/>
  <c r="CN95" i="2"/>
  <c r="CU96" i="2"/>
  <c r="CR97" i="2"/>
  <c r="CT97" i="2"/>
  <c r="AV98" i="2"/>
  <c r="CB98" i="2"/>
  <c r="CV39" i="2"/>
  <c r="AY41" i="2"/>
  <c r="BG41" i="2" s="1"/>
  <c r="CS42" i="2"/>
  <c r="BX43" i="2"/>
  <c r="AU45" i="2"/>
  <c r="CR45" i="2"/>
  <c r="CQ46" i="2"/>
  <c r="CK47" i="2"/>
  <c r="CM47" i="2"/>
  <c r="CK51" i="2"/>
  <c r="AV52" i="2"/>
  <c r="BX52" i="2"/>
  <c r="CR52" i="2"/>
  <c r="BG55" i="2"/>
  <c r="CJ55" i="2"/>
  <c r="BO55" i="2" s="1"/>
  <c r="CG55" i="2"/>
  <c r="BL55" i="2" s="1"/>
  <c r="CO56" i="2"/>
  <c r="BX57" i="2"/>
  <c r="CJ57" i="2"/>
  <c r="BO57" i="2" s="1"/>
  <c r="CU60" i="2"/>
  <c r="CB61" i="2"/>
  <c r="BG63" i="2"/>
  <c r="BG64" i="2"/>
  <c r="CN64" i="2"/>
  <c r="CP64" i="2"/>
  <c r="BG65" i="2"/>
  <c r="BG66" i="2"/>
  <c r="CO67" i="2"/>
  <c r="CK68" i="2"/>
  <c r="CM68" i="2"/>
  <c r="CN69" i="2"/>
  <c r="CP69" i="2"/>
  <c r="BX70" i="2"/>
  <c r="AU73" i="2"/>
  <c r="CN73" i="2"/>
  <c r="AY74" i="2"/>
  <c r="BG74" i="2" s="1"/>
  <c r="AV75" i="2"/>
  <c r="CW75" i="2"/>
  <c r="AV79" i="2"/>
  <c r="BE80" i="2"/>
  <c r="AX83" i="2"/>
  <c r="CV83" i="2"/>
  <c r="CO83" i="2"/>
  <c r="CQ84" i="2"/>
  <c r="BG85" i="2"/>
  <c r="CJ86" i="2"/>
  <c r="BO86" i="2" s="1"/>
  <c r="CW89" i="2"/>
  <c r="CR95" i="2"/>
  <c r="AV97" i="2"/>
  <c r="CV98" i="2"/>
  <c r="CP39" i="2"/>
  <c r="CW42" i="2"/>
  <c r="AV43" i="2"/>
  <c r="BK43" i="2"/>
  <c r="BQ43" i="2" s="1"/>
  <c r="BR43" i="2" s="1"/>
  <c r="CR43" i="2"/>
  <c r="CU46" i="2"/>
  <c r="CQ47" i="2"/>
  <c r="BG50" i="2"/>
  <c r="CM50" i="2"/>
  <c r="AM51" i="2"/>
  <c r="AV54" i="2"/>
  <c r="AU56" i="2"/>
  <c r="CV57" i="2"/>
  <c r="CF59" i="2"/>
  <c r="CT61" i="2"/>
  <c r="BG62" i="2"/>
  <c r="AV64" i="2"/>
  <c r="CR64" i="2"/>
  <c r="CT64" i="2"/>
  <c r="CQ68" i="2"/>
  <c r="CR69" i="2"/>
  <c r="CT69" i="2"/>
  <c r="BG71" i="2"/>
  <c r="CB73" i="2"/>
  <c r="CK74" i="2"/>
  <c r="AV76" i="2"/>
  <c r="BX76" i="2"/>
  <c r="CN76" i="2"/>
  <c r="CK77" i="2"/>
  <c r="AX79" i="2"/>
  <c r="CB79" i="2"/>
  <c r="CG83" i="2"/>
  <c r="BL83" i="2" s="1"/>
  <c r="CU84" i="2"/>
  <c r="AV85" i="2"/>
  <c r="BE85" i="2"/>
  <c r="CM85" i="2"/>
  <c r="BG86" i="2"/>
  <c r="CN86" i="2"/>
  <c r="CH86" i="2"/>
  <c r="BM86" i="2" s="1"/>
  <c r="CJ87" i="2"/>
  <c r="BO87" i="2" s="1"/>
  <c r="CJ88" i="2"/>
  <c r="BO88" i="2" s="1"/>
  <c r="BG92" i="2"/>
  <c r="BT92" i="2"/>
  <c r="CJ92" i="2" s="1"/>
  <c r="BO92" i="2" s="1"/>
  <c r="CF93" i="2"/>
  <c r="CQ94" i="2"/>
  <c r="AV95" i="2"/>
  <c r="CV95" i="2"/>
  <c r="CM96" i="2"/>
  <c r="CK97" i="2"/>
  <c r="CV97" i="2"/>
  <c r="CN98" i="2"/>
  <c r="CP98" i="2"/>
  <c r="CW8" i="2"/>
  <c r="CK7" i="2"/>
  <c r="CL7" i="2" s="1"/>
  <c r="CM7" i="2" s="1"/>
  <c r="CN7" i="2" s="1"/>
  <c r="CO7" i="2" s="1"/>
  <c r="CP7" i="2" s="1"/>
  <c r="CQ7" i="2" s="1"/>
  <c r="CR7" i="2" s="1"/>
  <c r="CS7" i="2" s="1"/>
  <c r="CT7" i="2" s="1"/>
  <c r="CU7" i="2" s="1"/>
  <c r="CV7" i="2" s="1"/>
  <c r="CW7" i="2" s="1"/>
  <c r="CX7" i="2" s="1"/>
  <c r="CI7" i="2"/>
  <c r="CJ7" i="2" s="1"/>
  <c r="CX9" i="2"/>
  <c r="CD8" i="2"/>
  <c r="CS8" i="2"/>
  <c r="CO8" i="2"/>
  <c r="CP8" i="2"/>
  <c r="AY17" i="2"/>
  <c r="BO17" i="2" s="1"/>
  <c r="BK19" i="2"/>
  <c r="BM19" i="2"/>
  <c r="AY21" i="2"/>
  <c r="BO21" i="2" s="1"/>
  <c r="AY27" i="2"/>
  <c r="BG27" i="2" s="1"/>
  <c r="AN27" i="2"/>
  <c r="BE27" i="2" s="1"/>
  <c r="R8" i="22"/>
  <c r="Q29" i="22" s="1"/>
  <c r="Q92" i="22"/>
  <c r="L92" i="22" s="1"/>
  <c r="Q93" i="22"/>
  <c r="L93" i="22" s="1"/>
  <c r="Q94" i="22"/>
  <c r="L94" i="22" s="1"/>
  <c r="AS8" i="2"/>
  <c r="BB8" i="2"/>
  <c r="BW8" i="2"/>
  <c r="BX8" i="2" s="1"/>
  <c r="CA8" i="2"/>
  <c r="CB8" i="2" s="1"/>
  <c r="CE8" i="2"/>
  <c r="CF8" i="2" s="1"/>
  <c r="BA9" i="2"/>
  <c r="BA8" i="2" s="1"/>
  <c r="BZ9" i="2"/>
  <c r="CP9" i="2"/>
  <c r="CK10" i="2"/>
  <c r="CO10" i="2"/>
  <c r="CS10" i="2"/>
  <c r="CW10" i="2"/>
  <c r="BD12" i="2"/>
  <c r="AX12" i="2"/>
  <c r="AU12" i="2"/>
  <c r="BG12" i="2"/>
  <c r="AN16" i="2"/>
  <c r="AN17" i="2"/>
  <c r="BE17" i="2" s="1"/>
  <c r="BG18" i="2"/>
  <c r="BE18" i="2"/>
  <c r="AY18" i="2"/>
  <c r="BE22" i="2"/>
  <c r="BE24" i="2"/>
  <c r="AY24" i="2"/>
  <c r="BG24" i="2" s="1"/>
  <c r="CO9" i="2"/>
  <c r="CS9" i="2"/>
  <c r="CW9" i="2"/>
  <c r="CW15" i="2"/>
  <c r="CS15" i="2"/>
  <c r="CO15" i="2"/>
  <c r="AM15" i="2"/>
  <c r="AU17" i="2"/>
  <c r="CQ17" i="2"/>
  <c r="BD17" i="2"/>
  <c r="AX17" i="2"/>
  <c r="BF17" i="2" s="1"/>
  <c r="BF18" i="2"/>
  <c r="CI18" i="2"/>
  <c r="BN18" i="2" s="1"/>
  <c r="AY25" i="2"/>
  <c r="BG25" i="2" s="1"/>
  <c r="AT8" i="2"/>
  <c r="CK11" i="2"/>
  <c r="CL12" i="2"/>
  <c r="CH12" i="2"/>
  <c r="BM12" i="2" s="1"/>
  <c r="CJ12" i="2"/>
  <c r="BO12" i="2" s="1"/>
  <c r="BE12" i="2"/>
  <c r="CP12" i="2"/>
  <c r="CN12" i="2"/>
  <c r="BX12" i="2"/>
  <c r="AN13" i="2"/>
  <c r="AU14" i="2"/>
  <c r="CU14" i="2"/>
  <c r="CQ14" i="2"/>
  <c r="CM14" i="2"/>
  <c r="BJ14" i="2"/>
  <c r="BD14" i="2"/>
  <c r="AX14" i="2"/>
  <c r="BF14" i="2" s="1"/>
  <c r="AY14" i="2"/>
  <c r="BG14" i="2" s="1"/>
  <c r="CV15" i="2"/>
  <c r="CN15" i="2"/>
  <c r="BK15" i="2"/>
  <c r="BT15" i="2" s="1"/>
  <c r="CU17" i="2"/>
  <c r="BE19" i="2"/>
  <c r="AY19" i="2"/>
  <c r="BO19" i="2" s="1"/>
  <c r="BG19" i="2"/>
  <c r="AN23" i="2"/>
  <c r="CX12" i="2"/>
  <c r="CV12" i="2"/>
  <c r="CF12" i="2"/>
  <c r="BE13" i="2"/>
  <c r="AY13" i="2"/>
  <c r="CR15" i="2"/>
  <c r="CB15" i="2"/>
  <c r="AY20" i="2"/>
  <c r="BG20" i="2" s="1"/>
  <c r="AN20" i="2"/>
  <c r="BK20" i="2" s="1"/>
  <c r="AY26" i="2"/>
  <c r="BG26" i="2" s="1"/>
  <c r="BC9" i="2"/>
  <c r="AV12" i="2"/>
  <c r="AN14" i="2"/>
  <c r="BE14" i="2" s="1"/>
  <c r="CP14" i="2"/>
  <c r="BX14" i="2"/>
  <c r="AV15" i="2"/>
  <c r="BG16" i="2"/>
  <c r="CK17" i="2"/>
  <c r="CI17" i="2"/>
  <c r="BN17" i="2" s="1"/>
  <c r="CG17" i="2"/>
  <c r="BL17" i="2" s="1"/>
  <c r="CM17" i="2"/>
  <c r="AV18" i="2"/>
  <c r="BK18" i="2"/>
  <c r="AN21" i="2"/>
  <c r="CV22" i="2"/>
  <c r="CR22" i="2"/>
  <c r="BK22" i="2"/>
  <c r="BT22" i="2" s="1"/>
  <c r="AV22" i="2"/>
  <c r="CN22" i="2"/>
  <c r="BE23" i="2"/>
  <c r="AY23" i="2"/>
  <c r="BG23" i="2" s="1"/>
  <c r="BT24" i="2"/>
  <c r="BQ24" i="2"/>
  <c r="BR24" i="2" s="1"/>
  <c r="AN25" i="2"/>
  <c r="BK25" i="2" s="1"/>
  <c r="AN26" i="2"/>
  <c r="BK26" i="2" s="1"/>
  <c r="AV27" i="2"/>
  <c r="AU40" i="2"/>
  <c r="AX40" i="2"/>
  <c r="CM40" i="2"/>
  <c r="CU40" i="2"/>
  <c r="BD40" i="2"/>
  <c r="CQ40" i="2"/>
  <c r="CP22" i="2"/>
  <c r="CN27" i="2"/>
  <c r="CP27" i="2"/>
  <c r="BQ28" i="2"/>
  <c r="BR28" i="2" s="1"/>
  <c r="BT28" i="2"/>
  <c r="CN28" i="2"/>
  <c r="CL30" i="2"/>
  <c r="CH30" i="2"/>
  <c r="BM30" i="2" s="1"/>
  <c r="CP30" i="2"/>
  <c r="CN30" i="2"/>
  <c r="BX30" i="2"/>
  <c r="BK32" i="2"/>
  <c r="BM32" i="2"/>
  <c r="BE32" i="2"/>
  <c r="AU33" i="2"/>
  <c r="CU33" i="2"/>
  <c r="CQ33" i="2"/>
  <c r="CM33" i="2"/>
  <c r="BD33" i="2"/>
  <c r="AX33" i="2"/>
  <c r="BF33" i="2" s="1"/>
  <c r="AY33" i="2"/>
  <c r="BX38" i="2"/>
  <c r="BW38" i="2"/>
  <c r="CN41" i="2"/>
  <c r="BK42" i="2"/>
  <c r="BE42" i="2"/>
  <c r="CN42" i="2"/>
  <c r="CU44" i="2"/>
  <c r="CQ44" i="2"/>
  <c r="CM44" i="2"/>
  <c r="BD44" i="2"/>
  <c r="AU44" i="2"/>
  <c r="CP60" i="2"/>
  <c r="BX60" i="2"/>
  <c r="CV67" i="2"/>
  <c r="BT68" i="2"/>
  <c r="BQ68" i="2"/>
  <c r="BR68" i="2" s="1"/>
  <c r="BE68" i="2"/>
  <c r="BK70" i="2"/>
  <c r="CV70" i="2"/>
  <c r="CR70" i="2"/>
  <c r="CN70" i="2"/>
  <c r="AV70" i="2"/>
  <c r="BK71" i="2"/>
  <c r="BE71" i="2"/>
  <c r="BQ73" i="2"/>
  <c r="BR73" i="2" s="1"/>
  <c r="BT73" i="2"/>
  <c r="CR12" i="2"/>
  <c r="AV13" i="2"/>
  <c r="CG13" i="2"/>
  <c r="BL13" i="2" s="1"/>
  <c r="CK13" i="2"/>
  <c r="AY15" i="2"/>
  <c r="BG15" i="2" s="1"/>
  <c r="BE15" i="2"/>
  <c r="AU16" i="2"/>
  <c r="CG16" i="2"/>
  <c r="BL16" i="2" s="1"/>
  <c r="CK16" i="2"/>
  <c r="CO16" i="2"/>
  <c r="CS16" i="2"/>
  <c r="CN18" i="2"/>
  <c r="CR18" i="2"/>
  <c r="AV19" i="2"/>
  <c r="CG19" i="2"/>
  <c r="BL19" i="2" s="1"/>
  <c r="CI20" i="2"/>
  <c r="BN20" i="2" s="1"/>
  <c r="CM20" i="2"/>
  <c r="CQ20" i="2"/>
  <c r="CU20" i="2"/>
  <c r="AU21" i="2"/>
  <c r="CM21" i="2"/>
  <c r="CU21" i="2"/>
  <c r="AX22" i="2"/>
  <c r="BD22" i="2"/>
  <c r="BX22" i="2"/>
  <c r="AU23" i="2"/>
  <c r="CF23" i="2"/>
  <c r="CN23" i="2"/>
  <c r="CV23" i="2"/>
  <c r="AV24" i="2"/>
  <c r="BX24" i="2"/>
  <c r="CF24" i="2"/>
  <c r="CN24" i="2"/>
  <c r="CR24" i="2"/>
  <c r="CV24" i="2"/>
  <c r="AM25" i="2"/>
  <c r="AV25" i="2"/>
  <c r="BX25" i="2"/>
  <c r="CF25" i="2"/>
  <c r="CN25" i="2"/>
  <c r="CR25" i="2"/>
  <c r="CV25" i="2"/>
  <c r="AM26" i="2"/>
  <c r="CG26" i="2" s="1"/>
  <c r="BL26" i="2" s="1"/>
  <c r="BX26" i="2"/>
  <c r="CF26" i="2"/>
  <c r="CV26" i="2"/>
  <c r="AM27" i="2"/>
  <c r="CG27" i="2" s="1"/>
  <c r="BL27" i="2" s="1"/>
  <c r="BX27" i="2"/>
  <c r="CK27" i="2"/>
  <c r="AV28" i="2"/>
  <c r="CU28" i="2"/>
  <c r="CQ28" i="2"/>
  <c r="CM28" i="2"/>
  <c r="AU28" i="2"/>
  <c r="CR28" i="2"/>
  <c r="CT28" i="2"/>
  <c r="CB28" i="2"/>
  <c r="CO28" i="2"/>
  <c r="BE29" i="2"/>
  <c r="AY29" i="2"/>
  <c r="BO29" i="2" s="1"/>
  <c r="CI29" i="2"/>
  <c r="BN29" i="2" s="1"/>
  <c r="AN31" i="2"/>
  <c r="CR31" i="2" s="1"/>
  <c r="AN33" i="2"/>
  <c r="BG33" i="2"/>
  <c r="CB33" i="2"/>
  <c r="AN34" i="2"/>
  <c r="AV34" i="2" s="1"/>
  <c r="AN35" i="2"/>
  <c r="AV35" i="2" s="1"/>
  <c r="CU36" i="2"/>
  <c r="CQ36" i="2"/>
  <c r="CM36" i="2"/>
  <c r="AU36" i="2"/>
  <c r="BD36" i="2"/>
  <c r="AX36" i="2"/>
  <c r="BF36" i="2" s="1"/>
  <c r="BE36" i="2"/>
  <c r="AY36" i="2"/>
  <c r="BG36" i="2" s="1"/>
  <c r="CN36" i="2"/>
  <c r="BG38" i="2"/>
  <c r="BT39" i="2"/>
  <c r="CK40" i="2"/>
  <c r="CX40" i="2"/>
  <c r="CV40" i="2"/>
  <c r="CF40" i="2"/>
  <c r="AV41" i="2"/>
  <c r="CR41" i="2"/>
  <c r="CL41" i="2"/>
  <c r="AV42" i="2"/>
  <c r="CR42" i="2"/>
  <c r="CT42" i="2"/>
  <c r="CB42" i="2"/>
  <c r="AN46" i="2"/>
  <c r="BK46" i="2" s="1"/>
  <c r="BF47" i="2"/>
  <c r="AY49" i="2"/>
  <c r="BG49" i="2"/>
  <c r="BK51" i="2"/>
  <c r="BE51" i="2"/>
  <c r="CX54" i="2"/>
  <c r="CV54" i="2"/>
  <c r="CF54" i="2"/>
  <c r="CG12" i="2"/>
  <c r="BL12" i="2" s="1"/>
  <c r="AX13" i="2"/>
  <c r="BF13" i="2" s="1"/>
  <c r="BD13" i="2"/>
  <c r="CB13" i="2"/>
  <c r="CT16" i="2"/>
  <c r="BX18" i="2"/>
  <c r="CG18" i="2"/>
  <c r="BL18" i="2" s="1"/>
  <c r="AX19" i="2"/>
  <c r="BF19" i="2" s="1"/>
  <c r="BD19" i="2"/>
  <c r="BX20" i="2"/>
  <c r="CF20" i="2"/>
  <c r="CG21" i="2"/>
  <c r="BL21" i="2" s="1"/>
  <c r="AY22" i="2"/>
  <c r="BG22" i="2" s="1"/>
  <c r="BL22" i="2"/>
  <c r="AV23" i="2"/>
  <c r="BX23" i="2"/>
  <c r="CG23" i="2"/>
  <c r="BL23" i="2" s="1"/>
  <c r="CO23" i="2"/>
  <c r="CS23" i="2"/>
  <c r="AX24" i="2"/>
  <c r="CG24" i="2"/>
  <c r="BL24" i="2" s="1"/>
  <c r="CO24" i="2"/>
  <c r="CS24" i="2"/>
  <c r="CG25" i="2"/>
  <c r="BL25" i="2" s="1"/>
  <c r="CO25" i="2"/>
  <c r="CS25" i="2"/>
  <c r="CO26" i="2"/>
  <c r="CS26" i="2"/>
  <c r="CW27" i="2"/>
  <c r="CV28" i="2"/>
  <c r="BE30" i="2"/>
  <c r="AY30" i="2"/>
  <c r="CJ30" i="2" s="1"/>
  <c r="BO30" i="2" s="1"/>
  <c r="BQ30" i="2"/>
  <c r="BR30" i="2" s="1"/>
  <c r="CX30" i="2"/>
  <c r="CV30" i="2"/>
  <c r="CF30" i="2"/>
  <c r="BQ36" i="2"/>
  <c r="BR36" i="2" s="1"/>
  <c r="BT36" i="2"/>
  <c r="CI36" i="2"/>
  <c r="BN36" i="2" s="1"/>
  <c r="CR36" i="2"/>
  <c r="AN38" i="2"/>
  <c r="CP38" i="2"/>
  <c r="CW40" i="2"/>
  <c r="CS40" i="2"/>
  <c r="CO40" i="2"/>
  <c r="CL40" i="2"/>
  <c r="CH40" i="2"/>
  <c r="BM40" i="2" s="1"/>
  <c r="CK41" i="2"/>
  <c r="CV42" i="2"/>
  <c r="BT43" i="2"/>
  <c r="CP46" i="2"/>
  <c r="BX46" i="2"/>
  <c r="CU49" i="2"/>
  <c r="CQ49" i="2"/>
  <c r="CM49" i="2"/>
  <c r="AU49" i="2"/>
  <c r="BD49" i="2"/>
  <c r="AX49" i="2"/>
  <c r="BF49" i="2" s="1"/>
  <c r="CR51" i="2"/>
  <c r="CW61" i="2"/>
  <c r="CS61" i="2"/>
  <c r="CO61" i="2"/>
  <c r="CK61" i="2"/>
  <c r="AM61" i="2"/>
  <c r="CB12" i="2"/>
  <c r="CM13" i="2"/>
  <c r="CQ13" i="2"/>
  <c r="AX16" i="2"/>
  <c r="BF16" i="2" s="1"/>
  <c r="BD16" i="2"/>
  <c r="CM16" i="2"/>
  <c r="CQ16" i="2"/>
  <c r="CG20" i="2"/>
  <c r="BL20" i="2" s="1"/>
  <c r="AX21" i="2"/>
  <c r="BF21" i="2" s="1"/>
  <c r="BD21" i="2"/>
  <c r="AX23" i="2"/>
  <c r="CB24" i="2"/>
  <c r="CB25" i="2"/>
  <c r="CB26" i="2"/>
  <c r="CV27" i="2"/>
  <c r="CX27" i="2"/>
  <c r="BE28" i="2"/>
  <c r="AY28" i="2"/>
  <c r="BG28" i="2" s="1"/>
  <c r="CI28" i="2"/>
  <c r="BN28" i="2" s="1"/>
  <c r="CG28" i="2"/>
  <c r="BL28" i="2" s="1"/>
  <c r="AV29" i="2"/>
  <c r="BK29" i="2"/>
  <c r="BE31" i="2"/>
  <c r="AY31" i="2"/>
  <c r="BG31" i="2" s="1"/>
  <c r="BG32" i="2"/>
  <c r="CK33" i="2"/>
  <c r="CG33" i="2"/>
  <c r="BL33" i="2" s="1"/>
  <c r="CI33" i="2"/>
  <c r="BN33" i="2" s="1"/>
  <c r="BG34" i="2"/>
  <c r="CR34" i="2"/>
  <c r="AV36" i="2"/>
  <c r="CV36" i="2"/>
  <c r="CJ38" i="2"/>
  <c r="BO38" i="2" s="1"/>
  <c r="CV38" i="2"/>
  <c r="BD39" i="2"/>
  <c r="AU39" i="2"/>
  <c r="CU39" i="2"/>
  <c r="CQ39" i="2"/>
  <c r="CM39" i="2"/>
  <c r="CW41" i="2"/>
  <c r="CS41" i="2"/>
  <c r="CO41" i="2"/>
  <c r="AM41" i="2"/>
  <c r="CV41" i="2"/>
  <c r="AU42" i="2"/>
  <c r="CU42" i="2"/>
  <c r="CQ42" i="2"/>
  <c r="CM42" i="2"/>
  <c r="AX42" i="2"/>
  <c r="BF42" i="2" s="1"/>
  <c r="CI42" i="2"/>
  <c r="BN42" i="2" s="1"/>
  <c r="CG42" i="2"/>
  <c r="BL42" i="2" s="1"/>
  <c r="AX44" i="2"/>
  <c r="BF44" i="2" s="1"/>
  <c r="CG44" i="2"/>
  <c r="BL44" i="2" s="1"/>
  <c r="CP28" i="2"/>
  <c r="CX28" i="2"/>
  <c r="CK29" i="2"/>
  <c r="AV30" i="2"/>
  <c r="CR30" i="2"/>
  <c r="AV31" i="2"/>
  <c r="CP31" i="2"/>
  <c r="CT31" i="2"/>
  <c r="CM32" i="2"/>
  <c r="CU32" i="2"/>
  <c r="AU34" i="2"/>
  <c r="CM34" i="2"/>
  <c r="CQ34" i="2"/>
  <c r="CU34" i="2"/>
  <c r="AU35" i="2"/>
  <c r="CM35" i="2"/>
  <c r="CU35" i="2"/>
  <c r="CG36" i="2"/>
  <c r="BL36" i="2" s="1"/>
  <c r="CK36" i="2"/>
  <c r="CO36" i="2"/>
  <c r="CS36" i="2"/>
  <c r="AU38" i="2"/>
  <c r="CM38" i="2"/>
  <c r="CQ38" i="2"/>
  <c r="CU38" i="2"/>
  <c r="CI39" i="2"/>
  <c r="BN39" i="2" s="1"/>
  <c r="BE40" i="2"/>
  <c r="CN40" i="2"/>
  <c r="BE41" i="2"/>
  <c r="CP42" i="2"/>
  <c r="CX42" i="2"/>
  <c r="AM43" i="2"/>
  <c r="CN44" i="2"/>
  <c r="CP44" i="2"/>
  <c r="CV44" i="2"/>
  <c r="CX44" i="2"/>
  <c r="CI44" i="2"/>
  <c r="BN44" i="2" s="1"/>
  <c r="CW44" i="2"/>
  <c r="BE45" i="2"/>
  <c r="BK47" i="2"/>
  <c r="BE47" i="2"/>
  <c r="AV47" i="2"/>
  <c r="CP47" i="2"/>
  <c r="CN47" i="2"/>
  <c r="BX47" i="2"/>
  <c r="BK48" i="2"/>
  <c r="CN48" i="2"/>
  <c r="AN49" i="2"/>
  <c r="BE49" i="2" s="1"/>
  <c r="AN50" i="2"/>
  <c r="BE50" i="2" s="1"/>
  <c r="AV50" i="2"/>
  <c r="CX50" i="2"/>
  <c r="CF50" i="2"/>
  <c r="AV51" i="2"/>
  <c r="CV52" i="2"/>
  <c r="AX53" i="2"/>
  <c r="BF53" i="2" s="1"/>
  <c r="AV55" i="2"/>
  <c r="AN56" i="2"/>
  <c r="BE57" i="2"/>
  <c r="CL61" i="2"/>
  <c r="AU29" i="2"/>
  <c r="CM29" i="2"/>
  <c r="AX30" i="2"/>
  <c r="CG30" i="2"/>
  <c r="BL30" i="2" s="1"/>
  <c r="CO30" i="2"/>
  <c r="CS30" i="2"/>
  <c r="AX31" i="2"/>
  <c r="BF31" i="2" s="1"/>
  <c r="BD31" i="2"/>
  <c r="CB31" i="2"/>
  <c r="CM31" i="2"/>
  <c r="CQ31" i="2"/>
  <c r="AU32" i="2"/>
  <c r="CG32" i="2"/>
  <c r="BL32" i="2" s="1"/>
  <c r="CN33" i="2"/>
  <c r="BX34" i="2"/>
  <c r="CF34" i="2"/>
  <c r="CG35" i="2"/>
  <c r="BL35" i="2" s="1"/>
  <c r="CB36" i="2"/>
  <c r="CF38" i="2"/>
  <c r="BX39" i="2"/>
  <c r="CF39" i="2"/>
  <c r="AY40" i="2"/>
  <c r="BG40" i="2" s="1"/>
  <c r="BX40" i="2"/>
  <c r="CG40" i="2"/>
  <c r="BL40" i="2" s="1"/>
  <c r="BX41" i="2"/>
  <c r="CF41" i="2"/>
  <c r="CN43" i="2"/>
  <c r="CK44" i="2"/>
  <c r="BE46" i="2"/>
  <c r="CX46" i="2"/>
  <c r="CV46" i="2"/>
  <c r="CF46" i="2"/>
  <c r="CR48" i="2"/>
  <c r="CV51" i="2"/>
  <c r="CU52" i="2"/>
  <c r="CQ52" i="2"/>
  <c r="CM52" i="2"/>
  <c r="AU52" i="2"/>
  <c r="BD52" i="2"/>
  <c r="AX52" i="2"/>
  <c r="BF52" i="2" s="1"/>
  <c r="BE52" i="2"/>
  <c r="AY52" i="2"/>
  <c r="BG52" i="2" s="1"/>
  <c r="CG53" i="2"/>
  <c r="BL53" i="2" s="1"/>
  <c r="CK53" i="2"/>
  <c r="CP54" i="2"/>
  <c r="CN54" i="2"/>
  <c r="BX54" i="2"/>
  <c r="CI55" i="2"/>
  <c r="BN55" i="2" s="1"/>
  <c r="BF55" i="2"/>
  <c r="CN55" i="2"/>
  <c r="CN56" i="2"/>
  <c r="CN57" i="2"/>
  <c r="BG60" i="2"/>
  <c r="CX60" i="2"/>
  <c r="CF60" i="2"/>
  <c r="AV61" i="2"/>
  <c r="CN61" i="2"/>
  <c r="CV61" i="2"/>
  <c r="BX28" i="2"/>
  <c r="CF28" i="2"/>
  <c r="CB30" i="2"/>
  <c r="AX32" i="2"/>
  <c r="BF32" i="2" s="1"/>
  <c r="BD32" i="2"/>
  <c r="AX34" i="2"/>
  <c r="BF34" i="2" s="1"/>
  <c r="CG34" i="2"/>
  <c r="BL34" i="2" s="1"/>
  <c r="CO34" i="2"/>
  <c r="CS34" i="2"/>
  <c r="AX35" i="2"/>
  <c r="BF35" i="2" s="1"/>
  <c r="BD35" i="2"/>
  <c r="AX38" i="2"/>
  <c r="BF38" i="2" s="1"/>
  <c r="CG38" i="2"/>
  <c r="BL38" i="2" s="1"/>
  <c r="CO38" i="2"/>
  <c r="CS38" i="2"/>
  <c r="CG39" i="2"/>
  <c r="BL39" i="2" s="1"/>
  <c r="CO39" i="2"/>
  <c r="CS39" i="2"/>
  <c r="CG41" i="2"/>
  <c r="BL41" i="2" s="1"/>
  <c r="BX42" i="2"/>
  <c r="CF42" i="2"/>
  <c r="CO43" i="2"/>
  <c r="CS43" i="2"/>
  <c r="CR44" i="2"/>
  <c r="CT44" i="2"/>
  <c r="BF46" i="2"/>
  <c r="CX47" i="2"/>
  <c r="CV47" i="2"/>
  <c r="CF47" i="2"/>
  <c r="AV48" i="2"/>
  <c r="CP50" i="2"/>
  <c r="BX50" i="2"/>
  <c r="CN51" i="2"/>
  <c r="CU53" i="2"/>
  <c r="CM53" i="2"/>
  <c r="AU53" i="2"/>
  <c r="CI53" i="2"/>
  <c r="BN53" i="2" s="1"/>
  <c r="AM54" i="2"/>
  <c r="CW54" i="2"/>
  <c r="CS54" i="2"/>
  <c r="CO54" i="2"/>
  <c r="CK54" i="2"/>
  <c r="CR55" i="2"/>
  <c r="CT55" i="2"/>
  <c r="CB55" i="2"/>
  <c r="AY56" i="2"/>
  <c r="BG56" i="2" s="1"/>
  <c r="BE56" i="2"/>
  <c r="CR56" i="2"/>
  <c r="CT56" i="2"/>
  <c r="CB56" i="2"/>
  <c r="AN58" i="2"/>
  <c r="BE58" i="2" s="1"/>
  <c r="AN59" i="2"/>
  <c r="AN60" i="2"/>
  <c r="BE60" i="2" s="1"/>
  <c r="AV60" i="2"/>
  <c r="AV45" i="2"/>
  <c r="BG45" i="2"/>
  <c r="CG45" i="2"/>
  <c r="BL45" i="2" s="1"/>
  <c r="CK45" i="2"/>
  <c r="CO45" i="2"/>
  <c r="CS45" i="2"/>
  <c r="AU46" i="2"/>
  <c r="BG46" i="2"/>
  <c r="CR46" i="2"/>
  <c r="AU47" i="2"/>
  <c r="CR47" i="2"/>
  <c r="CI48" i="2"/>
  <c r="BN48" i="2" s="1"/>
  <c r="CM48" i="2"/>
  <c r="CQ48" i="2"/>
  <c r="CU48" i="2"/>
  <c r="CG49" i="2"/>
  <c r="BL49" i="2" s="1"/>
  <c r="CK49" i="2"/>
  <c r="CO49" i="2"/>
  <c r="CS49" i="2"/>
  <c r="AU50" i="2"/>
  <c r="CJ50" i="2"/>
  <c r="BO50" i="2" s="1"/>
  <c r="CM51" i="2"/>
  <c r="CQ51" i="2"/>
  <c r="CU51" i="2"/>
  <c r="CG52" i="2"/>
  <c r="BL52" i="2" s="1"/>
  <c r="CK52" i="2"/>
  <c r="CO52" i="2"/>
  <c r="CS52" i="2"/>
  <c r="AY53" i="2"/>
  <c r="BO53" i="2" s="1"/>
  <c r="BE53" i="2"/>
  <c r="BM53" i="2"/>
  <c r="AY54" i="2"/>
  <c r="BG54" i="2" s="1"/>
  <c r="BE54" i="2"/>
  <c r="CR54" i="2"/>
  <c r="CH55" i="2"/>
  <c r="BM55" i="2" s="1"/>
  <c r="CL55" i="2"/>
  <c r="CP55" i="2"/>
  <c r="CX55" i="2"/>
  <c r="AV56" i="2"/>
  <c r="BD56" i="2"/>
  <c r="CH56" i="2"/>
  <c r="BM56" i="2" s="1"/>
  <c r="CL56" i="2"/>
  <c r="CP56" i="2"/>
  <c r="CX56" i="2"/>
  <c r="AV57" i="2"/>
  <c r="BG57" i="2"/>
  <c r="CG57" i="2"/>
  <c r="BL57" i="2" s="1"/>
  <c r="CK57" i="2"/>
  <c r="CO57" i="2"/>
  <c r="CS57" i="2"/>
  <c r="AU58" i="2"/>
  <c r="BG58" i="2"/>
  <c r="CG58" i="2"/>
  <c r="BL58" i="2" s="1"/>
  <c r="CK58" i="2"/>
  <c r="CO58" i="2"/>
  <c r="CS58" i="2"/>
  <c r="AU59" i="2"/>
  <c r="BG59" i="2"/>
  <c r="CG59" i="2"/>
  <c r="BL59" i="2" s="1"/>
  <c r="CK59" i="2"/>
  <c r="CO59" i="2"/>
  <c r="CS59" i="2"/>
  <c r="AU60" i="2"/>
  <c r="CJ60" i="2"/>
  <c r="BO60" i="2" s="1"/>
  <c r="CR60" i="2"/>
  <c r="AY61" i="2"/>
  <c r="CJ61" i="2" s="1"/>
  <c r="BO61" i="2" s="1"/>
  <c r="BE61" i="2"/>
  <c r="CV65" i="2"/>
  <c r="CV66" i="2"/>
  <c r="CV71" i="2"/>
  <c r="BK72" i="2"/>
  <c r="BE72" i="2"/>
  <c r="AV72" i="2"/>
  <c r="AX45" i="2"/>
  <c r="BF45" i="2" s="1"/>
  <c r="BD45" i="2"/>
  <c r="CB45" i="2"/>
  <c r="CH45" i="2"/>
  <c r="BM45" i="2" s="1"/>
  <c r="BD46" i="2"/>
  <c r="CG46" i="2"/>
  <c r="BL46" i="2" s="1"/>
  <c r="CO46" i="2"/>
  <c r="CS46" i="2"/>
  <c r="BD47" i="2"/>
  <c r="CG47" i="2"/>
  <c r="BL47" i="2" s="1"/>
  <c r="CO47" i="2"/>
  <c r="CS47" i="2"/>
  <c r="AU48" i="2"/>
  <c r="BX48" i="2"/>
  <c r="CF48" i="2"/>
  <c r="CB49" i="2"/>
  <c r="CG50" i="2"/>
  <c r="BL50" i="2" s="1"/>
  <c r="CO50" i="2"/>
  <c r="CS50" i="2"/>
  <c r="AU51" i="2"/>
  <c r="BX51" i="2"/>
  <c r="CF51" i="2"/>
  <c r="BT52" i="2"/>
  <c r="CB52" i="2"/>
  <c r="AU55" i="2"/>
  <c r="CM55" i="2"/>
  <c r="CQ55" i="2"/>
  <c r="CU55" i="2"/>
  <c r="AX56" i="2"/>
  <c r="CM56" i="2"/>
  <c r="CQ56" i="2"/>
  <c r="AX57" i="2"/>
  <c r="BD57" i="2"/>
  <c r="CB57" i="2"/>
  <c r="CH57" i="2"/>
  <c r="BM57" i="2" s="1"/>
  <c r="BD58" i="2"/>
  <c r="CB58" i="2"/>
  <c r="CH58" i="2"/>
  <c r="BM58" i="2" s="1"/>
  <c r="BD59" i="2"/>
  <c r="CB59" i="2"/>
  <c r="CG60" i="2"/>
  <c r="BL60" i="2" s="1"/>
  <c r="CK60" i="2"/>
  <c r="CO60" i="2"/>
  <c r="CS60" i="2"/>
  <c r="CN65" i="2"/>
  <c r="CN66" i="2"/>
  <c r="BE67" i="2"/>
  <c r="CN67" i="2"/>
  <c r="BE70" i="2"/>
  <c r="CN71" i="2"/>
  <c r="CN72" i="2"/>
  <c r="CM45" i="2"/>
  <c r="CQ45" i="2"/>
  <c r="CB46" i="2"/>
  <c r="CB47" i="2"/>
  <c r="CG48" i="2"/>
  <c r="BL48" i="2" s="1"/>
  <c r="CO48" i="2"/>
  <c r="CS48" i="2"/>
  <c r="AX50" i="2"/>
  <c r="CB50" i="2"/>
  <c r="CH50" i="2"/>
  <c r="BM50" i="2" s="1"/>
  <c r="CG51" i="2"/>
  <c r="BL51" i="2" s="1"/>
  <c r="CO51" i="2"/>
  <c r="CS51" i="2"/>
  <c r="CB54" i="2"/>
  <c r="BX55" i="2"/>
  <c r="CF55" i="2"/>
  <c r="BX56" i="2"/>
  <c r="CF56" i="2"/>
  <c r="CM57" i="2"/>
  <c r="CQ57" i="2"/>
  <c r="AX58" i="2"/>
  <c r="CM58" i="2"/>
  <c r="CQ58" i="2"/>
  <c r="AX59" i="2"/>
  <c r="CM59" i="2"/>
  <c r="CQ59" i="2"/>
  <c r="AX60" i="2"/>
  <c r="CB60" i="2"/>
  <c r="CR65" i="2"/>
  <c r="CR66" i="2"/>
  <c r="CR67" i="2"/>
  <c r="BQ69" i="2"/>
  <c r="BR69" i="2" s="1"/>
  <c r="BT69" i="2"/>
  <c r="CR71" i="2"/>
  <c r="CR72" i="2"/>
  <c r="AN62" i="2"/>
  <c r="AV62" i="2" s="1"/>
  <c r="AX62" i="2"/>
  <c r="BD62" i="2"/>
  <c r="BX62" i="2"/>
  <c r="CF62" i="2"/>
  <c r="CJ62" i="2"/>
  <c r="BO62" i="2" s="1"/>
  <c r="CN62" i="2"/>
  <c r="CV62" i="2"/>
  <c r="CM63" i="2"/>
  <c r="CQ63" i="2"/>
  <c r="CU63" i="2"/>
  <c r="CH64" i="2"/>
  <c r="BM64" i="2" s="1"/>
  <c r="CL64" i="2"/>
  <c r="BD65" i="2"/>
  <c r="CH65" i="2"/>
  <c r="BM65" i="2" s="1"/>
  <c r="CL65" i="2"/>
  <c r="BD66" i="2"/>
  <c r="CH66" i="2"/>
  <c r="BM66" i="2" s="1"/>
  <c r="CL66" i="2"/>
  <c r="CG67" i="2"/>
  <c r="BL67" i="2" s="1"/>
  <c r="BE69" i="2"/>
  <c r="BD72" i="2"/>
  <c r="CG72" i="2"/>
  <c r="BL72" i="2" s="1"/>
  <c r="CK72" i="2"/>
  <c r="CO72" i="2"/>
  <c r="CS72" i="2"/>
  <c r="CN74" i="2"/>
  <c r="CV74" i="2"/>
  <c r="CX74" i="2"/>
  <c r="AU75" i="2"/>
  <c r="CU75" i="2"/>
  <c r="CQ75" i="2"/>
  <c r="CM75" i="2"/>
  <c r="AX75" i="2"/>
  <c r="BF75" i="2" s="1"/>
  <c r="CG75" i="2"/>
  <c r="BL75" i="2" s="1"/>
  <c r="BQ76" i="2"/>
  <c r="BR76" i="2" s="1"/>
  <c r="BT76" i="2"/>
  <c r="CX78" i="2"/>
  <c r="CV78" i="2"/>
  <c r="CF78" i="2"/>
  <c r="CH81" i="2"/>
  <c r="BM81" i="2" s="1"/>
  <c r="BE81" i="2"/>
  <c r="CV81" i="2"/>
  <c r="CR81" i="2"/>
  <c r="CW81" i="2"/>
  <c r="CS81" i="2"/>
  <c r="CO81" i="2"/>
  <c r="CK81" i="2"/>
  <c r="AM81" i="2"/>
  <c r="CG62" i="2"/>
  <c r="BL62" i="2" s="1"/>
  <c r="AU63" i="2"/>
  <c r="BX63" i="2"/>
  <c r="CF63" i="2"/>
  <c r="CJ63" i="2"/>
  <c r="BO63" i="2" s="1"/>
  <c r="CN63" i="2"/>
  <c r="CR63" i="2"/>
  <c r="CV63" i="2"/>
  <c r="BE64" i="2"/>
  <c r="AX65" i="2"/>
  <c r="BE65" i="2"/>
  <c r="CM65" i="2"/>
  <c r="CQ65" i="2"/>
  <c r="CU65" i="2"/>
  <c r="AX66" i="2"/>
  <c r="BE66" i="2"/>
  <c r="CM66" i="2"/>
  <c r="CQ66" i="2"/>
  <c r="CU66" i="2"/>
  <c r="AX67" i="2"/>
  <c r="BD67" i="2"/>
  <c r="CB67" i="2"/>
  <c r="CH67" i="2"/>
  <c r="BM67" i="2" s="1"/>
  <c r="CL67" i="2"/>
  <c r="CP67" i="2"/>
  <c r="CT67" i="2"/>
  <c r="CX67" i="2"/>
  <c r="AV68" i="2"/>
  <c r="BG68" i="2"/>
  <c r="BX68" i="2"/>
  <c r="CF68" i="2"/>
  <c r="CN68" i="2"/>
  <c r="CR68" i="2"/>
  <c r="CV68" i="2"/>
  <c r="CI69" i="2"/>
  <c r="BN69" i="2" s="1"/>
  <c r="CM69" i="2"/>
  <c r="CQ69" i="2"/>
  <c r="CU69" i="2"/>
  <c r="AX70" i="2"/>
  <c r="BF70" i="2" s="1"/>
  <c r="BD70" i="2"/>
  <c r="CG70" i="2"/>
  <c r="BL70" i="2" s="1"/>
  <c r="CK70" i="2"/>
  <c r="CO70" i="2"/>
  <c r="CS70" i="2"/>
  <c r="AU71" i="2"/>
  <c r="CM71" i="2"/>
  <c r="CQ71" i="2"/>
  <c r="CU71" i="2"/>
  <c r="AX72" i="2"/>
  <c r="BF72" i="2" s="1"/>
  <c r="CB72" i="2"/>
  <c r="CP72" i="2"/>
  <c r="CT72" i="2"/>
  <c r="CX72" i="2"/>
  <c r="BD73" i="2"/>
  <c r="CG73" i="2"/>
  <c r="BL73" i="2" s="1"/>
  <c r="CK73" i="2"/>
  <c r="CO73" i="2"/>
  <c r="CS73" i="2"/>
  <c r="AU74" i="2"/>
  <c r="BX74" i="2"/>
  <c r="CF74" i="2"/>
  <c r="CJ74" i="2"/>
  <c r="BO74" i="2" s="1"/>
  <c r="CP74" i="2"/>
  <c r="BK75" i="2"/>
  <c r="BE75" i="2"/>
  <c r="BD75" i="2"/>
  <c r="CN75" i="2"/>
  <c r="CK75" i="2"/>
  <c r="BG77" i="2"/>
  <c r="AU78" i="2"/>
  <c r="CG78" i="2"/>
  <c r="BL78" i="2" s="1"/>
  <c r="BD78" i="2"/>
  <c r="AX78" i="2"/>
  <c r="BE78" i="2"/>
  <c r="AY78" i="2"/>
  <c r="CU78" i="2"/>
  <c r="CV79" i="2"/>
  <c r="BD80" i="2"/>
  <c r="AU80" i="2"/>
  <c r="CU80" i="2"/>
  <c r="CQ80" i="2"/>
  <c r="CM80" i="2"/>
  <c r="AX80" i="2"/>
  <c r="AU62" i="2"/>
  <c r="CB62" i="2"/>
  <c r="AV63" i="2"/>
  <c r="CG63" i="2"/>
  <c r="BL63" i="2" s="1"/>
  <c r="CK63" i="2"/>
  <c r="CO63" i="2"/>
  <c r="CS63" i="2"/>
  <c r="BX64" i="2"/>
  <c r="CF64" i="2"/>
  <c r="BX65" i="2"/>
  <c r="CF65" i="2"/>
  <c r="BX66" i="2"/>
  <c r="CF66" i="2"/>
  <c r="AY67" i="2"/>
  <c r="CJ67" i="2" s="1"/>
  <c r="BO67" i="2" s="1"/>
  <c r="CM67" i="2"/>
  <c r="CQ67" i="2"/>
  <c r="CU67" i="2"/>
  <c r="AX68" i="2"/>
  <c r="CG68" i="2"/>
  <c r="BL68" i="2" s="1"/>
  <c r="CO68" i="2"/>
  <c r="CS68" i="2"/>
  <c r="AU69" i="2"/>
  <c r="BX69" i="2"/>
  <c r="CF69" i="2"/>
  <c r="AY70" i="2"/>
  <c r="BG70" i="2" s="1"/>
  <c r="CB70" i="2"/>
  <c r="AV71" i="2"/>
  <c r="BX71" i="2"/>
  <c r="CF71" i="2"/>
  <c r="CM72" i="2"/>
  <c r="CQ72" i="2"/>
  <c r="CU72" i="2"/>
  <c r="AX73" i="2"/>
  <c r="BF73" i="2" s="1"/>
  <c r="BE73" i="2"/>
  <c r="AV74" i="2"/>
  <c r="CR74" i="2"/>
  <c r="CG74" i="2"/>
  <c r="BL74" i="2" s="1"/>
  <c r="CQ74" i="2"/>
  <c r="CR75" i="2"/>
  <c r="CT75" i="2"/>
  <c r="CB75" i="2"/>
  <c r="CO75" i="2"/>
  <c r="AN77" i="2"/>
  <c r="BE77" i="2" s="1"/>
  <c r="CR77" i="2"/>
  <c r="CP78" i="2"/>
  <c r="CN78" i="2"/>
  <c r="BX78" i="2"/>
  <c r="CN79" i="2"/>
  <c r="CH79" i="2"/>
  <c r="BM79" i="2" s="1"/>
  <c r="CR80" i="2"/>
  <c r="CT80" i="2"/>
  <c r="CB80" i="2"/>
  <c r="CN81" i="2"/>
  <c r="CM62" i="2"/>
  <c r="CQ62" i="2"/>
  <c r="AX63" i="2"/>
  <c r="CB63" i="2"/>
  <c r="CH63" i="2"/>
  <c r="BM63" i="2" s="1"/>
  <c r="AM64" i="2"/>
  <c r="CK64" i="2"/>
  <c r="CO64" i="2"/>
  <c r="CS64" i="2"/>
  <c r="AU65" i="2"/>
  <c r="CK65" i="2"/>
  <c r="CO65" i="2"/>
  <c r="CS65" i="2"/>
  <c r="AU66" i="2"/>
  <c r="CK66" i="2"/>
  <c r="CO66" i="2"/>
  <c r="CS66" i="2"/>
  <c r="BX67" i="2"/>
  <c r="CF67" i="2"/>
  <c r="CB68" i="2"/>
  <c r="CG69" i="2"/>
  <c r="BL69" i="2" s="1"/>
  <c r="CO69" i="2"/>
  <c r="CS69" i="2"/>
  <c r="AU70" i="2"/>
  <c r="CM70" i="2"/>
  <c r="CQ70" i="2"/>
  <c r="AX71" i="2"/>
  <c r="BF71" i="2" s="1"/>
  <c r="CG71" i="2"/>
  <c r="BL71" i="2" s="1"/>
  <c r="CO71" i="2"/>
  <c r="CS71" i="2"/>
  <c r="BX72" i="2"/>
  <c r="CF72" i="2"/>
  <c r="CM73" i="2"/>
  <c r="CQ73" i="2"/>
  <c r="AX74" i="2"/>
  <c r="BD74" i="2"/>
  <c r="CW74" i="2"/>
  <c r="CS74" i="2"/>
  <c r="CO74" i="2"/>
  <c r="CB74" i="2"/>
  <c r="CH74" i="2"/>
  <c r="BM74" i="2" s="1"/>
  <c r="CT74" i="2"/>
  <c r="BT77" i="2"/>
  <c r="AV78" i="2"/>
  <c r="CM78" i="2"/>
  <c r="CR79" i="2"/>
  <c r="AV80" i="2"/>
  <c r="CV80" i="2"/>
  <c r="AY84" i="2"/>
  <c r="CJ84" i="2" s="1"/>
  <c r="BO84" i="2" s="1"/>
  <c r="CW86" i="2"/>
  <c r="CS86" i="2"/>
  <c r="CO86" i="2"/>
  <c r="CK86" i="2"/>
  <c r="AM86" i="2"/>
  <c r="CV87" i="2"/>
  <c r="CG88" i="2"/>
  <c r="BL88" i="2" s="1"/>
  <c r="AU88" i="2"/>
  <c r="CU88" i="2"/>
  <c r="CQ88" i="2"/>
  <c r="CM88" i="2"/>
  <c r="AX88" i="2"/>
  <c r="CN92" i="2"/>
  <c r="CP75" i="2"/>
  <c r="CX75" i="2"/>
  <c r="BD76" i="2"/>
  <c r="CG76" i="2"/>
  <c r="BL76" i="2" s="1"/>
  <c r="CK76" i="2"/>
  <c r="CO76" i="2"/>
  <c r="CS76" i="2"/>
  <c r="AU77" i="2"/>
  <c r="CM77" i="2"/>
  <c r="CQ77" i="2"/>
  <c r="CU77" i="2"/>
  <c r="CR78" i="2"/>
  <c r="BG79" i="2"/>
  <c r="CM79" i="2"/>
  <c r="CQ79" i="2"/>
  <c r="CU79" i="2"/>
  <c r="CP80" i="2"/>
  <c r="CX80" i="2"/>
  <c r="AV81" i="2"/>
  <c r="BG82" i="2"/>
  <c r="CP82" i="2"/>
  <c r="CN82" i="2"/>
  <c r="CX82" i="2"/>
  <c r="CV82" i="2"/>
  <c r="CQ82" i="2"/>
  <c r="BG84" i="2"/>
  <c r="CP84" i="2"/>
  <c r="BX84" i="2"/>
  <c r="CP85" i="2"/>
  <c r="CN85" i="2"/>
  <c r="BX85" i="2"/>
  <c r="CR86" i="2"/>
  <c r="CW87" i="2"/>
  <c r="CS87" i="2"/>
  <c r="CO87" i="2"/>
  <c r="CK87" i="2"/>
  <c r="CN87" i="2"/>
  <c r="CH87" i="2"/>
  <c r="BM87" i="2" s="1"/>
  <c r="BD88" i="2"/>
  <c r="CV88" i="2"/>
  <c r="AU89" i="2"/>
  <c r="CU89" i="2"/>
  <c r="CQ89" i="2"/>
  <c r="CM89" i="2"/>
  <c r="BD89" i="2"/>
  <c r="AX89" i="2"/>
  <c r="AY89" i="2"/>
  <c r="CT89" i="2"/>
  <c r="CB89" i="2"/>
  <c r="AY90" i="2"/>
  <c r="AX76" i="2"/>
  <c r="BF76" i="2" s="1"/>
  <c r="BE76" i="2"/>
  <c r="CB76" i="2"/>
  <c r="CK78" i="2"/>
  <c r="CO78" i="2"/>
  <c r="CS78" i="2"/>
  <c r="AU79" i="2"/>
  <c r="BD79" i="2"/>
  <c r="BX79" i="2"/>
  <c r="CF79" i="2"/>
  <c r="BG80" i="2"/>
  <c r="CB81" i="2"/>
  <c r="AV82" i="2"/>
  <c r="BD82" i="2"/>
  <c r="CW82" i="2"/>
  <c r="CS82" i="2"/>
  <c r="CO82" i="2"/>
  <c r="CK82" i="2"/>
  <c r="BX82" i="2"/>
  <c r="CF82" i="2"/>
  <c r="CU82" i="2"/>
  <c r="AV83" i="2"/>
  <c r="BE83" i="2"/>
  <c r="CN83" i="2"/>
  <c r="AN84" i="2"/>
  <c r="AV86" i="2"/>
  <c r="CR87" i="2"/>
  <c r="CL87" i="2"/>
  <c r="CW88" i="2"/>
  <c r="CS88" i="2"/>
  <c r="CO88" i="2"/>
  <c r="CK88" i="2"/>
  <c r="CN88" i="2"/>
  <c r="CH88" i="2"/>
  <c r="BM88" i="2" s="1"/>
  <c r="AN89" i="2"/>
  <c r="AV89" i="2" s="1"/>
  <c r="BG89" i="2"/>
  <c r="CV89" i="2"/>
  <c r="BG90" i="2"/>
  <c r="BX75" i="2"/>
  <c r="CF75" i="2"/>
  <c r="CM76" i="2"/>
  <c r="CQ76" i="2"/>
  <c r="AX77" i="2"/>
  <c r="BF77" i="2" s="1"/>
  <c r="CG77" i="2"/>
  <c r="BL77" i="2" s="1"/>
  <c r="CO77" i="2"/>
  <c r="CS77" i="2"/>
  <c r="CB78" i="2"/>
  <c r="CK79" i="2"/>
  <c r="CO79" i="2"/>
  <c r="CS79" i="2"/>
  <c r="BX80" i="2"/>
  <c r="CF80" i="2"/>
  <c r="AX82" i="2"/>
  <c r="CT82" i="2"/>
  <c r="CR82" i="2"/>
  <c r="CI83" i="2"/>
  <c r="BN83" i="2" s="1"/>
  <c r="BF83" i="2"/>
  <c r="CR83" i="2"/>
  <c r="CT83" i="2"/>
  <c r="CB83" i="2"/>
  <c r="CX84" i="2"/>
  <c r="CF84" i="2"/>
  <c r="CX85" i="2"/>
  <c r="CV85" i="2"/>
  <c r="CF85" i="2"/>
  <c r="CV86" i="2"/>
  <c r="AM87" i="2"/>
  <c r="CR88" i="2"/>
  <c r="CL88" i="2"/>
  <c r="CJ89" i="2"/>
  <c r="BO89" i="2" s="1"/>
  <c r="CG89" i="2"/>
  <c r="BL89" i="2" s="1"/>
  <c r="AN90" i="2"/>
  <c r="CV90" i="2" s="1"/>
  <c r="CP83" i="2"/>
  <c r="CX83" i="2"/>
  <c r="BD84" i="2"/>
  <c r="CJ85" i="2"/>
  <c r="BO85" i="2" s="1"/>
  <c r="CR85" i="2"/>
  <c r="BE86" i="2"/>
  <c r="BE87" i="2"/>
  <c r="BE88" i="2"/>
  <c r="CH89" i="2"/>
  <c r="BM89" i="2" s="1"/>
  <c r="CL89" i="2"/>
  <c r="CP89" i="2"/>
  <c r="CX89" i="2"/>
  <c r="CG90" i="2"/>
  <c r="BL90" i="2" s="1"/>
  <c r="CU90" i="2"/>
  <c r="CQ90" i="2"/>
  <c r="CM90" i="2"/>
  <c r="BD90" i="2"/>
  <c r="CW90" i="2"/>
  <c r="CS90" i="2"/>
  <c r="CO90" i="2"/>
  <c r="CK90" i="2"/>
  <c r="CJ90" i="2"/>
  <c r="BO90" i="2" s="1"/>
  <c r="CR92" i="2"/>
  <c r="CI94" i="2"/>
  <c r="BN94" i="2" s="1"/>
  <c r="BF94" i="2"/>
  <c r="BQ97" i="2"/>
  <c r="BR97" i="2" s="1"/>
  <c r="BT97" i="2"/>
  <c r="AU83" i="2"/>
  <c r="CM83" i="2"/>
  <c r="CQ83" i="2"/>
  <c r="CU83" i="2"/>
  <c r="AX84" i="2"/>
  <c r="CK84" i="2"/>
  <c r="CO84" i="2"/>
  <c r="CS84" i="2"/>
  <c r="AU85" i="2"/>
  <c r="CG85" i="2"/>
  <c r="BL85" i="2" s="1"/>
  <c r="CK85" i="2"/>
  <c r="CO85" i="2"/>
  <c r="CS85" i="2"/>
  <c r="BX86" i="2"/>
  <c r="CF86" i="2"/>
  <c r="BX87" i="2"/>
  <c r="CF87" i="2"/>
  <c r="BX88" i="2"/>
  <c r="CF88" i="2"/>
  <c r="AX90" i="2"/>
  <c r="CN90" i="2"/>
  <c r="CU91" i="2"/>
  <c r="CQ91" i="2"/>
  <c r="CM91" i="2"/>
  <c r="AU91" i="2"/>
  <c r="BD91" i="2"/>
  <c r="AX91" i="2"/>
  <c r="BF91" i="2" s="1"/>
  <c r="BE91" i="2"/>
  <c r="AY91" i="2"/>
  <c r="BK93" i="2"/>
  <c r="CV93" i="2"/>
  <c r="CR93" i="2"/>
  <c r="CN93" i="2"/>
  <c r="AV93" i="2"/>
  <c r="BK94" i="2"/>
  <c r="BE94" i="2"/>
  <c r="CU95" i="2"/>
  <c r="CQ95" i="2"/>
  <c r="CM95" i="2"/>
  <c r="AU95" i="2"/>
  <c r="BD95" i="2"/>
  <c r="AX95" i="2"/>
  <c r="BF95" i="2" s="1"/>
  <c r="BX83" i="2"/>
  <c r="CF83" i="2"/>
  <c r="CB84" i="2"/>
  <c r="CB85" i="2"/>
  <c r="CH85" i="2"/>
  <c r="BM85" i="2" s="1"/>
  <c r="BX89" i="2"/>
  <c r="CF89" i="2"/>
  <c r="BX90" i="2"/>
  <c r="CH90" i="2"/>
  <c r="BM90" i="2" s="1"/>
  <c r="CV91" i="2"/>
  <c r="CR91" i="2"/>
  <c r="CN91" i="2"/>
  <c r="BG91" i="2"/>
  <c r="CV92" i="2"/>
  <c r="BE96" i="2"/>
  <c r="CL96" i="2"/>
  <c r="CH96" i="2"/>
  <c r="BM96" i="2" s="1"/>
  <c r="CJ96" i="2"/>
  <c r="BO96" i="2" s="1"/>
  <c r="CH92" i="2"/>
  <c r="BM92" i="2" s="1"/>
  <c r="CL92" i="2"/>
  <c r="CG95" i="2"/>
  <c r="BL95" i="2" s="1"/>
  <c r="CK95" i="2"/>
  <c r="CO95" i="2"/>
  <c r="CS95" i="2"/>
  <c r="CW95" i="2"/>
  <c r="BE97" i="2"/>
  <c r="BT98" i="2"/>
  <c r="CG91" i="2"/>
  <c r="BL91" i="2" s="1"/>
  <c r="CK91" i="2"/>
  <c r="CO91" i="2"/>
  <c r="CS91" i="2"/>
  <c r="AU92" i="2"/>
  <c r="CM92" i="2"/>
  <c r="CQ92" i="2"/>
  <c r="CU92" i="2"/>
  <c r="AX93" i="2"/>
  <c r="BF93" i="2" s="1"/>
  <c r="BD93" i="2"/>
  <c r="CG93" i="2"/>
  <c r="BL93" i="2" s="1"/>
  <c r="CK93" i="2"/>
  <c r="CO93" i="2"/>
  <c r="CS93" i="2"/>
  <c r="AU94" i="2"/>
  <c r="BX94" i="2"/>
  <c r="CF94" i="2"/>
  <c r="CN94" i="2"/>
  <c r="CR94" i="2"/>
  <c r="CV94" i="2"/>
  <c r="AY95" i="2"/>
  <c r="BG95" i="2" s="1"/>
  <c r="BE95" i="2"/>
  <c r="BT95" i="2"/>
  <c r="CB95" i="2"/>
  <c r="CP95" i="2"/>
  <c r="CT95" i="2"/>
  <c r="CX95" i="2"/>
  <c r="AV96" i="2"/>
  <c r="BG96" i="2"/>
  <c r="BX96" i="2"/>
  <c r="CF96" i="2"/>
  <c r="CN96" i="2"/>
  <c r="CR96" i="2"/>
  <c r="CV96" i="2"/>
  <c r="CM97" i="2"/>
  <c r="CQ97" i="2"/>
  <c r="CU97" i="2"/>
  <c r="AX98" i="2"/>
  <c r="CM98" i="2"/>
  <c r="CQ98" i="2"/>
  <c r="CU98" i="2"/>
  <c r="CF90" i="2"/>
  <c r="BT91" i="2"/>
  <c r="CB91" i="2"/>
  <c r="AV92" i="2"/>
  <c r="BX92" i="2"/>
  <c r="CF92" i="2"/>
  <c r="AY93" i="2"/>
  <c r="BG93" i="2" s="1"/>
  <c r="CB93" i="2"/>
  <c r="AV94" i="2"/>
  <c r="BD94" i="2"/>
  <c r="CG94" i="2"/>
  <c r="BL94" i="2" s="1"/>
  <c r="CO94" i="2"/>
  <c r="CS94" i="2"/>
  <c r="AX96" i="2"/>
  <c r="CG96" i="2"/>
  <c r="BL96" i="2" s="1"/>
  <c r="CK96" i="2"/>
  <c r="CO96" i="2"/>
  <c r="CS96" i="2"/>
  <c r="AU97" i="2"/>
  <c r="BX97" i="2"/>
  <c r="CF97" i="2"/>
  <c r="BX98" i="2"/>
  <c r="CF98" i="2"/>
  <c r="AX92" i="2"/>
  <c r="BF92" i="2" s="1"/>
  <c r="CG92" i="2"/>
  <c r="BL92" i="2" s="1"/>
  <c r="CO92" i="2"/>
  <c r="CS92" i="2"/>
  <c r="AU93" i="2"/>
  <c r="CM93" i="2"/>
  <c r="CQ93" i="2"/>
  <c r="CB94" i="2"/>
  <c r="BX95" i="2"/>
  <c r="CF95" i="2"/>
  <c r="CB96" i="2"/>
  <c r="CG97" i="2"/>
  <c r="BL97" i="2" s="1"/>
  <c r="CO97" i="2"/>
  <c r="CS97" i="2"/>
  <c r="AU98" i="2"/>
  <c r="CG98" i="2"/>
  <c r="BL98" i="2" s="1"/>
  <c r="CO98" i="2"/>
  <c r="CS98" i="2"/>
  <c r="K96" i="28"/>
  <c r="K150" i="29"/>
  <c r="L214" i="22"/>
  <c r="S8" i="22"/>
  <c r="R27" i="22" s="1"/>
  <c r="R97" i="22"/>
  <c r="Q81" i="29" s="1"/>
  <c r="R77" i="22"/>
  <c r="Q40" i="28" s="1"/>
  <c r="R41" i="22"/>
  <c r="Q28" i="28" s="1"/>
  <c r="R51" i="22"/>
  <c r="Q31" i="28" s="1"/>
  <c r="Q119" i="22"/>
  <c r="P100" i="29" s="1"/>
  <c r="Q88" i="22"/>
  <c r="P77" i="29" s="1"/>
  <c r="K78" i="29" s="1"/>
  <c r="Q46" i="22"/>
  <c r="P42" i="29" s="1"/>
  <c r="Q36" i="22"/>
  <c r="P36" i="29" s="1"/>
  <c r="Q27" i="22"/>
  <c r="X151" i="29"/>
  <c r="AB151" i="29"/>
  <c r="AF151" i="29"/>
  <c r="AJ151" i="29"/>
  <c r="Y151" i="29"/>
  <c r="AC151" i="29"/>
  <c r="AG151" i="29"/>
  <c r="AK151" i="29"/>
  <c r="U151" i="29"/>
  <c r="Z151" i="29"/>
  <c r="AD151" i="29"/>
  <c r="AH151" i="29"/>
  <c r="AL151" i="29"/>
  <c r="M151" i="29"/>
  <c r="W151" i="29"/>
  <c r="AA151" i="29"/>
  <c r="AE151" i="29"/>
  <c r="AI151" i="29"/>
  <c r="V116" i="29"/>
  <c r="W97" i="28"/>
  <c r="M97" i="28"/>
  <c r="U97" i="28"/>
  <c r="N151" i="29"/>
  <c r="O151" i="29"/>
  <c r="V215" i="22"/>
  <c r="P64" i="22"/>
  <c r="X215" i="22"/>
  <c r="O97" i="28"/>
  <c r="N34" i="28"/>
  <c r="V62" i="28"/>
  <c r="N215" i="22"/>
  <c r="W180" i="22"/>
  <c r="O64" i="22"/>
  <c r="Q31" i="22" l="1"/>
  <c r="Q38" i="22"/>
  <c r="P38" i="29" s="1"/>
  <c r="Q83" i="22"/>
  <c r="Q90" i="22"/>
  <c r="Q121" i="22"/>
  <c r="P102" i="29" s="1"/>
  <c r="R39" i="22"/>
  <c r="Q39" i="29" s="1"/>
  <c r="R43" i="22"/>
  <c r="Q30" i="28" s="1"/>
  <c r="R79" i="22"/>
  <c r="Q67" i="29" s="1"/>
  <c r="R99" i="22"/>
  <c r="Q83" i="29" s="1"/>
  <c r="Q35" i="22"/>
  <c r="P35" i="29" s="1"/>
  <c r="Q45" i="22"/>
  <c r="P41" i="29" s="1"/>
  <c r="Q84" i="22"/>
  <c r="Q103" i="22"/>
  <c r="P87" i="29" s="1"/>
  <c r="Q122" i="22"/>
  <c r="P103" i="29" s="1"/>
  <c r="R40" i="22"/>
  <c r="Q27" i="28" s="1"/>
  <c r="R60" i="22"/>
  <c r="Q33" i="28" s="1"/>
  <c r="R80" i="22"/>
  <c r="Q68" i="29" s="1"/>
  <c r="R44" i="22"/>
  <c r="Q40" i="29" s="1"/>
  <c r="Q30" i="22"/>
  <c r="P30" i="29" s="1"/>
  <c r="Q37" i="22"/>
  <c r="P37" i="29" s="1"/>
  <c r="Q47" i="22"/>
  <c r="P43" i="29" s="1"/>
  <c r="Q89" i="22"/>
  <c r="P42" i="28" s="1"/>
  <c r="P52" i="28" s="1"/>
  <c r="P97" i="28" s="1"/>
  <c r="Q120" i="22"/>
  <c r="P101" i="29" s="1"/>
  <c r="R28" i="22"/>
  <c r="Q28" i="29" s="1"/>
  <c r="R42" i="22"/>
  <c r="Q29" i="28" s="1"/>
  <c r="R78" i="22"/>
  <c r="Q41" i="28" s="1"/>
  <c r="R98" i="22"/>
  <c r="Q82" i="29" s="1"/>
  <c r="P31" i="29"/>
  <c r="P72" i="29"/>
  <c r="P27" i="29"/>
  <c r="CI77" i="2"/>
  <c r="BN77" i="2" s="1"/>
  <c r="CV77" i="2"/>
  <c r="AY9" i="2"/>
  <c r="CI79" i="2"/>
  <c r="BN79" i="2" s="1"/>
  <c r="BF79" i="2"/>
  <c r="BD51" i="2"/>
  <c r="AX51" i="2"/>
  <c r="BF85" i="2"/>
  <c r="CI85" i="2"/>
  <c r="BN85" i="2" s="1"/>
  <c r="BE89" i="2"/>
  <c r="CI72" i="2"/>
  <c r="BN72" i="2" s="1"/>
  <c r="CJ56" i="2"/>
  <c r="BO56" i="2" s="1"/>
  <c r="CJ40" i="2"/>
  <c r="BO40" i="2" s="1"/>
  <c r="CN34" i="2"/>
  <c r="AV46" i="2"/>
  <c r="CN14" i="2"/>
  <c r="BG21" i="2"/>
  <c r="BQ44" i="2"/>
  <c r="BR44" i="2" s="1"/>
  <c r="BT44" i="2"/>
  <c r="CN89" i="2"/>
  <c r="CI45" i="2"/>
  <c r="BN45" i="2" s="1"/>
  <c r="BG17" i="2"/>
  <c r="BD97" i="2"/>
  <c r="AX97" i="2"/>
  <c r="CI93" i="2"/>
  <c r="BN93" i="2" s="1"/>
  <c r="BG67" i="2"/>
  <c r="AV58" i="2"/>
  <c r="CI19" i="2"/>
  <c r="BN19" i="2" s="1"/>
  <c r="BG13" i="2"/>
  <c r="CI13" i="2"/>
  <c r="BN13" i="2" s="1"/>
  <c r="BG35" i="2"/>
  <c r="CI96" i="2"/>
  <c r="BN96" i="2" s="1"/>
  <c r="BF96" i="2"/>
  <c r="CL91" i="2"/>
  <c r="CH91" i="2"/>
  <c r="BM91" i="2" s="1"/>
  <c r="CJ91" i="2"/>
  <c r="BO91" i="2" s="1"/>
  <c r="BT94" i="2"/>
  <c r="BQ94" i="2"/>
  <c r="BR94" i="2" s="1"/>
  <c r="BF84" i="2"/>
  <c r="CI84" i="2"/>
  <c r="BN84" i="2" s="1"/>
  <c r="CI82" i="2"/>
  <c r="BN82" i="2" s="1"/>
  <c r="BF82" i="2"/>
  <c r="CH84" i="2"/>
  <c r="BM84" i="2" s="1"/>
  <c r="AN11" i="2"/>
  <c r="CN84" i="2"/>
  <c r="CG86" i="2"/>
  <c r="BL86" i="2" s="1"/>
  <c r="AU86" i="2"/>
  <c r="CU86" i="2"/>
  <c r="CQ86" i="2"/>
  <c r="CM86" i="2"/>
  <c r="BD86" i="2"/>
  <c r="AX86" i="2"/>
  <c r="CJ77" i="2"/>
  <c r="BO77" i="2" s="1"/>
  <c r="CL77" i="2"/>
  <c r="CH77" i="2"/>
  <c r="BM77" i="2" s="1"/>
  <c r="BF74" i="2"/>
  <c r="CI74" i="2"/>
  <c r="BN74" i="2" s="1"/>
  <c r="BF63" i="2"/>
  <c r="CI63" i="2"/>
  <c r="BN63" i="2" s="1"/>
  <c r="BF78" i="2"/>
  <c r="CI78" i="2"/>
  <c r="BN78" i="2" s="1"/>
  <c r="BF66" i="2"/>
  <c r="CI66" i="2"/>
  <c r="BN66" i="2" s="1"/>
  <c r="CU81" i="2"/>
  <c r="CQ81" i="2"/>
  <c r="CM81" i="2"/>
  <c r="AX81" i="2"/>
  <c r="AX11" i="2" s="1"/>
  <c r="CG81" i="2"/>
  <c r="BL81" i="2" s="1"/>
  <c r="BD81" i="2"/>
  <c r="AU81" i="2"/>
  <c r="AM11" i="2"/>
  <c r="CI59" i="2"/>
  <c r="BN59" i="2" s="1"/>
  <c r="BF59" i="2"/>
  <c r="BF50" i="2"/>
  <c r="CI50" i="2"/>
  <c r="BN50" i="2" s="1"/>
  <c r="CI57" i="2"/>
  <c r="BN57" i="2" s="1"/>
  <c r="BF57" i="2"/>
  <c r="CR59" i="2"/>
  <c r="CN59" i="2"/>
  <c r="CV59" i="2"/>
  <c r="BD43" i="2"/>
  <c r="AU43" i="2"/>
  <c r="CU43" i="2"/>
  <c r="CQ43" i="2"/>
  <c r="CM43" i="2"/>
  <c r="AX43" i="2"/>
  <c r="BE38" i="2"/>
  <c r="CH38" i="2"/>
  <c r="BM38" i="2" s="1"/>
  <c r="BQ71" i="2"/>
  <c r="BR71" i="2" s="1"/>
  <c r="BT71" i="2"/>
  <c r="BT26" i="2"/>
  <c r="BQ26" i="2"/>
  <c r="BR26" i="2" s="1"/>
  <c r="BK21" i="2"/>
  <c r="BM21" i="2"/>
  <c r="BG9" i="2"/>
  <c r="BC8" i="2"/>
  <c r="BQ20" i="2"/>
  <c r="BR20" i="2" s="1"/>
  <c r="BT20" i="2"/>
  <c r="BS14" i="2"/>
  <c r="CR20" i="2"/>
  <c r="AU15" i="2"/>
  <c r="CU15" i="2"/>
  <c r="CQ15" i="2"/>
  <c r="CM15" i="2"/>
  <c r="BJ15" i="2"/>
  <c r="BJ9" i="2" s="1"/>
  <c r="BJ8" i="2" s="1"/>
  <c r="BD15" i="2"/>
  <c r="AX15" i="2"/>
  <c r="BF15" i="2" s="1"/>
  <c r="AM9" i="2"/>
  <c r="CR16" i="2"/>
  <c r="CN16" i="2"/>
  <c r="BK16" i="2"/>
  <c r="CV16" i="2"/>
  <c r="BE16" i="2"/>
  <c r="CI98" i="2"/>
  <c r="BN98" i="2" s="1"/>
  <c r="BF98" i="2"/>
  <c r="CJ95" i="2"/>
  <c r="BO95" i="2" s="1"/>
  <c r="CL95" i="2"/>
  <c r="CH95" i="2"/>
  <c r="BM95" i="2" s="1"/>
  <c r="CJ98" i="2"/>
  <c r="BO98" i="2" s="1"/>
  <c r="CL98" i="2"/>
  <c r="CH98" i="2"/>
  <c r="BM98" i="2" s="1"/>
  <c r="CI90" i="2"/>
  <c r="BN90" i="2" s="1"/>
  <c r="BF90" i="2"/>
  <c r="CJ97" i="2"/>
  <c r="BO97" i="2" s="1"/>
  <c r="CL97" i="2"/>
  <c r="CH97" i="2"/>
  <c r="BM97" i="2" s="1"/>
  <c r="AV90" i="2"/>
  <c r="AV84" i="2"/>
  <c r="CG87" i="2"/>
  <c r="BL87" i="2" s="1"/>
  <c r="AU87" i="2"/>
  <c r="CU87" i="2"/>
  <c r="CQ87" i="2"/>
  <c r="CM87" i="2"/>
  <c r="AX87" i="2"/>
  <c r="BD87" i="2"/>
  <c r="CR90" i="2"/>
  <c r="BF89" i="2"/>
  <c r="CI89" i="2"/>
  <c r="BN89" i="2" s="1"/>
  <c r="CI95" i="2"/>
  <c r="BN95" i="2" s="1"/>
  <c r="BF88" i="2"/>
  <c r="CI88" i="2"/>
  <c r="BN88" i="2" s="1"/>
  <c r="BE84" i="2"/>
  <c r="CG64" i="2"/>
  <c r="BL64" i="2" s="1"/>
  <c r="AU64" i="2"/>
  <c r="CU64" i="2"/>
  <c r="CQ64" i="2"/>
  <c r="CM64" i="2"/>
  <c r="BD64" i="2"/>
  <c r="AX64" i="2"/>
  <c r="AV77" i="2"/>
  <c r="CI76" i="2"/>
  <c r="BN76" i="2" s="1"/>
  <c r="CI71" i="2"/>
  <c r="BN71" i="2" s="1"/>
  <c r="BF65" i="2"/>
  <c r="CI65" i="2"/>
  <c r="BN65" i="2" s="1"/>
  <c r="CN77" i="2"/>
  <c r="CI75" i="2"/>
  <c r="BN75" i="2" s="1"/>
  <c r="CI62" i="2"/>
  <c r="BN62" i="2" s="1"/>
  <c r="BF62" i="2"/>
  <c r="BF60" i="2"/>
  <c r="CI60" i="2"/>
  <c r="BN60" i="2" s="1"/>
  <c r="CL52" i="2"/>
  <c r="CH52" i="2"/>
  <c r="BM52" i="2" s="1"/>
  <c r="CJ52" i="2"/>
  <c r="BO52" i="2" s="1"/>
  <c r="BG53" i="2"/>
  <c r="BQ48" i="2"/>
  <c r="BR48" i="2" s="1"/>
  <c r="BT48" i="2"/>
  <c r="CI32" i="2"/>
  <c r="BN32" i="2" s="1"/>
  <c r="CJ43" i="2"/>
  <c r="BO43" i="2" s="1"/>
  <c r="CL43" i="2"/>
  <c r="CH43" i="2"/>
  <c r="BM43" i="2" s="1"/>
  <c r="CI24" i="2"/>
  <c r="BN24" i="2" s="1"/>
  <c r="BF24" i="2"/>
  <c r="BT46" i="2"/>
  <c r="BQ46" i="2"/>
  <c r="BR46" i="2" s="1"/>
  <c r="CJ39" i="2"/>
  <c r="BO39" i="2" s="1"/>
  <c r="CL39" i="2"/>
  <c r="CH39" i="2"/>
  <c r="BM39" i="2" s="1"/>
  <c r="BK34" i="2"/>
  <c r="BE34" i="2"/>
  <c r="CV33" i="2"/>
  <c r="BK33" i="2"/>
  <c r="AV33" i="2"/>
  <c r="CR26" i="2"/>
  <c r="AV26" i="2"/>
  <c r="BD25" i="2"/>
  <c r="AX25" i="2"/>
  <c r="CU25" i="2"/>
  <c r="CQ25" i="2"/>
  <c r="CM25" i="2"/>
  <c r="AU25" i="2"/>
  <c r="CL73" i="2"/>
  <c r="CH73" i="2"/>
  <c r="BM73" i="2" s="1"/>
  <c r="CJ73" i="2"/>
  <c r="BO73" i="2" s="1"/>
  <c r="CI70" i="2"/>
  <c r="BN70" i="2" s="1"/>
  <c r="CL68" i="2"/>
  <c r="CH68" i="2"/>
  <c r="BM68" i="2" s="1"/>
  <c r="CJ68" i="2"/>
  <c r="BO68" i="2" s="1"/>
  <c r="CN60" i="2"/>
  <c r="BQ42" i="2"/>
  <c r="BR42" i="2" s="1"/>
  <c r="BT42" i="2"/>
  <c r="BE33" i="2"/>
  <c r="BF40" i="2"/>
  <c r="CI40" i="2"/>
  <c r="BN40" i="2" s="1"/>
  <c r="BT25" i="2"/>
  <c r="BQ25" i="2"/>
  <c r="BR25" i="2" s="1"/>
  <c r="CL22" i="2"/>
  <c r="CJ22" i="2"/>
  <c r="BO22" i="2" s="1"/>
  <c r="CH22" i="2"/>
  <c r="BM22" i="2" s="1"/>
  <c r="CN20" i="2"/>
  <c r="CR23" i="2"/>
  <c r="BK23" i="2"/>
  <c r="CJ15" i="2"/>
  <c r="BO15" i="2" s="1"/>
  <c r="CL15" i="2"/>
  <c r="CH15" i="2"/>
  <c r="BM15" i="2" s="1"/>
  <c r="BK13" i="2"/>
  <c r="CV13" i="2"/>
  <c r="CN13" i="2"/>
  <c r="AN9" i="2"/>
  <c r="CR13" i="2"/>
  <c r="CI21" i="2"/>
  <c r="BN21" i="2" s="1"/>
  <c r="BQ93" i="2"/>
  <c r="BR93" i="2" s="1"/>
  <c r="BT93" i="2"/>
  <c r="BE90" i="2"/>
  <c r="CR89" i="2"/>
  <c r="CI80" i="2"/>
  <c r="BN80" i="2" s="1"/>
  <c r="BF80" i="2"/>
  <c r="CJ78" i="2"/>
  <c r="BO78" i="2" s="1"/>
  <c r="BO11" i="2" s="1"/>
  <c r="BG78" i="2"/>
  <c r="AY11" i="2"/>
  <c r="BL11" i="2"/>
  <c r="BQ75" i="2"/>
  <c r="BR75" i="2" s="1"/>
  <c r="BT75" i="2"/>
  <c r="CL76" i="2"/>
  <c r="CH76" i="2"/>
  <c r="BM76" i="2" s="1"/>
  <c r="CJ76" i="2"/>
  <c r="BO76" i="2" s="1"/>
  <c r="CJ69" i="2"/>
  <c r="BO69" i="2" s="1"/>
  <c r="CL69" i="2"/>
  <c r="CH69" i="2"/>
  <c r="BM69" i="2" s="1"/>
  <c r="CR58" i="2"/>
  <c r="CN58" i="2"/>
  <c r="CV58" i="2"/>
  <c r="BG61" i="2"/>
  <c r="CV60" i="2"/>
  <c r="CI30" i="2"/>
  <c r="BN30" i="2" s="1"/>
  <c r="BF30" i="2"/>
  <c r="CV50" i="2"/>
  <c r="CI49" i="2"/>
  <c r="BN49" i="2" s="1"/>
  <c r="CG61" i="2"/>
  <c r="BL61" i="2" s="1"/>
  <c r="AU61" i="2"/>
  <c r="CU61" i="2"/>
  <c r="CQ61" i="2"/>
  <c r="CM61" i="2"/>
  <c r="BD61" i="2"/>
  <c r="AX61" i="2"/>
  <c r="AV21" i="2"/>
  <c r="CR38" i="2"/>
  <c r="BK35" i="2"/>
  <c r="BM35" i="2"/>
  <c r="BE35" i="2"/>
  <c r="CV31" i="2"/>
  <c r="BK31" i="2"/>
  <c r="BG29" i="2"/>
  <c r="CN26" i="2"/>
  <c r="BD26" i="2"/>
  <c r="AX26" i="2"/>
  <c r="CU26" i="2"/>
  <c r="CQ26" i="2"/>
  <c r="CM26" i="2"/>
  <c r="AU26" i="2"/>
  <c r="BF22" i="2"/>
  <c r="BN22" i="2"/>
  <c r="BQ70" i="2"/>
  <c r="BR70" i="2" s="1"/>
  <c r="BT70" i="2"/>
  <c r="CN38" i="2"/>
  <c r="BT32" i="2"/>
  <c r="BQ32" i="2"/>
  <c r="BQ18" i="2"/>
  <c r="BR18" i="2" s="1"/>
  <c r="BT18" i="2"/>
  <c r="CV14" i="2"/>
  <c r="CR14" i="2"/>
  <c r="BK14" i="2"/>
  <c r="BT14" i="2" s="1"/>
  <c r="AV14" i="2"/>
  <c r="BE20" i="2"/>
  <c r="CV20" i="2"/>
  <c r="BM17" i="2"/>
  <c r="BK17" i="2"/>
  <c r="AV17" i="2"/>
  <c r="BQ19" i="2"/>
  <c r="BT19" i="2"/>
  <c r="CX8" i="2"/>
  <c r="CI92" i="2"/>
  <c r="BN92" i="2" s="1"/>
  <c r="CR84" i="2"/>
  <c r="CV84" i="2"/>
  <c r="CI91" i="2"/>
  <c r="BN91" i="2" s="1"/>
  <c r="BM11" i="2"/>
  <c r="CI68" i="2"/>
  <c r="BN68" i="2" s="1"/>
  <c r="BF68" i="2"/>
  <c r="CH62" i="2"/>
  <c r="BM62" i="2" s="1"/>
  <c r="BF67" i="2"/>
  <c r="CI67" i="2"/>
  <c r="BN67" i="2" s="1"/>
  <c r="BE62" i="2"/>
  <c r="CR62" i="2"/>
  <c r="CI73" i="2"/>
  <c r="BN73" i="2" s="1"/>
  <c r="CH60" i="2"/>
  <c r="BM60" i="2" s="1"/>
  <c r="CI58" i="2"/>
  <c r="BN58" i="2" s="1"/>
  <c r="BF58" i="2"/>
  <c r="CH59" i="2"/>
  <c r="BM59" i="2" s="1"/>
  <c r="BF56" i="2"/>
  <c r="CI56" i="2"/>
  <c r="BN56" i="2" s="1"/>
  <c r="BQ72" i="2"/>
  <c r="BR72" i="2" s="1"/>
  <c r="BT72" i="2"/>
  <c r="CJ54" i="2"/>
  <c r="BO54" i="2" s="1"/>
  <c r="BO10" i="2" s="1"/>
  <c r="AY10" i="2"/>
  <c r="CR50" i="2"/>
  <c r="AV59" i="2"/>
  <c r="CG54" i="2"/>
  <c r="BL54" i="2" s="1"/>
  <c r="AU54" i="2"/>
  <c r="CM54" i="2"/>
  <c r="AX54" i="2"/>
  <c r="BD54" i="2"/>
  <c r="CU54" i="2"/>
  <c r="CQ54" i="2"/>
  <c r="AM10" i="2"/>
  <c r="CN50" i="2"/>
  <c r="CG43" i="2"/>
  <c r="BL43" i="2" s="1"/>
  <c r="BE59" i="2"/>
  <c r="AN10" i="2"/>
  <c r="BK49" i="2"/>
  <c r="CV49" i="2"/>
  <c r="AV49" i="2"/>
  <c r="CR49" i="2"/>
  <c r="CN49" i="2"/>
  <c r="BT47" i="2"/>
  <c r="BQ47" i="2"/>
  <c r="BR47" i="2" s="1"/>
  <c r="CI38" i="2"/>
  <c r="BN38" i="2" s="1"/>
  <c r="CI34" i="2"/>
  <c r="BN34" i="2" s="1"/>
  <c r="CI52" i="2"/>
  <c r="BN52" i="2" s="1"/>
  <c r="AU41" i="2"/>
  <c r="CU41" i="2"/>
  <c r="CQ41" i="2"/>
  <c r="CM41" i="2"/>
  <c r="BD41" i="2"/>
  <c r="AX41" i="2"/>
  <c r="CI31" i="2"/>
  <c r="BN31" i="2" s="1"/>
  <c r="BT29" i="2"/>
  <c r="BQ29" i="2"/>
  <c r="BF23" i="2"/>
  <c r="CI23" i="2"/>
  <c r="BN23" i="2" s="1"/>
  <c r="CN46" i="2"/>
  <c r="AV38" i="2"/>
  <c r="CL36" i="2"/>
  <c r="CH36" i="2"/>
  <c r="BM36" i="2" s="1"/>
  <c r="CJ36" i="2"/>
  <c r="BO36" i="2" s="1"/>
  <c r="BG30" i="2"/>
  <c r="BQ51" i="2"/>
  <c r="BR51" i="2" s="1"/>
  <c r="BT51" i="2"/>
  <c r="CV34" i="2"/>
  <c r="CR33" i="2"/>
  <c r="CU27" i="2"/>
  <c r="CQ27" i="2"/>
  <c r="CM27" i="2"/>
  <c r="BD27" i="2"/>
  <c r="AX27" i="2"/>
  <c r="AU27" i="2"/>
  <c r="CV56" i="2"/>
  <c r="CI35" i="2"/>
  <c r="BN35" i="2" s="1"/>
  <c r="CN31" i="2"/>
  <c r="CJ28" i="2"/>
  <c r="BO28" i="2" s="1"/>
  <c r="CL28" i="2"/>
  <c r="CH28" i="2"/>
  <c r="BM28" i="2" s="1"/>
  <c r="CL24" i="2"/>
  <c r="CH24" i="2"/>
  <c r="BM24" i="2" s="1"/>
  <c r="CJ24" i="2"/>
  <c r="BO24" i="2" s="1"/>
  <c r="BE26" i="2"/>
  <c r="AV20" i="2"/>
  <c r="BE25" i="2"/>
  <c r="CI16" i="2"/>
  <c r="BN16" i="2" s="1"/>
  <c r="AV16" i="2"/>
  <c r="BF12" i="2"/>
  <c r="CI12" i="2"/>
  <c r="BN12" i="2" s="1"/>
  <c r="BZ8" i="2"/>
  <c r="CT9" i="2"/>
  <c r="CR27" i="2"/>
  <c r="BK27" i="2"/>
  <c r="BE21" i="2"/>
  <c r="P76" i="29"/>
  <c r="P71" i="29"/>
  <c r="P29" i="29"/>
  <c r="T8" i="22"/>
  <c r="T71" i="22" s="1"/>
  <c r="S110" i="22"/>
  <c r="S101" i="22"/>
  <c r="S72" i="22"/>
  <c r="S58" i="22"/>
  <c r="S117" i="22"/>
  <c r="S54" i="22"/>
  <c r="S109" i="22"/>
  <c r="S86" i="22"/>
  <c r="S71" i="22"/>
  <c r="S57" i="22"/>
  <c r="S116" i="22"/>
  <c r="S104" i="22"/>
  <c r="S85" i="22"/>
  <c r="S70" i="22"/>
  <c r="S53" i="22"/>
  <c r="S118" i="22"/>
  <c r="S115" i="22"/>
  <c r="S114" i="22"/>
  <c r="S113" i="22"/>
  <c r="S112" i="22"/>
  <c r="S108" i="22"/>
  <c r="S107" i="22"/>
  <c r="S106" i="22"/>
  <c r="S105" i="22"/>
  <c r="S100" i="22"/>
  <c r="S96" i="22"/>
  <c r="S87" i="22"/>
  <c r="S82" i="22"/>
  <c r="S81" i="22"/>
  <c r="S76" i="22"/>
  <c r="S75" i="22"/>
  <c r="S74" i="22"/>
  <c r="S68" i="22"/>
  <c r="S67" i="22"/>
  <c r="S63" i="22"/>
  <c r="R56" i="29" s="1"/>
  <c r="S62" i="22"/>
  <c r="R55" i="29" s="1"/>
  <c r="S59" i="22"/>
  <c r="S56" i="22"/>
  <c r="S55" i="22"/>
  <c r="S52" i="22"/>
  <c r="S50" i="22"/>
  <c r="S49" i="22"/>
  <c r="S48" i="22"/>
  <c r="S51" i="22"/>
  <c r="R122" i="22"/>
  <c r="R121" i="22"/>
  <c r="R120" i="22"/>
  <c r="R119" i="22"/>
  <c r="R103" i="22"/>
  <c r="R90" i="22"/>
  <c r="R89" i="22"/>
  <c r="R88" i="22"/>
  <c r="R84" i="22"/>
  <c r="R83" i="22"/>
  <c r="Q71" i="29" s="1"/>
  <c r="R47" i="22"/>
  <c r="R46" i="22"/>
  <c r="R45" i="22"/>
  <c r="R38" i="22"/>
  <c r="R37" i="22"/>
  <c r="R36" i="22"/>
  <c r="R35" i="22"/>
  <c r="R31" i="22"/>
  <c r="L31" i="22" s="1"/>
  <c r="R30" i="22"/>
  <c r="R29" i="22"/>
  <c r="Q29" i="29" s="1"/>
  <c r="L27" i="22"/>
  <c r="S111" i="22"/>
  <c r="S102" i="22"/>
  <c r="S73" i="22"/>
  <c r="S69" i="22"/>
  <c r="S44" i="22"/>
  <c r="S99" i="22"/>
  <c r="S98" i="22"/>
  <c r="S97" i="22"/>
  <c r="S80" i="22"/>
  <c r="S79" i="22"/>
  <c r="S78" i="22"/>
  <c r="S77" i="22"/>
  <c r="S60" i="22"/>
  <c r="S43" i="22"/>
  <c r="S42" i="22"/>
  <c r="S41" i="22"/>
  <c r="S40" i="22"/>
  <c r="S39" i="22"/>
  <c r="S28" i="22"/>
  <c r="V150" i="29"/>
  <c r="L116" i="29"/>
  <c r="L150" i="29" s="1"/>
  <c r="L151" i="29" s="1"/>
  <c r="N97" i="28"/>
  <c r="O215" i="22"/>
  <c r="P215" i="22"/>
  <c r="V96" i="28"/>
  <c r="L62" i="28"/>
  <c r="L96" i="28" s="1"/>
  <c r="L97" i="28" s="1"/>
  <c r="W214" i="22"/>
  <c r="M180" i="22"/>
  <c r="M214" i="22" s="1"/>
  <c r="M215" i="22" s="1"/>
  <c r="Q170" i="22" l="1"/>
  <c r="Q34" i="28"/>
  <c r="Q64" i="22"/>
  <c r="R170" i="22"/>
  <c r="L28" i="22"/>
  <c r="S170" i="22"/>
  <c r="P57" i="29"/>
  <c r="AX9" i="2"/>
  <c r="CI97" i="2"/>
  <c r="BN97" i="2" s="1"/>
  <c r="BF97" i="2"/>
  <c r="CJ44" i="2"/>
  <c r="BO44" i="2" s="1"/>
  <c r="CL44" i="2"/>
  <c r="CH44" i="2"/>
  <c r="BM44" i="2" s="1"/>
  <c r="BF51" i="2"/>
  <c r="CI51" i="2"/>
  <c r="BN51" i="2" s="1"/>
  <c r="BM10" i="2"/>
  <c r="BF9" i="2"/>
  <c r="BF87" i="2"/>
  <c r="CI87" i="2"/>
  <c r="BN87" i="2" s="1"/>
  <c r="AM8" i="2"/>
  <c r="BD9" i="2"/>
  <c r="AU9" i="2"/>
  <c r="CM9" i="2"/>
  <c r="CQ9" i="2"/>
  <c r="CU9" i="2"/>
  <c r="CI14" i="2"/>
  <c r="BN14" i="2" s="1"/>
  <c r="CK14" i="2"/>
  <c r="CG14" i="2"/>
  <c r="BL14" i="2" s="1"/>
  <c r="CI11" i="2"/>
  <c r="BF11" i="2"/>
  <c r="CL47" i="2"/>
  <c r="CH47" i="2"/>
  <c r="BM47" i="2" s="1"/>
  <c r="CJ47" i="2"/>
  <c r="BO47" i="2" s="1"/>
  <c r="BG10" i="2"/>
  <c r="CJ10" i="2"/>
  <c r="BQ17" i="2"/>
  <c r="BR17" i="2" s="1"/>
  <c r="BT17" i="2"/>
  <c r="CJ75" i="2"/>
  <c r="BO75" i="2" s="1"/>
  <c r="CL75" i="2"/>
  <c r="CH75" i="2"/>
  <c r="BM75" i="2" s="1"/>
  <c r="BQ33" i="2"/>
  <c r="BR33" i="2" s="1"/>
  <c r="BT33" i="2"/>
  <c r="CL46" i="2"/>
  <c r="CH46" i="2"/>
  <c r="BM46" i="2" s="1"/>
  <c r="CJ46" i="2"/>
  <c r="BO46" i="2" s="1"/>
  <c r="BF64" i="2"/>
  <c r="CI64" i="2"/>
  <c r="BN64" i="2" s="1"/>
  <c r="BQ16" i="2"/>
  <c r="BR16" i="2" s="1"/>
  <c r="BT16" i="2"/>
  <c r="CJ20" i="2"/>
  <c r="BO20" i="2" s="1"/>
  <c r="CL20" i="2"/>
  <c r="CH20" i="2"/>
  <c r="BM20" i="2" s="1"/>
  <c r="CL26" i="2"/>
  <c r="CH26" i="2"/>
  <c r="BM26" i="2" s="1"/>
  <c r="CJ26" i="2"/>
  <c r="BO26" i="2" s="1"/>
  <c r="CL94" i="2"/>
  <c r="CH94" i="2"/>
  <c r="BM94" i="2" s="1"/>
  <c r="CJ94" i="2"/>
  <c r="BO94" i="2" s="1"/>
  <c r="AN8" i="2"/>
  <c r="AV9" i="2"/>
  <c r="CN9" i="2"/>
  <c r="CV9" i="2"/>
  <c r="CR8" i="2"/>
  <c r="CT8" i="2"/>
  <c r="CJ51" i="2"/>
  <c r="BO51" i="2" s="1"/>
  <c r="CH51" i="2"/>
  <c r="BM51" i="2" s="1"/>
  <c r="CL51" i="2"/>
  <c r="BQ49" i="2"/>
  <c r="BR49" i="2" s="1"/>
  <c r="BT49" i="2"/>
  <c r="BL10" i="2"/>
  <c r="CL18" i="2"/>
  <c r="CH18" i="2"/>
  <c r="BM18" i="2" s="1"/>
  <c r="CJ18" i="2"/>
  <c r="BO18" i="2" s="1"/>
  <c r="CL25" i="2"/>
  <c r="CH25" i="2"/>
  <c r="BM25" i="2" s="1"/>
  <c r="CJ25" i="2"/>
  <c r="BO25" i="2" s="1"/>
  <c r="CJ42" i="2"/>
  <c r="BO42" i="2" s="1"/>
  <c r="CL42" i="2"/>
  <c r="CH42" i="2"/>
  <c r="BM42" i="2" s="1"/>
  <c r="CJ71" i="2"/>
  <c r="BO71" i="2" s="1"/>
  <c r="CL71" i="2"/>
  <c r="CH71" i="2"/>
  <c r="BM71" i="2" s="1"/>
  <c r="BF43" i="2"/>
  <c r="CI43" i="2"/>
  <c r="BN43" i="2" s="1"/>
  <c r="CQ11" i="2"/>
  <c r="CU11" i="2"/>
  <c r="CM11" i="2"/>
  <c r="AU11" i="2"/>
  <c r="BD11" i="2"/>
  <c r="CG11" i="2"/>
  <c r="CI81" i="2"/>
  <c r="BN81" i="2" s="1"/>
  <c r="BN11" i="2" s="1"/>
  <c r="BF81" i="2"/>
  <c r="BF86" i="2"/>
  <c r="CI86" i="2"/>
  <c r="BN86" i="2" s="1"/>
  <c r="CH11" i="2"/>
  <c r="BE11" i="2"/>
  <c r="AV11" i="2"/>
  <c r="CN11" i="2"/>
  <c r="CR11" i="2"/>
  <c r="CV11" i="2"/>
  <c r="BG11" i="2"/>
  <c r="CJ11" i="2"/>
  <c r="CI25" i="2"/>
  <c r="BN25" i="2" s="1"/>
  <c r="BF25" i="2"/>
  <c r="BQ34" i="2"/>
  <c r="BR34" i="2" s="1"/>
  <c r="BT34" i="2"/>
  <c r="CJ48" i="2"/>
  <c r="BO48" i="2" s="1"/>
  <c r="CL48" i="2"/>
  <c r="CH48" i="2"/>
  <c r="BM48" i="2" s="1"/>
  <c r="BT27" i="2"/>
  <c r="BQ27" i="2"/>
  <c r="BR27" i="2" s="1"/>
  <c r="CR9" i="2"/>
  <c r="BF27" i="2"/>
  <c r="CI27" i="2"/>
  <c r="BN27" i="2" s="1"/>
  <c r="BF41" i="2"/>
  <c r="CI41" i="2"/>
  <c r="BN41" i="2" s="1"/>
  <c r="CV10" i="2"/>
  <c r="CN10" i="2"/>
  <c r="CR10" i="2"/>
  <c r="AV10" i="2"/>
  <c r="CH10" i="2"/>
  <c r="BE10" i="2"/>
  <c r="CU10" i="2"/>
  <c r="AU10" i="2"/>
  <c r="CM10" i="2"/>
  <c r="BD10" i="2"/>
  <c r="CQ10" i="2"/>
  <c r="CG10" i="2"/>
  <c r="BF54" i="2"/>
  <c r="CI54" i="2"/>
  <c r="BN54" i="2" s="1"/>
  <c r="AX10" i="2"/>
  <c r="CJ72" i="2"/>
  <c r="BO72" i="2" s="1"/>
  <c r="CL72" i="2"/>
  <c r="CH72" i="2"/>
  <c r="BM72" i="2" s="1"/>
  <c r="CJ14" i="2"/>
  <c r="BO14" i="2" s="1"/>
  <c r="CL14" i="2"/>
  <c r="CH14" i="2"/>
  <c r="BM14" i="2" s="1"/>
  <c r="CL70" i="2"/>
  <c r="CH70" i="2"/>
  <c r="BM70" i="2" s="1"/>
  <c r="CJ70" i="2"/>
  <c r="BO70" i="2" s="1"/>
  <c r="CI26" i="2"/>
  <c r="BN26" i="2" s="1"/>
  <c r="BF26" i="2"/>
  <c r="BQ31" i="2"/>
  <c r="BR31" i="2" s="1"/>
  <c r="BT31" i="2"/>
  <c r="BT35" i="2"/>
  <c r="BQ35" i="2"/>
  <c r="BF61" i="2"/>
  <c r="CI61" i="2"/>
  <c r="BN61" i="2" s="1"/>
  <c r="CL93" i="2"/>
  <c r="CH93" i="2"/>
  <c r="BM93" i="2" s="1"/>
  <c r="CJ93" i="2"/>
  <c r="BO93" i="2" s="1"/>
  <c r="BQ13" i="2"/>
  <c r="BT13" i="2"/>
  <c r="BK9" i="2"/>
  <c r="BK8" i="2" s="1"/>
  <c r="BQ23" i="2"/>
  <c r="BR23" i="2" s="1"/>
  <c r="BT23" i="2"/>
  <c r="BQ15" i="2"/>
  <c r="BR15" i="2" s="1"/>
  <c r="BS15" i="2"/>
  <c r="BQ14" i="2"/>
  <c r="BR14" i="2" s="1"/>
  <c r="BE9" i="2"/>
  <c r="BT21" i="2"/>
  <c r="BQ21" i="2"/>
  <c r="AY8" i="2"/>
  <c r="BG8" i="2" s="1"/>
  <c r="P106" i="29"/>
  <c r="Q215" i="22"/>
  <c r="R27" i="28"/>
  <c r="L40" i="22"/>
  <c r="R33" i="28"/>
  <c r="L60" i="22"/>
  <c r="K33" i="28" s="1"/>
  <c r="R68" i="29"/>
  <c r="L80" i="22"/>
  <c r="R40" i="29"/>
  <c r="R92" i="29"/>
  <c r="Q31" i="29"/>
  <c r="Q38" i="29"/>
  <c r="L38" i="22"/>
  <c r="Q76" i="29"/>
  <c r="L90" i="22"/>
  <c r="I90" i="22" s="1"/>
  <c r="Q102" i="29"/>
  <c r="L121" i="22"/>
  <c r="K102" i="29" s="1"/>
  <c r="R46" i="29"/>
  <c r="R51" i="29"/>
  <c r="R60" i="29"/>
  <c r="R39" i="28"/>
  <c r="R80" i="29"/>
  <c r="R90" i="29"/>
  <c r="R95" i="29"/>
  <c r="R38" i="28"/>
  <c r="R52" i="29"/>
  <c r="R49" i="29"/>
  <c r="R85" i="29"/>
  <c r="R28" i="28"/>
  <c r="L41" i="22"/>
  <c r="R40" i="28"/>
  <c r="L77" i="22"/>
  <c r="R81" i="29"/>
  <c r="L97" i="22"/>
  <c r="R37" i="28"/>
  <c r="Q27" i="29"/>
  <c r="R64" i="22"/>
  <c r="Q35" i="29"/>
  <c r="L35" i="22"/>
  <c r="Q41" i="29"/>
  <c r="L45" i="22"/>
  <c r="Q72" i="29"/>
  <c r="L84" i="22"/>
  <c r="Q87" i="29"/>
  <c r="L103" i="22"/>
  <c r="Q103" i="29"/>
  <c r="L122" i="22"/>
  <c r="R47" i="29"/>
  <c r="R44" i="29"/>
  <c r="R61" i="29"/>
  <c r="R69" i="29"/>
  <c r="R84" i="29"/>
  <c r="R46" i="28"/>
  <c r="R96" i="29"/>
  <c r="R73" i="29"/>
  <c r="R62" i="29"/>
  <c r="R98" i="29"/>
  <c r="R91" i="29"/>
  <c r="L29" i="22"/>
  <c r="R28" i="29"/>
  <c r="S64" i="22"/>
  <c r="R29" i="28"/>
  <c r="L42" i="22"/>
  <c r="R41" i="28"/>
  <c r="L78" i="22"/>
  <c r="R82" i="29"/>
  <c r="L98" i="22"/>
  <c r="R64" i="29"/>
  <c r="Q36" i="29"/>
  <c r="L36" i="22"/>
  <c r="Q42" i="29"/>
  <c r="L46" i="22"/>
  <c r="Q77" i="29"/>
  <c r="L88" i="22"/>
  <c r="Q100" i="29"/>
  <c r="L119" i="22"/>
  <c r="K100" i="29" s="1"/>
  <c r="R31" i="28"/>
  <c r="R32" i="28"/>
  <c r="R65" i="29"/>
  <c r="R70" i="29"/>
  <c r="R88" i="29"/>
  <c r="R93" i="29"/>
  <c r="R99" i="29"/>
  <c r="R45" i="28"/>
  <c r="R74" i="29"/>
  <c r="R53" i="29"/>
  <c r="U8" i="22"/>
  <c r="T117" i="22"/>
  <c r="S98" i="29" s="1"/>
  <c r="T54" i="22"/>
  <c r="S49" i="29" s="1"/>
  <c r="T109" i="22"/>
  <c r="S47" i="28" s="1"/>
  <c r="T86" i="22"/>
  <c r="S74" i="29" s="1"/>
  <c r="S62" i="29"/>
  <c r="T57" i="22"/>
  <c r="S52" i="29" s="1"/>
  <c r="T116" i="22"/>
  <c r="S97" i="29" s="1"/>
  <c r="T104" i="22"/>
  <c r="S45" i="28" s="1"/>
  <c r="T85" i="22"/>
  <c r="T70" i="22"/>
  <c r="S38" i="28" s="1"/>
  <c r="T53" i="22"/>
  <c r="T118" i="22"/>
  <c r="S99" i="29" s="1"/>
  <c r="T115" i="22"/>
  <c r="S96" i="29" s="1"/>
  <c r="T114" i="22"/>
  <c r="S95" i="29" s="1"/>
  <c r="T113" i="22"/>
  <c r="S94" i="29" s="1"/>
  <c r="T112" i="22"/>
  <c r="S93" i="29" s="1"/>
  <c r="T108" i="22"/>
  <c r="S46" i="28" s="1"/>
  <c r="T107" i="22"/>
  <c r="S90" i="29" s="1"/>
  <c r="T106" i="22"/>
  <c r="S89" i="29" s="1"/>
  <c r="T105" i="22"/>
  <c r="S88" i="29" s="1"/>
  <c r="T100" i="22"/>
  <c r="S84" i="29" s="1"/>
  <c r="T96" i="22"/>
  <c r="T87" i="22"/>
  <c r="S75" i="29" s="1"/>
  <c r="T82" i="22"/>
  <c r="S70" i="29" s="1"/>
  <c r="T81" i="22"/>
  <c r="S69" i="29" s="1"/>
  <c r="T76" i="22"/>
  <c r="S39" i="28" s="1"/>
  <c r="T75" i="22"/>
  <c r="S66" i="29" s="1"/>
  <c r="T74" i="22"/>
  <c r="S65" i="29" s="1"/>
  <c r="T68" i="22"/>
  <c r="S61" i="29" s="1"/>
  <c r="T67" i="22"/>
  <c r="S60" i="29" s="1"/>
  <c r="T63" i="22"/>
  <c r="S56" i="29" s="1"/>
  <c r="K56" i="29" s="1"/>
  <c r="T62" i="22"/>
  <c r="S55" i="29" s="1"/>
  <c r="K55" i="29" s="1"/>
  <c r="T59" i="22"/>
  <c r="S44" i="29" s="1"/>
  <c r="T56" i="22"/>
  <c r="S51" i="29" s="1"/>
  <c r="T55" i="22"/>
  <c r="S50" i="29" s="1"/>
  <c r="T52" i="22"/>
  <c r="S32" i="28" s="1"/>
  <c r="T50" i="22"/>
  <c r="S47" i="29" s="1"/>
  <c r="T49" i="22"/>
  <c r="S46" i="29" s="1"/>
  <c r="T48" i="22"/>
  <c r="S45" i="29" s="1"/>
  <c r="T51" i="22"/>
  <c r="S31" i="28" s="1"/>
  <c r="T111" i="22"/>
  <c r="S92" i="29" s="1"/>
  <c r="T102" i="22"/>
  <c r="S86" i="29" s="1"/>
  <c r="T73" i="22"/>
  <c r="S64" i="29" s="1"/>
  <c r="T69" i="22"/>
  <c r="S37" i="28" s="1"/>
  <c r="T44" i="22"/>
  <c r="T110" i="22"/>
  <c r="S91" i="29" s="1"/>
  <c r="T101" i="22"/>
  <c r="S85" i="29" s="1"/>
  <c r="T72" i="22"/>
  <c r="S63" i="29" s="1"/>
  <c r="T58" i="22"/>
  <c r="S53" i="29" s="1"/>
  <c r="L83" i="22"/>
  <c r="I83" i="22" s="1"/>
  <c r="R39" i="29"/>
  <c r="L39" i="22"/>
  <c r="R30" i="28"/>
  <c r="L43" i="22"/>
  <c r="R67" i="29"/>
  <c r="L79" i="22"/>
  <c r="I79" i="22" s="1"/>
  <c r="R83" i="29"/>
  <c r="L99" i="22"/>
  <c r="R86" i="29"/>
  <c r="Q30" i="29"/>
  <c r="L30" i="22"/>
  <c r="Q37" i="29"/>
  <c r="L37" i="22"/>
  <c r="Q43" i="29"/>
  <c r="L47" i="22"/>
  <c r="Q42" i="28"/>
  <c r="L89" i="22"/>
  <c r="Q101" i="29"/>
  <c r="L120" i="22"/>
  <c r="K101" i="29" s="1"/>
  <c r="R45" i="29"/>
  <c r="L48" i="22"/>
  <c r="R50" i="29"/>
  <c r="R66" i="29"/>
  <c r="R75" i="29"/>
  <c r="L87" i="22"/>
  <c r="I87" i="22" s="1"/>
  <c r="R89" i="29"/>
  <c r="R94" i="29"/>
  <c r="R97" i="29"/>
  <c r="R47" i="28"/>
  <c r="R63" i="29"/>
  <c r="I77" i="22" l="1"/>
  <c r="K42" i="28"/>
  <c r="I89" i="22"/>
  <c r="K77" i="29"/>
  <c r="I88" i="22"/>
  <c r="L67" i="22"/>
  <c r="S73" i="29"/>
  <c r="T170" i="22"/>
  <c r="P151" i="29"/>
  <c r="BN10" i="2"/>
  <c r="L63" i="22"/>
  <c r="BF10" i="2"/>
  <c r="CI10" i="2"/>
  <c r="CJ34" i="2"/>
  <c r="BO34" i="2" s="1"/>
  <c r="CL34" i="2"/>
  <c r="CH34" i="2"/>
  <c r="BM34" i="2" s="1"/>
  <c r="CL16" i="2"/>
  <c r="CH16" i="2"/>
  <c r="BM16" i="2" s="1"/>
  <c r="CJ16" i="2"/>
  <c r="BO16" i="2" s="1"/>
  <c r="CK15" i="2"/>
  <c r="CG15" i="2"/>
  <c r="BL15" i="2" s="1"/>
  <c r="CI15" i="2"/>
  <c r="BN15" i="2" s="1"/>
  <c r="BN9" i="2" s="1"/>
  <c r="BN8" i="2" s="1"/>
  <c r="CL27" i="2"/>
  <c r="CH27" i="2"/>
  <c r="BM27" i="2" s="1"/>
  <c r="CJ27" i="2"/>
  <c r="BO27" i="2" s="1"/>
  <c r="CN8" i="2"/>
  <c r="AV8" i="2"/>
  <c r="CV8" i="2"/>
  <c r="BS9" i="2"/>
  <c r="CL13" i="2"/>
  <c r="CH13" i="2"/>
  <c r="BM13" i="2" s="1"/>
  <c r="BT9" i="2"/>
  <c r="CJ13" i="2"/>
  <c r="BO13" i="2" s="1"/>
  <c r="CL49" i="2"/>
  <c r="CH49" i="2"/>
  <c r="BM49" i="2" s="1"/>
  <c r="CJ49" i="2"/>
  <c r="BO49" i="2" s="1"/>
  <c r="BL9" i="2"/>
  <c r="BL8" i="2" s="1"/>
  <c r="CU8" i="2"/>
  <c r="CQ8" i="2"/>
  <c r="CM8" i="2"/>
  <c r="BD8" i="2"/>
  <c r="AU8" i="2"/>
  <c r="CL23" i="2"/>
  <c r="CH23" i="2"/>
  <c r="BM23" i="2" s="1"/>
  <c r="CJ23" i="2"/>
  <c r="BO23" i="2" s="1"/>
  <c r="BR13" i="2"/>
  <c r="BQ9" i="2"/>
  <c r="CJ31" i="2"/>
  <c r="BO31" i="2" s="1"/>
  <c r="CL31" i="2"/>
  <c r="CH31" i="2"/>
  <c r="BM31" i="2" s="1"/>
  <c r="BE8" i="2"/>
  <c r="CJ33" i="2"/>
  <c r="BO33" i="2" s="1"/>
  <c r="CH33" i="2"/>
  <c r="BM33" i="2" s="1"/>
  <c r="CL33" i="2"/>
  <c r="AX8" i="2"/>
  <c r="BF8" i="2" s="1"/>
  <c r="K76" i="29"/>
  <c r="Q52" i="28"/>
  <c r="Q97" i="28" s="1"/>
  <c r="R52" i="28"/>
  <c r="S52" i="28"/>
  <c r="R106" i="29"/>
  <c r="Q106" i="29"/>
  <c r="W29" i="22"/>
  <c r="V29" i="29" s="1"/>
  <c r="K29" i="29"/>
  <c r="W30" i="22"/>
  <c r="V30" i="29" s="1"/>
  <c r="K30" i="29"/>
  <c r="W31" i="22"/>
  <c r="V31" i="29" s="1"/>
  <c r="K31" i="29"/>
  <c r="L113" i="22"/>
  <c r="W113" i="22" s="1"/>
  <c r="V94" i="29" s="1"/>
  <c r="S34" i="28"/>
  <c r="L106" i="22"/>
  <c r="W106" i="22" s="1"/>
  <c r="V89" i="29" s="1"/>
  <c r="L75" i="22"/>
  <c r="W75" i="22" s="1"/>
  <c r="V66" i="29" s="1"/>
  <c r="L55" i="22"/>
  <c r="W55" i="22" s="1"/>
  <c r="V50" i="29" s="1"/>
  <c r="S215" i="22"/>
  <c r="L117" i="22"/>
  <c r="K98" i="29" s="1"/>
  <c r="L108" i="22"/>
  <c r="K46" i="28" s="1"/>
  <c r="L76" i="22"/>
  <c r="I76" i="22" s="1"/>
  <c r="L56" i="22"/>
  <c r="W38" i="22"/>
  <c r="V38" i="29" s="1"/>
  <c r="K38" i="29"/>
  <c r="K68" i="29"/>
  <c r="W80" i="22"/>
  <c r="V68" i="29" s="1"/>
  <c r="W40" i="22"/>
  <c r="V27" i="28" s="1"/>
  <c r="K27" i="28"/>
  <c r="W84" i="22"/>
  <c r="V72" i="29" s="1"/>
  <c r="K72" i="29"/>
  <c r="W35" i="22"/>
  <c r="V35" i="29" s="1"/>
  <c r="K35" i="29"/>
  <c r="Q57" i="29"/>
  <c r="S40" i="29"/>
  <c r="S57" i="29" s="1"/>
  <c r="T64" i="22"/>
  <c r="L118" i="22"/>
  <c r="K99" i="29" s="1"/>
  <c r="L105" i="22"/>
  <c r="L74" i="22"/>
  <c r="L52" i="22"/>
  <c r="K42" i="29"/>
  <c r="W46" i="22"/>
  <c r="V42" i="29" s="1"/>
  <c r="W78" i="22"/>
  <c r="V41" i="28" s="1"/>
  <c r="K41" i="28"/>
  <c r="L115" i="22"/>
  <c r="L100" i="22"/>
  <c r="L68" i="22"/>
  <c r="L50" i="22"/>
  <c r="W103" i="22"/>
  <c r="V87" i="29" s="1"/>
  <c r="K87" i="29"/>
  <c r="W77" i="22"/>
  <c r="V40" i="28" s="1"/>
  <c r="K40" i="28"/>
  <c r="L114" i="22"/>
  <c r="R34" i="28"/>
  <c r="K83" i="29"/>
  <c r="W99" i="22"/>
  <c r="V83" i="29" s="1"/>
  <c r="W43" i="22"/>
  <c r="V30" i="28" s="1"/>
  <c r="K30" i="28"/>
  <c r="K71" i="29"/>
  <c r="W83" i="22"/>
  <c r="V71" i="29" s="1"/>
  <c r="S80" i="29"/>
  <c r="S106" i="29" s="1"/>
  <c r="K75" i="29"/>
  <c r="W87" i="22"/>
  <c r="V75" i="29" s="1"/>
  <c r="W48" i="22"/>
  <c r="V45" i="29" s="1"/>
  <c r="K45" i="29"/>
  <c r="W37" i="22"/>
  <c r="V37" i="29" s="1"/>
  <c r="K37" i="29"/>
  <c r="W79" i="22"/>
  <c r="V67" i="29" s="1"/>
  <c r="K67" i="29"/>
  <c r="K39" i="29"/>
  <c r="W39" i="22"/>
  <c r="V39" i="29" s="1"/>
  <c r="U116" i="22"/>
  <c r="U104" i="22"/>
  <c r="T45" i="28" s="1"/>
  <c r="U85" i="22"/>
  <c r="U70" i="22"/>
  <c r="T38" i="28" s="1"/>
  <c r="U53" i="22"/>
  <c r="L53" i="22" s="1"/>
  <c r="W53" i="22" s="1"/>
  <c r="V48" i="29" s="1"/>
  <c r="U34" i="22"/>
  <c r="U111" i="22"/>
  <c r="T92" i="29" s="1"/>
  <c r="U102" i="22"/>
  <c r="T86" i="29" s="1"/>
  <c r="U73" i="22"/>
  <c r="T64" i="29" s="1"/>
  <c r="U69" i="22"/>
  <c r="T37" i="28" s="1"/>
  <c r="U61" i="22"/>
  <c r="U110" i="22"/>
  <c r="T91" i="29" s="1"/>
  <c r="U101" i="22"/>
  <c r="U72" i="22"/>
  <c r="U58" i="22"/>
  <c r="T53" i="29" s="1"/>
  <c r="U32" i="22"/>
  <c r="U109" i="22"/>
  <c r="U86" i="22"/>
  <c r="T74" i="29" s="1"/>
  <c r="U71" i="22"/>
  <c r="T62" i="29" s="1"/>
  <c r="U57" i="22"/>
  <c r="T52" i="29" s="1"/>
  <c r="U33" i="22"/>
  <c r="V8" i="22"/>
  <c r="W8" i="22" s="1"/>
  <c r="X8" i="22" s="1"/>
  <c r="Y8" i="22" s="1"/>
  <c r="Z8" i="22" s="1"/>
  <c r="AA8" i="22" s="1"/>
  <c r="AB8" i="22" s="1"/>
  <c r="AC8" i="22" s="1"/>
  <c r="AD8" i="22" s="1"/>
  <c r="AE8" i="22" s="1"/>
  <c r="AF8" i="22" s="1"/>
  <c r="AG8" i="22" s="1"/>
  <c r="AH8" i="22" s="1"/>
  <c r="AI8" i="22" s="1"/>
  <c r="AJ8" i="22" s="1"/>
  <c r="AK8" i="22" s="1"/>
  <c r="AL8" i="22" s="1"/>
  <c r="AM8" i="22" s="1"/>
  <c r="K28" i="29"/>
  <c r="W28" i="22"/>
  <c r="V28" i="29" s="1"/>
  <c r="K41" i="29"/>
  <c r="W45" i="22"/>
  <c r="V41" i="29" s="1"/>
  <c r="R215" i="22"/>
  <c r="L96" i="22"/>
  <c r="K80" i="29" s="1"/>
  <c r="L49" i="22"/>
  <c r="L44" i="22"/>
  <c r="K43" i="29"/>
  <c r="W47" i="22"/>
  <c r="V43" i="29" s="1"/>
  <c r="L112" i="22"/>
  <c r="L82" i="22"/>
  <c r="L62" i="22"/>
  <c r="W62" i="22" s="1"/>
  <c r="V55" i="29" s="1"/>
  <c r="L51" i="22"/>
  <c r="W36" i="22"/>
  <c r="V36" i="29" s="1"/>
  <c r="K36" i="29"/>
  <c r="W98" i="22"/>
  <c r="V82" i="29" s="1"/>
  <c r="K82" i="29"/>
  <c r="K29" i="28"/>
  <c r="W42" i="22"/>
  <c r="V29" i="28" s="1"/>
  <c r="R57" i="29"/>
  <c r="L81" i="22"/>
  <c r="L59" i="22"/>
  <c r="W122" i="22"/>
  <c r="V103" i="29" s="1"/>
  <c r="K103" i="29"/>
  <c r="W27" i="22"/>
  <c r="K27" i="29"/>
  <c r="W97" i="22"/>
  <c r="V81" i="29" s="1"/>
  <c r="K81" i="29"/>
  <c r="K28" i="28"/>
  <c r="W41" i="22"/>
  <c r="V28" i="28" s="1"/>
  <c r="L54" i="22"/>
  <c r="K49" i="29" s="1"/>
  <c r="L107" i="22"/>
  <c r="I74" i="22" l="1"/>
  <c r="I67" i="22"/>
  <c r="I81" i="22"/>
  <c r="K50" i="29"/>
  <c r="U170" i="22"/>
  <c r="K89" i="29"/>
  <c r="K94" i="29"/>
  <c r="L61" i="22"/>
  <c r="T54" i="29"/>
  <c r="K54" i="29" s="1"/>
  <c r="BO9" i="2"/>
  <c r="BO8" i="2" s="1"/>
  <c r="CI9" i="2"/>
  <c r="CK9" i="2"/>
  <c r="BS8" i="2"/>
  <c r="CG9" i="2"/>
  <c r="CJ9" i="2"/>
  <c r="BT8" i="2"/>
  <c r="CL9" i="2"/>
  <c r="CH9" i="2"/>
  <c r="L101" i="22"/>
  <c r="W101" i="22" s="1"/>
  <c r="V85" i="29" s="1"/>
  <c r="BQ8" i="2"/>
  <c r="BR8" i="2" s="1"/>
  <c r="BR9" i="2"/>
  <c r="BM9" i="2"/>
  <c r="BM8" i="2" s="1"/>
  <c r="L58" i="22"/>
  <c r="W58" i="22" s="1"/>
  <c r="V53" i="29" s="1"/>
  <c r="S97" i="28"/>
  <c r="K66" i="29"/>
  <c r="L104" i="22"/>
  <c r="W104" i="22" s="1"/>
  <c r="V45" i="28" s="1"/>
  <c r="L71" i="22"/>
  <c r="R97" i="28"/>
  <c r="W108" i="22"/>
  <c r="V46" i="28" s="1"/>
  <c r="L73" i="22"/>
  <c r="K64" i="29" s="1"/>
  <c r="T215" i="22"/>
  <c r="K85" i="29"/>
  <c r="W107" i="22"/>
  <c r="V90" i="29" s="1"/>
  <c r="K90" i="29"/>
  <c r="T32" i="29"/>
  <c r="L32" i="22"/>
  <c r="K32" i="29" s="1"/>
  <c r="U64" i="22"/>
  <c r="W50" i="22"/>
  <c r="V47" i="29" s="1"/>
  <c r="K47" i="29"/>
  <c r="K65" i="29"/>
  <c r="W74" i="22"/>
  <c r="V65" i="29" s="1"/>
  <c r="K51" i="29"/>
  <c r="W56" i="22"/>
  <c r="V51" i="29" s="1"/>
  <c r="L70" i="22"/>
  <c r="V27" i="29"/>
  <c r="W59" i="22"/>
  <c r="V44" i="29" s="1"/>
  <c r="K44" i="29"/>
  <c r="R151" i="29"/>
  <c r="W49" i="22"/>
  <c r="V46" i="29" s="1"/>
  <c r="K46" i="29"/>
  <c r="T73" i="29"/>
  <c r="L85" i="22"/>
  <c r="I85" i="22" s="1"/>
  <c r="L57" i="22"/>
  <c r="L69" i="22"/>
  <c r="W68" i="22"/>
  <c r="V61" i="29" s="1"/>
  <c r="K61" i="29"/>
  <c r="L110" i="22"/>
  <c r="K88" i="29"/>
  <c r="W105" i="22"/>
  <c r="V88" i="29" s="1"/>
  <c r="S151" i="29"/>
  <c r="L111" i="22"/>
  <c r="W76" i="22"/>
  <c r="V39" i="28" s="1"/>
  <c r="K39" i="28"/>
  <c r="W51" i="22"/>
  <c r="V31" i="28" s="1"/>
  <c r="K31" i="28"/>
  <c r="K40" i="29"/>
  <c r="W44" i="22"/>
  <c r="V40" i="29" s="1"/>
  <c r="W114" i="22"/>
  <c r="V95" i="29" s="1"/>
  <c r="K95" i="29"/>
  <c r="K69" i="29"/>
  <c r="W81" i="22"/>
  <c r="V69" i="29" s="1"/>
  <c r="K70" i="29"/>
  <c r="W82" i="22"/>
  <c r="V70" i="29" s="1"/>
  <c r="W67" i="22"/>
  <c r="V60" i="29" s="1"/>
  <c r="K60" i="29"/>
  <c r="T63" i="29"/>
  <c r="L72" i="22"/>
  <c r="I72" i="22" s="1"/>
  <c r="T34" i="29"/>
  <c r="L34" i="22"/>
  <c r="L102" i="22"/>
  <c r="K84" i="29"/>
  <c r="W100" i="22"/>
  <c r="V84" i="29" s="1"/>
  <c r="Q151" i="29"/>
  <c r="K93" i="29"/>
  <c r="W112" i="22"/>
  <c r="V93" i="29" s="1"/>
  <c r="W96" i="22"/>
  <c r="T33" i="29"/>
  <c r="L33" i="22"/>
  <c r="T47" i="28"/>
  <c r="L109" i="22"/>
  <c r="T85" i="29"/>
  <c r="T97" i="29"/>
  <c r="L116" i="22"/>
  <c r="W115" i="22"/>
  <c r="V96" i="29" s="1"/>
  <c r="K96" i="29"/>
  <c r="W52" i="22"/>
  <c r="V32" i="28" s="1"/>
  <c r="K32" i="28"/>
  <c r="L86" i="22"/>
  <c r="I86" i="22" s="1"/>
  <c r="I69" i="22" l="1"/>
  <c r="W71" i="22"/>
  <c r="V62" i="29" s="1"/>
  <c r="I71" i="22"/>
  <c r="K53" i="29"/>
  <c r="W73" i="22"/>
  <c r="V64" i="29" s="1"/>
  <c r="L170" i="22"/>
  <c r="CK8" i="2"/>
  <c r="CG8" i="2"/>
  <c r="CI8" i="2"/>
  <c r="CJ8" i="2"/>
  <c r="CH8" i="2"/>
  <c r="CL8" i="2"/>
  <c r="T106" i="29"/>
  <c r="T52" i="28"/>
  <c r="T97" i="28" s="1"/>
  <c r="K45" i="28"/>
  <c r="K62" i="29"/>
  <c r="V34" i="28"/>
  <c r="K34" i="28"/>
  <c r="K33" i="29"/>
  <c r="W33" i="22"/>
  <c r="V33" i="29" s="1"/>
  <c r="W32" i="22"/>
  <c r="L64" i="22"/>
  <c r="W110" i="22"/>
  <c r="V91" i="29" s="1"/>
  <c r="K91" i="29"/>
  <c r="W57" i="22"/>
  <c r="V52" i="29" s="1"/>
  <c r="K52" i="29"/>
  <c r="K38" i="28"/>
  <c r="W70" i="22"/>
  <c r="V38" i="28" s="1"/>
  <c r="T57" i="29"/>
  <c r="K86" i="29"/>
  <c r="W102" i="22"/>
  <c r="V86" i="29" s="1"/>
  <c r="W72" i="22"/>
  <c r="V63" i="29" s="1"/>
  <c r="K63" i="29"/>
  <c r="K92" i="29"/>
  <c r="W111" i="22"/>
  <c r="V92" i="29" s="1"/>
  <c r="W86" i="22"/>
  <c r="V74" i="29" s="1"/>
  <c r="K74" i="29"/>
  <c r="W116" i="22"/>
  <c r="V97" i="29" s="1"/>
  <c r="K97" i="29"/>
  <c r="K47" i="28"/>
  <c r="W109" i="22"/>
  <c r="V47" i="28" s="1"/>
  <c r="W34" i="22"/>
  <c r="V34" i="29" s="1"/>
  <c r="K34" i="29"/>
  <c r="W85" i="22"/>
  <c r="K73" i="29"/>
  <c r="K37" i="28"/>
  <c r="W69" i="22"/>
  <c r="V37" i="28" s="1"/>
  <c r="V80" i="29"/>
  <c r="U215" i="22"/>
  <c r="V73" i="29" l="1"/>
  <c r="V106" i="29" s="1"/>
  <c r="W170" i="22"/>
  <c r="V52" i="28"/>
  <c r="V97" i="28" s="1"/>
  <c r="K106" i="29"/>
  <c r="K52" i="28"/>
  <c r="K97" i="28" s="1"/>
  <c r="T151" i="29"/>
  <c r="L215" i="22"/>
  <c r="V32" i="29"/>
  <c r="V57" i="29" s="1"/>
  <c r="W64" i="22"/>
  <c r="K57" i="29"/>
  <c r="V151" i="29" l="1"/>
  <c r="W215" i="22"/>
  <c r="K151" i="29"/>
  <c r="E19" i="36" l="1"/>
  <c r="C19" i="36" s="1"/>
  <c r="I19" i="35"/>
  <c r="I16" i="35" s="1"/>
  <c r="I23" i="35" s="1"/>
  <c r="L16" i="36"/>
  <c r="L23" i="36" s="1"/>
  <c r="L19" i="35"/>
  <c r="L16" i="35" s="1"/>
  <c r="L23" i="35" s="1"/>
  <c r="H16" i="36"/>
  <c r="H23" i="36" s="1"/>
  <c r="H19" i="35"/>
  <c r="H16" i="35" s="1"/>
  <c r="H23" i="35" s="1"/>
  <c r="I16" i="36"/>
  <c r="I23" i="36" s="1"/>
  <c r="G16" i="36"/>
  <c r="G23" i="36" s="1"/>
  <c r="G19" i="35"/>
  <c r="G16" i="35" s="1"/>
  <c r="G23" i="35" s="1"/>
  <c r="J16" i="36"/>
  <c r="J23" i="36" s="1"/>
  <c r="J19" i="35"/>
  <c r="J16" i="35" s="1"/>
  <c r="J23" i="35" s="1"/>
  <c r="F16" i="36"/>
  <c r="F19" i="35"/>
  <c r="K16" i="36"/>
  <c r="K23" i="36" s="1"/>
  <c r="K19" i="35"/>
  <c r="K16" i="35" s="1"/>
  <c r="K23" i="35" s="1"/>
  <c r="E19" i="35" l="1"/>
  <c r="C19" i="35" s="1"/>
  <c r="F16" i="35"/>
  <c r="E16" i="35" s="1"/>
  <c r="C16" i="35" s="1"/>
  <c r="E16" i="36"/>
  <c r="C16" i="36" s="1"/>
  <c r="F23" i="36"/>
  <c r="E12" i="37"/>
  <c r="C12" i="37" s="1"/>
  <c r="U11" i="37"/>
  <c r="U23" i="37" s="1"/>
  <c r="P11" i="37"/>
  <c r="P23" i="37" s="1"/>
  <c r="Z11" i="37"/>
  <c r="Z23" i="37" s="1"/>
  <c r="T11" i="37"/>
  <c r="T23" i="37" s="1"/>
  <c r="O11" i="37"/>
  <c r="O23" i="37" s="1"/>
  <c r="W11" i="37"/>
  <c r="W23" i="37" s="1"/>
  <c r="S11" i="37"/>
  <c r="S23" i="37" s="1"/>
  <c r="V11" i="37"/>
  <c r="V23" i="37" s="1"/>
  <c r="Y11" i="37"/>
  <c r="Y23" i="37" s="1"/>
  <c r="X11" i="37"/>
  <c r="X23" i="37" s="1"/>
  <c r="N11" i="37"/>
  <c r="AA11" i="37"/>
  <c r="AA23" i="37" s="1"/>
  <c r="R11" i="37"/>
  <c r="R23" i="37" s="1"/>
  <c r="Q11" i="37"/>
  <c r="Q23" i="37" s="1"/>
  <c r="F23" i="35" l="1"/>
  <c r="E11" i="37"/>
  <c r="C11" i="37" s="1"/>
  <c r="N23" i="37"/>
  <c r="E23" i="37" s="1"/>
  <c r="C23" i="37" l="1"/>
  <c r="Q12" i="35"/>
  <c r="Q11" i="35"/>
  <c r="Q23" i="35" s="1"/>
  <c r="W12" i="35"/>
  <c r="W11" i="35" s="1"/>
  <c r="W23" i="35" s="1"/>
  <c r="X12" i="35"/>
  <c r="X11" i="35"/>
  <c r="X23" i="35" s="1"/>
  <c r="V11" i="36"/>
  <c r="V23" i="36" s="1"/>
  <c r="V12" i="35"/>
  <c r="V11" i="35" s="1"/>
  <c r="V23" i="35" s="1"/>
  <c r="Z12" i="35"/>
  <c r="Z11" i="35"/>
  <c r="Z23" i="35" s="1"/>
  <c r="E12" i="36"/>
  <c r="C12" i="36" s="1"/>
  <c r="W11" i="36"/>
  <c r="W23" i="36" s="1"/>
  <c r="Q11" i="36"/>
  <c r="Q23" i="36" s="1"/>
  <c r="Y11" i="36"/>
  <c r="Y23" i="36" s="1"/>
  <c r="Y12" i="35"/>
  <c r="Y11" i="35" s="1"/>
  <c r="Y23" i="35" s="1"/>
  <c r="S11" i="36"/>
  <c r="S23" i="36" s="1"/>
  <c r="S12" i="35"/>
  <c r="S11" i="35" s="1"/>
  <c r="S23" i="35" s="1"/>
  <c r="N11" i="36"/>
  <c r="N23" i="36" s="1"/>
  <c r="N12" i="35"/>
  <c r="N11" i="35" s="1"/>
  <c r="N23" i="35" s="1"/>
  <c r="U11" i="36"/>
  <c r="U23" i="36" s="1"/>
  <c r="U12" i="35"/>
  <c r="U11" i="35" s="1"/>
  <c r="U23" i="35" s="1"/>
  <c r="AC11" i="36"/>
  <c r="AC23" i="36" s="1"/>
  <c r="AC12" i="35"/>
  <c r="AC11" i="35"/>
  <c r="AC23" i="35" s="1"/>
  <c r="P12" i="35"/>
  <c r="P11" i="35"/>
  <c r="P23" i="35" s="1"/>
  <c r="Z11" i="36"/>
  <c r="Z23" i="36" s="1"/>
  <c r="R11" i="36"/>
  <c r="R23" i="36" s="1"/>
  <c r="R12" i="35"/>
  <c r="R11" i="35" s="1"/>
  <c r="R23" i="35" s="1"/>
  <c r="O11" i="36"/>
  <c r="O23" i="36" s="1"/>
  <c r="O12" i="35"/>
  <c r="O11" i="35"/>
  <c r="O23" i="35" s="1"/>
  <c r="AA11" i="36"/>
  <c r="AA23" i="36" s="1"/>
  <c r="AA12" i="35"/>
  <c r="AA11" i="35" s="1"/>
  <c r="AA23" i="35" s="1"/>
  <c r="P11" i="36"/>
  <c r="P23" i="36" s="1"/>
  <c r="AB11" i="36"/>
  <c r="AB23" i="36" s="1"/>
  <c r="AB12" i="35"/>
  <c r="AB11" i="35"/>
  <c r="AB23" i="35" s="1"/>
  <c r="M11" i="36"/>
  <c r="M23" i="36" s="1"/>
  <c r="M12" i="35"/>
  <c r="M11" i="35" s="1"/>
  <c r="X11" i="36"/>
  <c r="X23" i="36" s="1"/>
  <c r="T11" i="36"/>
  <c r="T23" i="36" s="1"/>
  <c r="T12" i="35"/>
  <c r="T11" i="35"/>
  <c r="T23" i="35" s="1"/>
  <c r="E23" i="36" l="1"/>
  <c r="M23" i="35"/>
  <c r="E11" i="35"/>
  <c r="C11" i="35" s="1"/>
  <c r="E12" i="35"/>
  <c r="C12" i="35" s="1"/>
  <c r="E11" i="36"/>
  <c r="C11" i="36" s="1"/>
  <c r="C23" i="36" l="1"/>
  <c r="E23" i="35"/>
  <c r="C23" i="35" s="1"/>
</calcChain>
</file>

<file path=xl/sharedStrings.xml><?xml version="1.0" encoding="utf-8"?>
<sst xmlns="http://schemas.openxmlformats.org/spreadsheetml/2006/main" count="4744" uniqueCount="1329">
  <si>
    <t>№
п/п</t>
  </si>
  <si>
    <t>М.П.</t>
  </si>
  <si>
    <t>Ф.И.О.</t>
  </si>
  <si>
    <t>(наименование регулируемой организации)</t>
  </si>
  <si>
    <t>Тип и количество котлов</t>
  </si>
  <si>
    <t>Мероприятия и состав основного оборудования после технического перевооружения</t>
  </si>
  <si>
    <t>Стоимость технического перевооружения, тыс. руб.</t>
  </si>
  <si>
    <t>Установленная сумарная тепловая  мощность котельной (существующая)</t>
  </si>
  <si>
    <t>Установленная сумарная тепловая  мощность котельной (после реконструкции)</t>
  </si>
  <si>
    <t>Присоединенная  тепловая нагрузка (существующая)</t>
  </si>
  <si>
    <t>Присоединенная  тепловая нагрузка (после реконструкции)</t>
  </si>
  <si>
    <t>Годовая выработка, Гкал</t>
  </si>
  <si>
    <t>Собственные нужды, Гкал</t>
  </si>
  <si>
    <t>% от выработки до</t>
  </si>
  <si>
    <t>% от выработки после</t>
  </si>
  <si>
    <t>Отпуск в сеть, Гкал</t>
  </si>
  <si>
    <t>Потери в сети, Гкал</t>
  </si>
  <si>
    <t>% от отпуска до</t>
  </si>
  <si>
    <t>% от отпуска после</t>
  </si>
  <si>
    <t>Реализация после реконструкции</t>
  </si>
  <si>
    <t>Реализация в 2015г.</t>
  </si>
  <si>
    <t>Годовой расход натурального топлива</t>
  </si>
  <si>
    <t>Годовой расход условного топлива</t>
  </si>
  <si>
    <t>Годовой расход электричества</t>
  </si>
  <si>
    <t>Годовой расход воды</t>
  </si>
  <si>
    <t>Годовой расход на водоотведение</t>
  </si>
  <si>
    <t>Удельный расход</t>
  </si>
  <si>
    <t>№ п/п</t>
  </si>
  <si>
    <t>Топливо</t>
  </si>
  <si>
    <t>Электричество</t>
  </si>
  <si>
    <t>Вода</t>
  </si>
  <si>
    <t>Водоотведение</t>
  </si>
  <si>
    <t xml:space="preserve">до рек. (2015 г.) </t>
  </si>
  <si>
    <t>после</t>
  </si>
  <si>
    <r>
      <t>Q</t>
    </r>
    <r>
      <rPr>
        <b/>
        <vertAlign val="subscript"/>
        <sz val="12"/>
        <rFont val="Times New Roman"/>
        <family val="1"/>
        <charset val="204"/>
      </rPr>
      <t>сн</t>
    </r>
    <r>
      <rPr>
        <b/>
        <vertAlign val="superscript"/>
        <sz val="12"/>
        <rFont val="Times New Roman"/>
        <family val="1"/>
        <charset val="204"/>
      </rPr>
      <t>з</t>
    </r>
    <r>
      <rPr>
        <b/>
        <sz val="12"/>
        <rFont val="Times New Roman"/>
        <family val="1"/>
        <charset val="204"/>
      </rPr>
      <t>, Гкал/ч</t>
    </r>
  </si>
  <si>
    <r>
      <t>Q</t>
    </r>
    <r>
      <rPr>
        <b/>
        <vertAlign val="subscript"/>
        <sz val="12"/>
        <rFont val="Times New Roman"/>
        <family val="1"/>
        <charset val="204"/>
      </rPr>
      <t>сн</t>
    </r>
    <r>
      <rPr>
        <b/>
        <vertAlign val="superscript"/>
        <sz val="12"/>
        <rFont val="Times New Roman"/>
        <family val="1"/>
        <charset val="204"/>
      </rPr>
      <t>л</t>
    </r>
    <r>
      <rPr>
        <b/>
        <sz val="12"/>
        <rFont val="Times New Roman"/>
        <family val="1"/>
        <charset val="204"/>
      </rPr>
      <t>, Гкал/ч</t>
    </r>
  </si>
  <si>
    <t>до рек. (2015 г.)</t>
  </si>
  <si>
    <r>
      <t>Q</t>
    </r>
    <r>
      <rPr>
        <b/>
        <vertAlign val="subscript"/>
        <sz val="12"/>
        <rFont val="Times New Roman"/>
        <family val="1"/>
        <charset val="204"/>
      </rPr>
      <t>пот</t>
    </r>
    <r>
      <rPr>
        <b/>
        <vertAlign val="superscript"/>
        <sz val="12"/>
        <rFont val="Times New Roman"/>
        <family val="1"/>
        <charset val="204"/>
      </rPr>
      <t>з</t>
    </r>
    <r>
      <rPr>
        <b/>
        <sz val="12"/>
        <rFont val="Times New Roman"/>
        <family val="1"/>
        <charset val="204"/>
      </rPr>
      <t>, Гкал/ч</t>
    </r>
  </si>
  <si>
    <r>
      <t>Q</t>
    </r>
    <r>
      <rPr>
        <b/>
        <vertAlign val="subscript"/>
        <sz val="12"/>
        <rFont val="Times New Roman"/>
        <family val="1"/>
        <charset val="204"/>
      </rPr>
      <t>пот</t>
    </r>
    <r>
      <rPr>
        <b/>
        <vertAlign val="superscript"/>
        <sz val="12"/>
        <rFont val="Times New Roman"/>
        <family val="1"/>
        <charset val="204"/>
      </rPr>
      <t>л</t>
    </r>
    <r>
      <rPr>
        <b/>
        <sz val="12"/>
        <rFont val="Times New Roman"/>
        <family val="1"/>
        <charset val="204"/>
      </rPr>
      <t>, Гкал/ч</t>
    </r>
  </si>
  <si>
    <t>Гкал</t>
  </si>
  <si>
    <t>до рек. (2015 г.) с коллекторов</t>
  </si>
  <si>
    <t>после с коллекторов</t>
  </si>
  <si>
    <t>Экономия</t>
  </si>
  <si>
    <t>Было</t>
  </si>
  <si>
    <t>53-54</t>
  </si>
  <si>
    <t>57-58</t>
  </si>
  <si>
    <t>61-62</t>
  </si>
  <si>
    <t>на выработку</t>
  </si>
  <si>
    <t>на отпуск с коллекторв</t>
  </si>
  <si>
    <t>на реализацию</t>
  </si>
  <si>
    <t>По финмодели</t>
  </si>
  <si>
    <t>Первые 25 подлежат реконструкции</t>
  </si>
  <si>
    <t>ВСЕГО</t>
  </si>
  <si>
    <t>БМК</t>
  </si>
  <si>
    <t>котельное оборудова-ние</t>
  </si>
  <si>
    <t>горелочное оборудова-ние</t>
  </si>
  <si>
    <t>теплообмен-ное оборудова-ние</t>
  </si>
  <si>
    <t>насосоное оборудова-ние</t>
  </si>
  <si>
    <t>расшири-тельные баки</t>
  </si>
  <si>
    <t>Водоподго-товка</t>
  </si>
  <si>
    <t>Дымовые трубы</t>
  </si>
  <si>
    <t>узлы учета газа, тепловой энергии</t>
  </si>
  <si>
    <t>Аварийное топливоснабжение</t>
  </si>
  <si>
    <t>оборудова-ние телеметрии</t>
  </si>
  <si>
    <t>электро-оборудова-ние, частотные преобразо-ватели</t>
  </si>
  <si>
    <t>Внутреннее газооборудование, ГРУ</t>
  </si>
  <si>
    <t>демонтаж-ные работы, строител. по ремонту и восст. здания</t>
  </si>
  <si>
    <t>СМР с материалами</t>
  </si>
  <si>
    <t>проектно-изыскатель-ские работы</t>
  </si>
  <si>
    <t>экспертиза проекта</t>
  </si>
  <si>
    <t>тепловые сети</t>
  </si>
  <si>
    <t>Пуско наладочные работы</t>
  </si>
  <si>
    <t>газифика-ция котельной</t>
  </si>
  <si>
    <t>МВт</t>
  </si>
  <si>
    <t>Гкал/ч</t>
  </si>
  <si>
    <t>тыс.м3/год, т/год</t>
  </si>
  <si>
    <t>тыс.м3/год</t>
  </si>
  <si>
    <t>тыс.м3/год, тут/год</t>
  </si>
  <si>
    <t>% от сущ.</t>
  </si>
  <si>
    <t>т.у.т./год</t>
  </si>
  <si>
    <t>тыс. кВт/ч</t>
  </si>
  <si>
    <r>
      <t>тыс.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/год</t>
    </r>
  </si>
  <si>
    <t xml:space="preserve">% от </t>
  </si>
  <si>
    <t>Тыс. руб.</t>
  </si>
  <si>
    <t>коэф из тарифа</t>
  </si>
  <si>
    <t xml:space="preserve">По предприятию в целом </t>
  </si>
  <si>
    <t xml:space="preserve">По предприятию в целом (газовые котельные) </t>
  </si>
  <si>
    <t>По предприятию в целом (угольные котельные)</t>
  </si>
  <si>
    <t>По предприятию в целом (котельные на дизтопливе)</t>
  </si>
  <si>
    <t>г.Пушкино, м-н Серебрянка, 34</t>
  </si>
  <si>
    <t>Серебрянка</t>
  </si>
  <si>
    <t>газ</t>
  </si>
  <si>
    <t xml:space="preserve">ДКВР-10/13-3 шт
КВГМ-20 – 1шт
</t>
  </si>
  <si>
    <t>Замена всего основного и вспомогательного оборудования «Vitomax 200-HW (14 МВт)-3 шт. «Vitomax 200-LW (6 МВт)-1шт. За счет средст текущего ремонта устранить утечки в тепловой сети, ремонт арматуры на сетях  к 2019 году.</t>
  </si>
  <si>
    <t>г.Пушкино, ул.Тургенева, 24 (Вариант2)</t>
  </si>
  <si>
    <t>Лада</t>
  </si>
  <si>
    <t>ДКВР10/13-3шт; КВА1,6-4 шт; ЗИО 60-2 шт</t>
  </si>
  <si>
    <t xml:space="preserve">Вывод из эксплуатации котельных 2-ая Серебрянская, 11 и Некрасова, 18а и объединения их нагрузок с данной котельной с заменой всего основного и вспомогательного оборудования «Vitomax 200-НW (12 МВт)- 3 шт., «Vitomax 200-LW (6 МВт)-1шт. ремонт и дополни-тельные трубопроводы тепловой сети L=1503м, двухтрубное исполнение, бесканальная прокладка, д. 80-300 мм. </t>
  </si>
  <si>
    <t>г.Пушкино, ул.Заводская, 34, стр.1</t>
  </si>
  <si>
    <t>ЦРБ</t>
  </si>
  <si>
    <t xml:space="preserve">Riello  RTQ 4300 T -3 шт
</t>
  </si>
  <si>
    <t>1. Техническое обслуживание котлов с очисткой поверхностей нагрева, 
2. Режимная наладка  котлов 
3. Установить в котельной хими-ческую деаэрацию котельной и провести наладку водно-химического режима работы ко-тельной. 
4. Демонтировать приточные установки для принудительной вентиляции котельной, и заменить их на естественную вентиляцию с установкой в оконных проемов жалюзийных решеток и агрегатов воздушного отопления.  
5. Диспетчеризация котельной  и вывод её в автоматический режим без обслуживающего персонала. 
6. За счет средст текущего ремонта устранить утечки в тепловой сети, ремонт арматуры на сетях  к 2019 году.</t>
  </si>
  <si>
    <t>г.Пушкино, ул.Надсоновская, 15б</t>
  </si>
  <si>
    <t>Надсоновская</t>
  </si>
  <si>
    <t>ТТ100 2,5 МВт  – 3 шт.;
  ТТ100 3,0 МВт  – 1 шт</t>
  </si>
  <si>
    <t>Проводится осмотр и очистка котлов, режимная наладка котлов, монтируется установка для химической деаэрации воды, устанавливаются теплосчетчики и проводится диспетчеризация котельной.  За счет средст текущего ремонта устранить утечки в тепловой сети, ремонт арматуры на сетях  к 2019 году.</t>
  </si>
  <si>
    <t>г.Пушкино, Московский пр-т, 39</t>
  </si>
  <si>
    <t>Московский пр.,39</t>
  </si>
  <si>
    <t>Wolf» GKS DYNATERM 3200 -1 шт.
GKS DYNATERM 4000 – 3шт</t>
  </si>
  <si>
    <t>Проводится осмотр и очистка котлов, режимная наладка котлов, монтируется установка для химической деаэрации воды и проводится  диспетчеризация котельной.
За счет средст текущего ремонта устранить утечки в тепловой сети, ремонт арматуры на сетях  к 2019 году.</t>
  </si>
  <si>
    <t>г.Пушкино, ул.2-я Серебрянская, 11</t>
  </si>
  <si>
    <t>11 квартал</t>
  </si>
  <si>
    <t>ЗИО 60 – 
2 шт</t>
  </si>
  <si>
    <t>Выводится из эксплуатации и 
объединяется с Тургеневской,24</t>
  </si>
  <si>
    <t>г.Пушкино, Авиационный проезд, 13а</t>
  </si>
  <si>
    <t>Котельная №7</t>
  </si>
  <si>
    <t xml:space="preserve">ЗИО 60 – 
6 шт
</t>
  </si>
  <si>
    <t>Техническое перевооружение с заменой котлов и всего вспомо гательного оборудования, автоматизации и диспетчеризацией. «Vitomax 200-LW (4,5 МВт) -3 шт. Ремонт части  тепловой сети L=887,3 м, двухтрубное исполнение, бесканальная прокладка, д. 70-150 мм. Присоединение покупной нагрузки "Евротек"</t>
  </si>
  <si>
    <t>г.Пушкино, ул.Некрасова, 18а</t>
  </si>
  <si>
    <t>Некрасова,18а</t>
  </si>
  <si>
    <t>КВА 1,6 –
 4 шт.</t>
  </si>
  <si>
    <t>Выводится из эксплуатации и объединяется с Тургеневской, 24</t>
  </si>
  <si>
    <t>г.п.Правдинский, ул.Ленина, 15/1</t>
  </si>
  <si>
    <t>Ленина</t>
  </si>
  <si>
    <t>КСВа-3,15 – 
4 шт</t>
  </si>
  <si>
    <t>Проводится техническое перевооружение с заменой всего основного и вспомогательного оборудования и к данной котельной присоединяются нагрузки котельной   Степаньковское ш., 31а «Vitomax 200-LW (4,5 МВт)- 3 шт, «Vitomax 200-LW (3,2 МВт)-1шт с полной диспетчеризацией. Ремонт и объединение тепловых сетей L=2922 м двухтрубное исполнение, бесканальная прокладка, д. 80-150 мм.</t>
  </si>
  <si>
    <t>г.п.Правдинский, Степаньковское ш., 31а</t>
  </si>
  <si>
    <t>Сторосс</t>
  </si>
  <si>
    <t>ДКВР-10/13 – 3 шт</t>
  </si>
  <si>
    <t>Вывести из эксплуатации и всю нагрузку передать на котельную по адресу п. Прав-динский, ул. Ленина, 15/1</t>
  </si>
  <si>
    <t>Модульная котельная СЭМЗ</t>
  </si>
  <si>
    <t>п. Софрино</t>
  </si>
  <si>
    <t>-</t>
  </si>
  <si>
    <t>Рядом с существующем ЦТП от котельной СЭМЗ строится новая газовая автоматизировання БМК тепловой мощностью 4,0 МВт с тремя котлами   Duotherm  (2 котла по 1500 кВт и 1 – 1000 кВт) без обслуживающего персонала. Ремонт и реконструкция тепловой сети L=1033,9м двухтрубное исполнение, бесканальная прокладка, д. 200 мм.</t>
  </si>
  <si>
    <t>г.Пушкино, ул.Институтская, 15, стр.6</t>
  </si>
  <si>
    <t>ВНИИЛМ</t>
  </si>
  <si>
    <t>ТГ-3-95 - 4шт</t>
  </si>
  <si>
    <t>Техническое перевооружение со строительством нового здания, заменой котлов и всего вспомогательного оборудования, автоматизации и диспетчеризацией. «Vitomax 200-LW (3,2 МВт) -2 шт, «Vitoplex 100-PV» (1,12 МВт) -1шт.
За счет средст текущего ремонта устранить утечки в тепловой сети, ремонт арматуры на сетях  к 2019 году.</t>
  </si>
  <si>
    <t>г.Пушкино, ул.Горького, 24 (Вариант2)</t>
  </si>
  <si>
    <t>Авиабаза</t>
  </si>
  <si>
    <t xml:space="preserve">ТВГ-8м
 – 3 шт
</t>
  </si>
  <si>
    <t>Техн. перевооруж. с заменой котлов и всего вспомог. оборудования, автоматизации и диспетчеризацией. Eurotherm 11/150(11,65МВт)- 2 шт Eurotherm 4/150(4,65МВт)- 1 шт
За счет средст текущего ремонта устранить утечки в тепловой сети, ремонт арматуры на сетях  к 2019 году.</t>
  </si>
  <si>
    <t>г.Пушкино, ул.И.Арманд, 4а</t>
  </si>
  <si>
    <t>4 м-р-н</t>
  </si>
  <si>
    <t>Е1/9   - 1 шт.;
КВГМ-10  - 3 шт</t>
  </si>
  <si>
    <t>Техническое перевооружение с заменой всего основного и вспомогательного оборудования  в котельной для работы без обслужив. персонала«Vitomax 200-LW (10 МВт)- 2 шт, «Vitomax 200-LW (3,6 МВт)-1шт. За счет средст текущего ремонта устранить утечки в тепловой сети, ремонт арматуры на сетях  к 2019 году.</t>
  </si>
  <si>
    <t>п.Лесные поляны, ул.Ленина, 1а</t>
  </si>
  <si>
    <t>Лесные поляны</t>
  </si>
  <si>
    <t>ДКВР 10/13 – 3 шт</t>
  </si>
  <si>
    <t>Техническое перевооружение с заменой всего основного и вспомогательного оборудования  в котельной для работы без обслужив.персонала «Vitomax 200-HW (4,5 МВт)- 2 шт; «Vitomax 200-HW (3,6 МВт)-1шт. За счет средст текущего ремонта устранить утечки в тепловой сети, ремонт арматуры на сетях, ремонт 2 ЦТП к 2019 году</t>
  </si>
  <si>
    <t>Зверосовхоз</t>
  </si>
  <si>
    <t>ДКВР-6,5/13 – 2 шт.</t>
  </si>
  <si>
    <t>Вывод из эксплуатации данной котельной и рядом установить БМК без обслуживающего персонала тепловой мощностью 8,4 МВт с 3 котлами GKSDynatherm-2500  (2,8 МВт каждый). За счет средст текущего ремонта устранить утечки в тепловой сети, ремонт арматуры на сетях  к 2019 году.</t>
  </si>
  <si>
    <t>г.п.Софрино, ул.Мичурина, 45</t>
  </si>
  <si>
    <t>Майская</t>
  </si>
  <si>
    <t>Выводится из эксплуатации сущ. котельная и строится рядом БМК тепловой мощностью 4,0 МВт с тремя котлами   Duotherm  (2 котла по 1500 кВт и 1 – 1000 кВт) без обслуживающего персонала.За счет средст текущего ремонта устранить утечки в тепловой сети, ремонт арматуры на сетях  к 2019 году.</t>
  </si>
  <si>
    <t>г.Пушкино, ул.Крылова,1а</t>
  </si>
  <si>
    <t>Крылова,1</t>
  </si>
  <si>
    <t>КСВа – 2,0 Г - 2 шт</t>
  </si>
  <si>
    <t>Выводтся из эксплутации,  нгрузка присрединяется к котельной ул. Писаревская 7а</t>
  </si>
  <si>
    <t>г.Пушкино, Московский пр-т, 55</t>
  </si>
  <si>
    <t>Мос.Пр,55</t>
  </si>
  <si>
    <t>ДКВР-10/13-3 шт</t>
  </si>
  <si>
    <t>Техническое перевооруж. с заменой всего основного и вспомогательного оборудования  в котельной для работы без обслужив. персонала «Vitomax 200-LW (10 МВт)- 2 шт
«Vitomax 200-LW (3,6 МВт)-1шт. Ремонт тепловой сети L=815,2 м двухтрубное исполнение, бесканальная прокладка, д. 150, 200 мм.  За счет средст текущего ремонта устранить утечки в тепловой сети, ремонт арматуры на сетях, ремонт 2 ЦТП к 2019 году</t>
  </si>
  <si>
    <t>г.Пушкино, 1-й Акуловский  пр-д, 3а</t>
  </si>
  <si>
    <t>1 Акулов. пр.-т</t>
  </si>
  <si>
    <t>Вывод из эксплуатации данной котельной и котельной ул. Маяковского, 9а и объединение её нагрузки с данной котельной установить БМК с котлами GKSDynatherm-2500  (2,8 МВт) - 2 шт., GKSDynatherm-1600 (1,7 МВт)-1шт. ремонт и дополн. трубопровод тепловой сети L=1016,8 м, двухтрубное исполнение, бесканальная прокладка, д. 100-200 мм.</t>
  </si>
  <si>
    <t>г.Пушкино, ул.Маяковская, 9а</t>
  </si>
  <si>
    <t>Маяковская</t>
  </si>
  <si>
    <t>НР-18  – 1 шт.
ЗИО-60 – 3 шт.</t>
  </si>
  <si>
    <t>Выводится из эксплуатации и
объединяется с Акуловской, 9а</t>
  </si>
  <si>
    <t>г.Пушкино, ул.Писарева, 7а</t>
  </si>
  <si>
    <t>Писарева,7а</t>
  </si>
  <si>
    <t>ДКВР 6,5/13 – 3 шт</t>
  </si>
  <si>
    <t>Проводится техническое перевооружение с заменой всего основного и вспомогательного оборудования и к данной котельной присоединяются нагрузки котельных Крылова,1а, Московская, 16а «Vitomax 200-LW (5,2 МВт)- 3 шт, «Vitomax 200-LW (3,2 МВт)-1шт.  Ремонт и дополн. трубопровод тепловой сети L=750 м, двухтрубное исполнение, бесканальная прокладка, д. 100-300 мм</t>
  </si>
  <si>
    <t>м-н Заветы Ильича, ул.Авиационная</t>
  </si>
  <si>
    <t>Авиационная</t>
  </si>
  <si>
    <t>КВГ-6,5-150 – 3 шт.</t>
  </si>
  <si>
    <t>Техническое перевооружение с заменой всего основного и вспомогательного оборудования  в котельной для работы без обслужив.персонала  «Vitomax 200-HW (4,5 МВт)- 2 шт; «Vitomax 200-HW (3,6 МВт)-1шт. За счет средст текущего ремонта устранить утечки в тепловой сети, ремонт арматуры на сетях  к 2019 году.</t>
  </si>
  <si>
    <t>г.Пушкино, Московский пр-т,16а</t>
  </si>
  <si>
    <t>Московс.,14а</t>
  </si>
  <si>
    <t>Универсал-6; 0,5 Гкал/ч – 4 шт</t>
  </si>
  <si>
    <t xml:space="preserve">Выводится из эксплуатации и объ-единяется с Писаревской, 7а. </t>
  </si>
  <si>
    <t>п.Челюскинский, ул.1-я Тракторная, 2а</t>
  </si>
  <si>
    <t>Челюскинская</t>
  </si>
  <si>
    <t>ДКВР4/13 – 3 шт</t>
  </si>
  <si>
    <t>Вывод из эксплуатации данной котельной, установить БМК 8,4 МВт с котлами GKSDynatherm-2500  (2,8 МВт)- 3 шт.  За счет средст текущего ремонта устранить утечки в тепловой сети, ремонт арматуры на сетях  к 2019 году.</t>
  </si>
  <si>
    <t>с.Царево, п-т Левково</t>
  </si>
  <si>
    <t>Левково</t>
  </si>
  <si>
    <t>КСВа-1,0  -3шт</t>
  </si>
  <si>
    <t>г.п.Правдинский, п-т Искра</t>
  </si>
  <si>
    <t>Искра</t>
  </si>
  <si>
    <t>ЗИО-60 – 4 шт.</t>
  </si>
  <si>
    <t>За счет средст текущего ремонта произвести очистку 2-х котлов и их режимнуюналадку, два других котла законсервировать, произвести замену сетевых насосов, соответствующих присоединенной нагрузке и произвести ремонт тепловой сети с заменой трубопроводов с диаметров Ду200 и Ду 100, на Ду80 и Ду50. Работы осуществить к 2021 г.</t>
  </si>
  <si>
    <t>г.Пушкино, ул.Учинская, 16</t>
  </si>
  <si>
    <t>ВКХ</t>
  </si>
  <si>
    <t xml:space="preserve">ЗИО 60 – 
3 шт
</t>
  </si>
  <si>
    <t>г.Пушкино, ул.Оранжерейная, 19</t>
  </si>
  <si>
    <t>УВД</t>
  </si>
  <si>
    <t xml:space="preserve">ЗИО-САБ-750 – 1шт;
ЗИО-САБ-1000–2 шт
</t>
  </si>
  <si>
    <t>с.Левково, п-т Астория</t>
  </si>
  <si>
    <t>Астория</t>
  </si>
  <si>
    <t>КСВа – 2,0 Г-2 шт</t>
  </si>
  <si>
    <t>За счет средств текущего ремонта произвести утепление помещения котельной, провести режимную наладку котлов и ремонт изоляции воздушной части тепловой сети, ремонт арматуры на сетях  к 2021 году.</t>
  </si>
  <si>
    <t>г.Пушкино, ул.Учинская, 4, стр.1</t>
  </si>
  <si>
    <t>ГВК</t>
  </si>
  <si>
    <t>ЗИО-САБ-600ВТМ – 2 шт</t>
  </si>
  <si>
    <t>За счет средств текущего ремонта произвести утепление помещения котельной, провести режимную наладку котлов и ремонт изоляции тепловой сети. Работы осуществить к 2021 г.</t>
  </si>
  <si>
    <t>м-н Клязьма, ул.Кольцовская, 2а</t>
  </si>
  <si>
    <t>Клязьм.    школа</t>
  </si>
  <si>
    <t>ФНКВ-1М; 0,98 Гкал/ч – 2 шт.</t>
  </si>
  <si>
    <t>За счет средст текущего ремонта устранить утечки в тепловой сети и внутри котельной  к 2020 году.</t>
  </si>
  <si>
    <t>г.Пушкино, ул.Писарева, 6</t>
  </si>
  <si>
    <t>Писарева,6</t>
  </si>
  <si>
    <t>КЧМ-7; 0,069 Гкал/ч – 1 шт.</t>
  </si>
  <si>
    <t>м-н Заветы Ильича, пр-зд. Дзержинского</t>
  </si>
  <si>
    <t>Дзержинского</t>
  </si>
  <si>
    <t>ЗИОСАБ-600ВТМ – 2 шт.</t>
  </si>
  <si>
    <t>За счет собственных средств вновь создаваемой группы обслуживания автоматизированных котельных произвести режимную наладку котлов. Работы осуществить к 2021 г.</t>
  </si>
  <si>
    <t>г.п.Правдинский, ул.Чехова, 12</t>
  </si>
  <si>
    <t>Чехова</t>
  </si>
  <si>
    <t>КВ-ГЖ-0,75– 2 шт</t>
  </si>
  <si>
    <t>За счет средст текущего ремонта устранить утечки в тепловой сети и внутри котельной. Произвести режимную наладку котлов. Работы осуществить к 2020 г.</t>
  </si>
  <si>
    <t>м-н Клязьма, ул.Боткинская, 33б</t>
  </si>
  <si>
    <t>Тарасовка</t>
  </si>
  <si>
    <t>ТГ-3-95 – 3,0 Гкал/ч  - 2</t>
  </si>
  <si>
    <t>За счет средст текущего ремонта устранить утечки в тепловой сети и внутри котельной за счет ремонта труб котла №1. Провести режимную наладку котлов. Работы осущесвить к 2020 г.</t>
  </si>
  <si>
    <t>м-н Мамонтовка, ул.Мира, 6</t>
  </si>
  <si>
    <t>Мира, 2</t>
  </si>
  <si>
    <t>ЗИО 60 – 
6 шт</t>
  </si>
  <si>
    <t>За счет собственных средств вновь создаваемой группы обслуживания автоматизированных котельных произвести режимную наладку котлов. За счет средст текущего ремонта устранить утечки в тепловой сети, ремонт арматуры на сетях  к 2019 году.</t>
  </si>
  <si>
    <t>г.Пушкино, пр-д Чапаева, 1</t>
  </si>
  <si>
    <t>Чапаева</t>
  </si>
  <si>
    <t>КВа-0,5ж-1 шт КВГМ-0,35-1шт</t>
  </si>
  <si>
    <t>п.Черкизово, ул.Трудовая, 31</t>
  </si>
  <si>
    <t>Гимназия</t>
  </si>
  <si>
    <t xml:space="preserve">Универсал-5,
0,4 Гкал/ч – 3 шт
</t>
  </si>
  <si>
    <t>За счет средств текущего ремонта произвести утепление помещения котельной, провести режимную наладку котлов и  устранить утечки в тепловой сети, ремонт арматуры на сетях. Произвести замену сетевых насосов. Работы осуществиь к 2021 году.</t>
  </si>
  <si>
    <t>м-н Мамонтовка, ул.Гоголевская, 8а</t>
  </si>
  <si>
    <t>Гоголевская</t>
  </si>
  <si>
    <t>ТГ-3/95; 3,0 Гкал/ч
-  2 шт</t>
  </si>
  <si>
    <t>м-н Мамонтовка, Кузнецкий мост, 1</t>
  </si>
  <si>
    <t>Кузнецкий мост</t>
  </si>
  <si>
    <t>АОГВ 120 -1 шт</t>
  </si>
  <si>
    <t>м-н Мамонтовка, ул.Октяб., 4</t>
  </si>
  <si>
    <t>Октябрьск.4</t>
  </si>
  <si>
    <t>уголь</t>
  </si>
  <si>
    <t>Универсал-6; 0,15 Гкал/ч; - 2 шт.</t>
  </si>
  <si>
    <t>м-н Мамонтовка, ул.Октяб., 26, д/сад 44</t>
  </si>
  <si>
    <t>Мамонт. д/сад 44,окт.,22</t>
  </si>
  <si>
    <t>Универсал-6 - 1 шт.</t>
  </si>
  <si>
    <t>п.Черкизово, ул.Г.Шостак, 54/1</t>
  </si>
  <si>
    <t>Г.Шостак</t>
  </si>
  <si>
    <t>Универсал-6 - 2 шт.</t>
  </si>
  <si>
    <t>м-н Мамонтовка, ул.Ленточка, 20</t>
  </si>
  <si>
    <t>Ленточка,20</t>
  </si>
  <si>
    <t>ЗИО-60; 0,2 Гкал/ч;  - 2 шт.</t>
  </si>
  <si>
    <t>м-н Звягино, ул.Советская, 25а</t>
  </si>
  <si>
    <t>Звягино</t>
  </si>
  <si>
    <t>ЗИО-30- 1 шт.;
Универсал-6 - 1 шт</t>
  </si>
  <si>
    <t>г.Пушкино, ул.Добролюбовская, 11</t>
  </si>
  <si>
    <t>Добролюбовская</t>
  </si>
  <si>
    <t>г.Пушкино, ул.Толстого, 7</t>
  </si>
  <si>
    <t>Толстого,7</t>
  </si>
  <si>
    <t>м-н Клязьма, ул.Державинская, 2/47</t>
  </si>
  <si>
    <t>Державинская, 2/47</t>
  </si>
  <si>
    <t>м-н Клязьма, ул.Крыловская, 67б</t>
  </si>
  <si>
    <t>Крыловская,67б</t>
  </si>
  <si>
    <t>КЧМ-5-К; 0,043 Гкал/ч -2 шт</t>
  </si>
  <si>
    <t>м-н Клязьма, ул.Чеховская, 17</t>
  </si>
  <si>
    <t>Чеховская, 17</t>
  </si>
  <si>
    <t>КЧМ-5-К; 0,068 Гкал/ч -2 шт</t>
  </si>
  <si>
    <t>м-н Клязьма, ул.Андреевская, 14</t>
  </si>
  <si>
    <t>Андреевская,14</t>
  </si>
  <si>
    <t>Универсал-6; 0,1 Гкал/ч - 2 шт.</t>
  </si>
  <si>
    <t>г.Пушкино, ул.Лесная, 18</t>
  </si>
  <si>
    <t>Лесная,18</t>
  </si>
  <si>
    <t xml:space="preserve">Универсал-6 - 1 шт.;
Ст. котел - 3 шт.
</t>
  </si>
  <si>
    <t>м-н Заветы Ильича, ул. Красноарм.</t>
  </si>
  <si>
    <t>Красноармейская</t>
  </si>
  <si>
    <t xml:space="preserve">Универсал-6 - 1 шт.
ЗИО-30  – 2 шт.
</t>
  </si>
  <si>
    <t>м-н Заветы Ильича, ул.Советская</t>
  </si>
  <si>
    <t>Советская</t>
  </si>
  <si>
    <t>ЗИО-30
0,1 Гкал/ч -2 шт</t>
  </si>
  <si>
    <t>г.п. Софрино, Микрорайон, 1</t>
  </si>
  <si>
    <t>Микрорайон</t>
  </si>
  <si>
    <t>Paroman-simplekx 1,04 Гкал/ч – 3шт</t>
  </si>
  <si>
    <t>За счет собственных средств вновь создаваемой группы обслуживания автоматизированных котельных произвести режимную наладку котлов к 2021 г.</t>
  </si>
  <si>
    <t>п.Ашукино, Росхмель, 41</t>
  </si>
  <si>
    <t>Росхмель</t>
  </si>
  <si>
    <t xml:space="preserve">Факел - 1 Г 
0,8 Гкал/ч – 6 шт
</t>
  </si>
  <si>
    <t>За счет средст текущего ремонта устранить утечки внутри котельнойи произвести режимную наладку котлов. Произвести замену сетевых насосов в соответствии с присоединенной нагрузки. Работы осущесвить к 2020 г.</t>
  </si>
  <si>
    <t>г.п.Софрино, ул.Комсомольская, 15а</t>
  </si>
  <si>
    <t>Стройдеталь</t>
  </si>
  <si>
    <t xml:space="preserve">ЗИО 60 – 
4 шт
</t>
  </si>
  <si>
    <t>За счет собственных средств вновь создаваемой группы обслуживания автоматизированных котельных произвести режимную наладку котлов к 2020 г.</t>
  </si>
  <si>
    <t>г.п.Софрино, ул.Сетевая, 4а</t>
  </si>
  <si>
    <t>Мосэнерго</t>
  </si>
  <si>
    <t>Энергия Н-54- 4 шт</t>
  </si>
  <si>
    <t>п.Ашукино, ул.Некрасова, 6, стр.1</t>
  </si>
  <si>
    <t>Ашукино Некрасова</t>
  </si>
  <si>
    <t>КВА-1,0 - 0,86 Гкал/ч – 2шт</t>
  </si>
  <si>
    <t>За счет собственных средств вновь создаваемой группы обслуживания автоматизированных котельных произвести режимную наладку котлов. За счет средст текущего ремонта устранить утечки в тепловой сети, ремонт арматуры на сетях  к 2020 году.</t>
  </si>
  <si>
    <t>г.п.Софрино, ул.Дальняя</t>
  </si>
  <si>
    <t>Дальняя</t>
  </si>
  <si>
    <t>За счет собственных средств вновь создаваемой группы обслуживания автоматизированных котельных произвести режимную наладку котлов. За счет средст текущего ремонта устранить утечки в тепловой сети, ремонт арматуры на сетях и помещения котельной к 2020 г.</t>
  </si>
  <si>
    <t>г.п.Софрино, ул.Клубная, 4а</t>
  </si>
  <si>
    <t>Клубная</t>
  </si>
  <si>
    <t>ЗИОСАБ-1600- 2 шт.</t>
  </si>
  <si>
    <t>За счет средст текущего ремонта устранить утечки в тепловой сети и внутри котельной. Работы осуществить 2021</t>
  </si>
  <si>
    <t>с.Ельдигино</t>
  </si>
  <si>
    <t>Ельдигино</t>
  </si>
  <si>
    <t>КСВа-2,5 (ВК-32)– 3 шт.
(1 не раб)</t>
  </si>
  <si>
    <t>За счет средст текущего ремонта устранить утечки в тепловой сети. Провести очистку котлов и их режимную наладку. За счет средст текущего ремонта устранить утечки в тепловой сети, ремонт арматуры на сетях  к 2021 году.</t>
  </si>
  <si>
    <t>с.Братовщина</t>
  </si>
  <si>
    <t>братовщина</t>
  </si>
  <si>
    <t>ЗИО-60 – 6 шт</t>
  </si>
  <si>
    <t>За счет средст текущего ремонта устранить утечки в тепловой сети. Провести очистку котлов и их режимную наладку. Работы осуществить к 2021 г.</t>
  </si>
  <si>
    <t>м-н Клязьма, ул.Крыловская, 67а</t>
  </si>
  <si>
    <t>Крыловская 67а</t>
  </si>
  <si>
    <t>МН-120 Эко – 2 шт</t>
  </si>
  <si>
    <t>г.п.Софрино, Орджоникидзе, 41а</t>
  </si>
  <si>
    <t>Мосбытхим</t>
  </si>
  <si>
    <t>дизтопливо</t>
  </si>
  <si>
    <t>СРА – 130 – 1шт</t>
  </si>
  <si>
    <t>За счет средств текущего ремонита, обеспечить учет дизельного топлива иего сохранность. Провести режимную наладку котлов. Работы осуществить к 2019 г.</t>
  </si>
  <si>
    <t>г.п.Софрино, ул.Менделеева, 31а</t>
  </si>
  <si>
    <t>Краснохолмка</t>
  </si>
  <si>
    <t>ESKO ALEX 140 - 1шт</t>
  </si>
  <si>
    <t>За счет средств текущего ремонита, обеспечить учет дизельного топлива иего сохранность. Провести режимную наладку котлов. Провести ремонт тепловой сети с умеьшением диаметра согласно присоединенной нагрузки. Работы осуществить к 2019 г.</t>
  </si>
  <si>
    <t>д.Мураново, 95, стр.1</t>
  </si>
  <si>
    <t>Мураново</t>
  </si>
  <si>
    <t>ЗИОСАБ-500-2шт</t>
  </si>
  <si>
    <t>За счет средств текущего ремонита, обеспечить учет дизельного топлива иего сохранность. Провести режимную наладку котлов. Произвести замену сетевых насосов  согласно присоединенной нагрузки. Работы осуществить к 2019 г.</t>
  </si>
  <si>
    <t>д.Митрополье, ул.Шоссейная, 1а</t>
  </si>
  <si>
    <t>Митрополье</t>
  </si>
  <si>
    <t>г.п.Правдинский, ул.1-я Проектная, 68</t>
  </si>
  <si>
    <t>Проектная</t>
  </si>
  <si>
    <t>Kiturami KSO-200 R – 1 шт; 
Kiturami KSO-150 R – 1 шт</t>
  </si>
  <si>
    <t>За счет средств текущего ремонита, обеспечить учет дизельного топлива иего сохранность. Провести режимную наладку котлов.  Работы осуществить к 2019 г.</t>
  </si>
  <si>
    <t>г.п.Зеленоградский, ул.Печати</t>
  </si>
  <si>
    <t>Печати</t>
  </si>
  <si>
    <t>СРА –70 – 1шт</t>
  </si>
  <si>
    <t>г.Пушкино, Флагман</t>
  </si>
  <si>
    <t>Флагман</t>
  </si>
  <si>
    <t>АБМК-П2-1500
Котлы: REX 75 - 2 шт.</t>
  </si>
  <si>
    <t>п.Ашукино, ул.Чкалова, 1, стр.1</t>
  </si>
  <si>
    <t>Ашукино, Чкалова</t>
  </si>
  <si>
    <t>ЗИО; 0,10 Гкал/ч - 1 шт</t>
  </si>
  <si>
    <t>п.Ашукино, ул.Кольцова, 11</t>
  </si>
  <si>
    <t>Ашук.Кольцова,шк</t>
  </si>
  <si>
    <t xml:space="preserve">Универсал-6; 0,100 Гкал/ч -1шт
44УНМ; 0,100 Гкал/ч - 1 шт.
</t>
  </si>
  <si>
    <t xml:space="preserve">г.п.Правдинский, ул.Новопролетар. </t>
  </si>
  <si>
    <t xml:space="preserve">Новопр </t>
  </si>
  <si>
    <t>Универсал - 6; 0,15 Гкал/ч - 2 шт.</t>
  </si>
  <si>
    <t>г.п.Правдинский, ул.1-я Станционная</t>
  </si>
  <si>
    <t>Станционная</t>
  </si>
  <si>
    <t xml:space="preserve">Универсал - 6 - 1 шт
Универсал - 4 - 1 шт
</t>
  </si>
  <si>
    <t>г.п.Правдинский, ул.Чернышевского</t>
  </si>
  <si>
    <t>Чернышевского</t>
  </si>
  <si>
    <t>Универсал; 0,100 Гкал/ч- 1 шт.</t>
  </si>
  <si>
    <t>д.Назарово</t>
  </si>
  <si>
    <t>Назарово</t>
  </si>
  <si>
    <t>КСВ-0,63 т; 0,54 Гкал/ч - 2 шт.</t>
  </si>
  <si>
    <t>За счет средств текущего ремонта провести замену сетевых  насосов в соответствии с присоединенной нагрузкой. Работы осуществить к 2020 г.</t>
  </si>
  <si>
    <t>с.Царево</t>
  </si>
  <si>
    <t>Царево</t>
  </si>
  <si>
    <t>д.Барково</t>
  </si>
  <si>
    <t>Барково</t>
  </si>
  <si>
    <t>г.п.Зеленоградский, ул.Островского, 11б</t>
  </si>
  <si>
    <t>Котельная №3 ул.Островского</t>
  </si>
  <si>
    <t xml:space="preserve"> Riello
RTQ 1500T
- 2 шт
</t>
  </si>
  <si>
    <t>За счет средст текущего ремонта провести очистку котлов и их режимную наладку к 2020 г.</t>
  </si>
  <si>
    <t>г.п.Зеленоградский, ул.Шоссейная, 6б</t>
  </si>
  <si>
    <t>Котельная №4 ул.Шоссейная</t>
  </si>
  <si>
    <t>КВС-1,86 – 2 шт.</t>
  </si>
  <si>
    <t>г.п.Зеленоградский, ул.Островского, 43</t>
  </si>
  <si>
    <t>Топочная п.Зеленоградский</t>
  </si>
  <si>
    <t>АОГВ -29-3 - 2 шт</t>
  </si>
  <si>
    <t>Коптелино</t>
  </si>
  <si>
    <t>RFW-300 1Т - 2 шт</t>
  </si>
  <si>
    <t>За счет средств текущего ремонта провести замену сетевых и подпиточных насосов в соответствии с присоединенной нагрузкой к 2021 г.</t>
  </si>
  <si>
    <t>г.п.Правдинский, ул.Лесная, 60</t>
  </si>
  <si>
    <t>Лесная60</t>
  </si>
  <si>
    <t>ДКВР-6,5/13 – 3 шт</t>
  </si>
  <si>
    <t>За счет средст текущего ремонта устранить утечки в паровых болерах с установкой конденсатоотводчиков и провести замену части арматуры в котельной. Произвести режимную наладку котлов. За счет средст текущего ремонта устранить утечки в тепловой сети, ремонт арматуры на сетях  к 2020 году.</t>
  </si>
  <si>
    <t>г.п.Правдинский, ул.Лесная, 22</t>
  </si>
  <si>
    <t>Лесная22</t>
  </si>
  <si>
    <t>КЧМ -5-К; 0,064 Гкал/ч - 2шт</t>
  </si>
  <si>
    <t>За счет средст текущего ремонта устранить утечки в тепловой сети. Провести очистку котлов и их режимную наладку. Произвести замену сетевых насосов в соответствии с присоединенной нагрузкой. Работы осуществить к 2020 г.</t>
  </si>
  <si>
    <t>2017</t>
  </si>
  <si>
    <t>2018</t>
  </si>
  <si>
    <t>2019</t>
  </si>
  <si>
    <t>2020</t>
  </si>
  <si>
    <t>2021</t>
  </si>
  <si>
    <t>Руководитель ресурсоснабжающей организации</t>
  </si>
  <si>
    <t>Форма № 4-ИП ТС</t>
  </si>
  <si>
    <t xml:space="preserve">Показатели надежности и энергетической эффективности объектов централизованного теплоснабжения </t>
  </si>
  <si>
    <t>Наименование объекта</t>
  </si>
  <si>
    <t>Показатели надежности</t>
  </si>
  <si>
    <t>Показатели энергетической эффективности</t>
  </si>
  <si>
    <t>Количество прекращений подачи тепловой энергии, теплоносителя
в результате технологических нарушений на тепловых сетях
на 1 км тепловых сетей</t>
  </si>
  <si>
    <t>Количество прекращений подачи тепловой энергии, теплоносителя
в результате технологических нарушений на источниках тепловой энергии на 1 Гкал/час установленной мощности</t>
  </si>
  <si>
    <t>Удельный расход топлива
на производство единицы тепловой энергии, отпускаемой с коллекторов источников тепловой энергии</t>
  </si>
  <si>
    <t>Отношение величины
технологических потерь тепловой энергии, теплоносителя
к материальной характеристике тепловой сети</t>
  </si>
  <si>
    <t>Величина технологических потерь
при передаче тепловой энергии, теплоносителя по тепловым сетям</t>
  </si>
  <si>
    <t>Текущее значение</t>
  </si>
  <si>
    <t>Плановое значение</t>
  </si>
  <si>
    <t>% потерь от выработки ДО</t>
  </si>
  <si>
    <t>% потерь от выработки ПОСЛЕ</t>
  </si>
  <si>
    <t>25 котельных</t>
  </si>
  <si>
    <t>Наименование
мероприятий</t>
  </si>
  <si>
    <t>Обоснование необходимости
(цель реализации)</t>
  </si>
  <si>
    <t>Описание и место расположения
объекта</t>
  </si>
  <si>
    <t>Основные технические характеристики</t>
  </si>
  <si>
    <t>Год начала реализации мероприятия</t>
  </si>
  <si>
    <t>Год окончания реализации мероприятия</t>
  </si>
  <si>
    <t>Наименование</t>
  </si>
  <si>
    <t>Ед.
изм.</t>
  </si>
  <si>
    <t>Значение показателя</t>
  </si>
  <si>
    <t>в т.ч. по годам</t>
  </si>
  <si>
    <t>показателя</t>
  </si>
  <si>
    <t>(мощность,</t>
  </si>
  <si>
    <t>протяженность,</t>
  </si>
  <si>
    <t>диаметр и т.п.)</t>
  </si>
  <si>
    <t>Группа 1. Строительство, реконструкция или модернизация объектов в целях подключения потребителей:</t>
  </si>
  <si>
    <t>1.1. Строительство новых тепловых сетей в целях подключения потребителей</t>
  </si>
  <si>
    <t>1.2. Строительство иных объектов системы централизованного теплоснабжения, за исключением тепловых сетей, в целях подключения потребителей</t>
  </si>
  <si>
    <t>1.3. Увеличение пропускной способности существующих тепловых сетей в целях подключения потребителей</t>
  </si>
  <si>
    <t>1.4. Увеличение мощности и производительности существующих объектов централизованного теплоснабжения, за исключением тепловых сетей, в целях подключения потребителей</t>
  </si>
  <si>
    <t>Группа 2. Строительство новых объектов системы централизованного теплоснабжения, не связанных с подключением новых потребителей, в том числе строительство новых тепловых сетей</t>
  </si>
  <si>
    <t>Группа 3. Реконструкция или модернизация существующих объектов в целях снижения уровня износа существующих объектов и (или) поставки энергии от разных источников</t>
  </si>
  <si>
    <t>3.1. Реконструкция или модернизация существующих тепловых сетей</t>
  </si>
  <si>
    <t>3.2. Реконструкция или модернизация существующих объектов системы централизованного теплоснабжения, за исключением тепловых сетей</t>
  </si>
  <si>
    <t>Всего по группе 3.</t>
  </si>
  <si>
    <t>Группа 4.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 работы систем централизованного теплоснабжения</t>
  </si>
  <si>
    <t>Всего по группе 4.</t>
  </si>
  <si>
    <t>Группа 5. Вывод из эксплуатации, консервация и демонтаж объектов системы централизованного теплоснабжения</t>
  </si>
  <si>
    <t>5.1. Вывод из эксплуатации, консервация и демонтаж тепловых сетей</t>
  </si>
  <si>
    <t>Всего по группе 5.</t>
  </si>
  <si>
    <t>1.</t>
  </si>
  <si>
    <t>г. Пушкино, мкр Серебрянка, д.34</t>
  </si>
  <si>
    <t>2.</t>
  </si>
  <si>
    <t>г. Пушкино, ул. Тургенева, д.24</t>
  </si>
  <si>
    <t xml:space="preserve">3. </t>
  </si>
  <si>
    <t>г. Пушкино, ул. Заводская, д.34, стр.1</t>
  </si>
  <si>
    <t>4.</t>
  </si>
  <si>
    <t>г. Пушкино, ул. Надсоновская, д.15б</t>
  </si>
  <si>
    <t>5.</t>
  </si>
  <si>
    <t>гп.Зеленоградский , Островского 11б</t>
  </si>
  <si>
    <t>184.45</t>
  </si>
  <si>
    <t>6.</t>
  </si>
  <si>
    <t>г. Пушкино, ул. 2-ая Серебрянская, д.11 (выводится из эксплуатации, будет ЦТП)</t>
  </si>
  <si>
    <t>7.</t>
  </si>
  <si>
    <t>г. Пушкино, Авиационный проезд, д.13а</t>
  </si>
  <si>
    <t>8.</t>
  </si>
  <si>
    <t>г. Пушкино, ул. Некрасова, д.18а (выводится из эксплуатации, будет ЦТП)</t>
  </si>
  <si>
    <t>9.</t>
  </si>
  <si>
    <t>г.п. Правдинский, ул. Ленина, д.15/1</t>
  </si>
  <si>
    <t>10.</t>
  </si>
  <si>
    <t>г.п. Правдинский, Степаньковское шоссе, д.31а (выводится из эксплуатации)</t>
  </si>
  <si>
    <t>11.</t>
  </si>
  <si>
    <t>СЭМЗ, Софрино</t>
  </si>
  <si>
    <t>12.</t>
  </si>
  <si>
    <t>г.Пушкино, ул.Институтская, д.15, стр.6</t>
  </si>
  <si>
    <t>13.</t>
  </si>
  <si>
    <t>г.Пушкино, ул.Горького, д.24 (Вариант2)</t>
  </si>
  <si>
    <t>14.</t>
  </si>
  <si>
    <t>15.</t>
  </si>
  <si>
    <t>п.Лесные поляны, ул.Ленина, д.1а</t>
  </si>
  <si>
    <t>16.</t>
  </si>
  <si>
    <t>17.</t>
  </si>
  <si>
    <t>г.п.Софрино, ул.Мичурина, д. 45</t>
  </si>
  <si>
    <t>18.</t>
  </si>
  <si>
    <t xml:space="preserve">г.Пушкино, ул.Крылова, д.1а </t>
  </si>
  <si>
    <t>19.</t>
  </si>
  <si>
    <t>г.Пушкино, Московский пр-т, д.55</t>
  </si>
  <si>
    <t>20.</t>
  </si>
  <si>
    <t>г.Пушкино, 1-й Акуловский  пр-д, д.3а</t>
  </si>
  <si>
    <t>21.</t>
  </si>
  <si>
    <t>г.Пушкино, ул.Маяковская, д.9а</t>
  </si>
  <si>
    <t>22.</t>
  </si>
  <si>
    <t>г.Пушкино, ул.Писаревская, д.7а</t>
  </si>
  <si>
    <t>23.</t>
  </si>
  <si>
    <t>24.</t>
  </si>
  <si>
    <t>г.Пушкино, Московский пр-т, д.16а</t>
  </si>
  <si>
    <t>25.</t>
  </si>
  <si>
    <t>п.Челюскинский, ул.1-я Тракторная, д. 2а</t>
  </si>
  <si>
    <t>АО "Газпром теплоэнерго" в Пушкинском муниципальном районе</t>
  </si>
  <si>
    <t>Форма №2- ИП   ТС</t>
  </si>
  <si>
    <t xml:space="preserve">              Инвестиционная программа</t>
  </si>
  <si>
    <t>Расходы на реализацию мероприятий в прогнозных ценах, тыс. руб. ( с НДС)</t>
  </si>
  <si>
    <t>Остаток финанси-рования</t>
  </si>
  <si>
    <t>в т.ч. за счет платы
за подключение</t>
  </si>
  <si>
    <t>Диаметр; протяженность,</t>
  </si>
  <si>
    <t>мм.;               м.п</t>
  </si>
  <si>
    <t>диаметр, протяженность,</t>
  </si>
  <si>
    <t>мм,           м.п</t>
  </si>
  <si>
    <t>мощность</t>
  </si>
  <si>
    <t>3.2.1</t>
  </si>
  <si>
    <t>Мощность</t>
  </si>
  <si>
    <t>3.2.2</t>
  </si>
  <si>
    <t>Всего по группам</t>
  </si>
  <si>
    <t>до реализации мероприятия</t>
  </si>
  <si>
    <t>после реализации мероприятия</t>
  </si>
  <si>
    <t>Всего по группе 1.</t>
  </si>
  <si>
    <t>2.1.1</t>
  </si>
  <si>
    <t>2.1.2</t>
  </si>
  <si>
    <t>3.1.1</t>
  </si>
  <si>
    <t>3.1.2</t>
  </si>
  <si>
    <t>Повышение надежности и качества поставки тепла потребителям. Снижение неэффективных расходов.</t>
  </si>
  <si>
    <t>5.1.1</t>
  </si>
  <si>
    <t>5.1.2</t>
  </si>
  <si>
    <t>5.2. Вывод из эксплуатации, консервация и демонтаж иных объектов системы централизованного теплоснабжения, за исключением тепловых сетей</t>
  </si>
  <si>
    <t>Общество с ограниченной ответственностью "Газпром теплоэнерго Московская область"</t>
  </si>
  <si>
    <t>2022</t>
  </si>
  <si>
    <t>Всего по группе 2</t>
  </si>
  <si>
    <t>2023</t>
  </si>
  <si>
    <t>2024</t>
  </si>
  <si>
    <t>2.1.3</t>
  </si>
  <si>
    <t xml:space="preserve">мощность </t>
  </si>
  <si>
    <t>2.1.4</t>
  </si>
  <si>
    <t>2.1.5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</si>
  <si>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</si>
  <si>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</si>
  <si>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</si>
  <si>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</si>
  <si>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</si>
  <si>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</si>
  <si>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</si>
  <si>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</si>
  <si>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</si>
  <si>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</si>
  <si>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</si>
  <si>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</si>
  <si>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</si>
  <si>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</si>
  <si>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</si>
  <si>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</si>
  <si>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</si>
  <si>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</si>
  <si>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</si>
  <si>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</si>
  <si>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</si>
  <si>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</si>
  <si>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</si>
  <si>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</si>
  <si>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</si>
  <si>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</si>
  <si>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</si>
  <si>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</si>
  <si>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2.1.25</t>
  </si>
  <si>
    <t>2.1.26</t>
  </si>
  <si>
    <t>2.1.27</t>
  </si>
  <si>
    <t>2.1.28</t>
  </si>
  <si>
    <t>3.2.13</t>
  </si>
  <si>
    <t>3.2.14</t>
  </si>
  <si>
    <t>Строительство БМК №11 
(г. Хотьково, ул. Загорская, д. 1а)</t>
  </si>
  <si>
    <t>Строительство БМК №3
(г. Хотьково, д. Жучки, 8/8б)</t>
  </si>
  <si>
    <t>Строительство БМК
(с. Васильевское, д. 26/1)</t>
  </si>
  <si>
    <t>Строительство БМК
(с.п. Шеметовкое, д. Сырнево)</t>
  </si>
  <si>
    <t>Строительство БМК
(с.п. Шеметовское, д. Марьино, д. 18)</t>
  </si>
  <si>
    <t>Строительство БМК 
(с.п. Шеметовское, с. Закубежье, д. 34)</t>
  </si>
  <si>
    <t>Строительство БМК 
(Лозовское с.п., пос. Ситники,  стр. 25/7)</t>
  </si>
  <si>
    <t>Строительство БМК 
(Березняковское с.п., д. Путятино, д. 136)</t>
  </si>
  <si>
    <t>Строительство БМК 
(Березняковское с.п., дер. Березняки, д. 130)</t>
  </si>
  <si>
    <t>Строительство БМК
(Березняковское с.п., с. Сватково, д. 95)</t>
  </si>
  <si>
    <t>Строительство БМК
Березняковское с.п., с. Бужаниново, ул. Полевая, д.30а)</t>
  </si>
  <si>
    <t>Строительство БМК
(пос. Реммаш, ул. Институтска, д. 24)</t>
  </si>
  <si>
    <t>Строительство БМК в границах существующего участка
(г. Сергиев Посад, ул. Кирова, 89)</t>
  </si>
  <si>
    <t>Строительство БМК в границах существующего участка 
(г. Сергиев-Посадул. Вознесенская, 55)</t>
  </si>
  <si>
    <t>Строительство БМК
(Скобяной посёлок)</t>
  </si>
  <si>
    <t>Вывод из эксплуатации действующей котельной №11</t>
  </si>
  <si>
    <t>Строительство БМК взамен действующей котельной</t>
  </si>
  <si>
    <t>Вывод из эксплуатации действующей котельной №3</t>
  </si>
  <si>
    <t>5.2.1.</t>
  </si>
  <si>
    <t>5.2.2.</t>
  </si>
  <si>
    <t>5.2.3.</t>
  </si>
  <si>
    <t>5.2.4.</t>
  </si>
  <si>
    <t>5.2.5.</t>
  </si>
  <si>
    <t>5.2.6.</t>
  </si>
  <si>
    <t>5.2.7.</t>
  </si>
  <si>
    <t>Установка ТГУ взамен действующей котельной</t>
  </si>
  <si>
    <t>Вывод из эксплуатации котельной
(Воздвиженское с.о., пос. Заречный, д. 16)</t>
  </si>
  <si>
    <t>Вывод из эксплуатации действующей котельной №18
(г. Хотьково, дер. Морозово)</t>
  </si>
  <si>
    <t>Вывод из эксплуатации действующей котельной № 15
(г. Хотьково, дер. Репихово)</t>
  </si>
  <si>
    <t>Вывод из эксплуатации действующей котельной № 16
(дер. Репихово, д. 26а)</t>
  </si>
  <si>
    <t>Вывод из эксплуатации действующей котельной № 17
(г. Хотьково, дер. Репихово)</t>
  </si>
  <si>
    <t>Вывод из эксплуатации действующей котельной
(с. Васильевское, д. 26/1)</t>
  </si>
  <si>
    <t>Вывод из эксплуатации действующей котельной
(с.п. Шеметовкое, д. Сырнево)</t>
  </si>
  <si>
    <t>Вывод из эксплуатации действующей котельной 
(с.п. Шеметовское, д. Марьино, д. 18)</t>
  </si>
  <si>
    <t>Вывод из эксплуатации действующей котельной № 15 
(с.п. Шеметовское, с. Закубежье, д. 34)</t>
  </si>
  <si>
    <t>Вывод из эксплуатации действующей котельной
(Лозовское с.п., пос. Ситники,  стр. 25/7)</t>
  </si>
  <si>
    <t>Вывод из эксплуатации действующей котельной
(Березняковское с.п., д. Путятино, д. 136)</t>
  </si>
  <si>
    <t>Вывод из эксплуатации действующей котельной
(Березняковское с.п., дер. Березняки, д. 130)</t>
  </si>
  <si>
    <t>Вывод из эксплуатации действующей котельной
Березняковское с.п., с. Бужаниново, ул. Полевая, д.30а)</t>
  </si>
  <si>
    <t>Вывод из эксплуатации действующей котельной
(пос. Реммаш, ул. Институтска, д. 24)</t>
  </si>
  <si>
    <t>Вывод из эксплуатации действующей котельной
(пос. Семхоз, Советская, 1Б)</t>
  </si>
  <si>
    <t xml:space="preserve">Вывод из эксплуатации действующей котельной
(г. Сергиев Посад, ул. Садовая, д. 10, пом.8 )
</t>
  </si>
  <si>
    <t>Вывод из эксплуатации действующей котельной
(д. Наугольное, 1)</t>
  </si>
  <si>
    <t>Вывод из эксплуатации действующей котельной (д.Зубцово)</t>
  </si>
  <si>
    <t>Вывод из эксплуатации действующей котельной
(Скобяной посёлок)</t>
  </si>
  <si>
    <t>Вывод из эксплуатации действующей котельной
( г. Сергиев-Посад, ул. Маслиева)</t>
  </si>
  <si>
    <t>Вывод из эксплуатации действующей котельной
( г. Сергиев-Посад, ул. Весенняя)</t>
  </si>
  <si>
    <t>Вывод из эксплуатации действующей котельной
(г. Краснозаводск, проезд 21, стр.2)</t>
  </si>
  <si>
    <t>г.о. Сергиев-Посад, г. Хотьково, ул. Загорская, д. 1а</t>
  </si>
  <si>
    <t>г.о. Сергиев-Посад, г. Хотьково, д. Жучки, 8/8б</t>
  </si>
  <si>
    <t>г.о. Сергиев-Посад, г. Хотьково, дер. Морозово</t>
  </si>
  <si>
    <t>г.о. Сергиев-Посад, д. Короськово, д. 34</t>
  </si>
  <si>
    <t>г.о. Сергиев-Посад, г. Хотьково, дер. Репихово</t>
  </si>
  <si>
    <t>г.о. Сергиев-Посад, дер. Репихово, д. 26а</t>
  </si>
  <si>
    <t>г.о. Сергиев-Посад, с. Васильевское, д. 26/1</t>
  </si>
  <si>
    <t>г.о. Сергиев-Посад, с.п. Шеметовкое, д. Сырнево</t>
  </si>
  <si>
    <t>г.о. Сергиев-Посад, с.п. Шеметовское, д. Марьино, д. 18</t>
  </si>
  <si>
    <t>г.о. Сергиев-Посад, с.п. Шеметовское, с. Закубежье, д. 34</t>
  </si>
  <si>
    <t xml:space="preserve">г.о. Сергиев-Посад, Воздвиженское с.о., пос. Заречный, д. 16
</t>
  </si>
  <si>
    <t xml:space="preserve">
г.о. Сергиев-Посад, Лозовское с.п., пос. Ситники,  стр. 25/7</t>
  </si>
  <si>
    <t>г.о. Сергиев-Посад, Березняковское с.п., д. Путятино, д. 136</t>
  </si>
  <si>
    <t xml:space="preserve">
г.о. Сергиев-Посад, Березняковское с.п., дер. Березняки, д. 130</t>
  </si>
  <si>
    <t>г.о. Сергиев-Посад, Березняковское с.п., с. Сватково, д. 95</t>
  </si>
  <si>
    <t>г.о. Сергиев-Посад, Березняковское с.п., с. Бужаниново, ул. Полевая, д.30а</t>
  </si>
  <si>
    <t>г.о. Сергиев-Посад, пос. Реммаш, ул. Институтска, д. 24</t>
  </si>
  <si>
    <t xml:space="preserve">
г.о. Сергиев-Посад, п.Семхоз, Советская, 1Б</t>
  </si>
  <si>
    <t>г.о. Сергиев-Посад, г. Сергиев Посад, ул. Садовая, д. 10, пом.8</t>
  </si>
  <si>
    <t>г.о. Сергиев-Посад, д. Наугольное, 1</t>
  </si>
  <si>
    <t>г.о. Сергиев-Посад, д. Зубцово</t>
  </si>
  <si>
    <t>г.о. Сергиев Посад, ул. Кирова, 89</t>
  </si>
  <si>
    <t xml:space="preserve"> г. Сергиев-Посад, ул. Весенняя</t>
  </si>
  <si>
    <t xml:space="preserve"> г.о. Сергиев-Посад, ул. Парковая,43</t>
  </si>
  <si>
    <t>г.о.  г.о. Сергиев-Посад, Скобяной посёлок</t>
  </si>
  <si>
    <t>г.о. Сергиев-Посад, ул. Вознесенская, 55</t>
  </si>
  <si>
    <t xml:space="preserve"> г. Сергиев-Посад, ул. Парковая</t>
  </si>
  <si>
    <t>3.2.15</t>
  </si>
  <si>
    <t>3.2.16</t>
  </si>
  <si>
    <t>3.2.17</t>
  </si>
  <si>
    <t>3.2.18</t>
  </si>
  <si>
    <t>3.2.19</t>
  </si>
  <si>
    <t>3.2.20</t>
  </si>
  <si>
    <t>3.2.21</t>
  </si>
  <si>
    <t>Реконструкция котельной со снижением установленной мощности. Автоматизация и диспетчеризация 
(г.о. Сергиев-Посад,
г. Хотьково, Кооперативная)</t>
  </si>
  <si>
    <t>Замена основного и вспомогательного оборудования в существующем здании котельной с автоматизацией и диспетчеризацией
(г.о. Сергиев-Посад, пос. ОРГРЭС)</t>
  </si>
  <si>
    <t>Замена существующего оборудования на аналогичное с учетом замены использования угля на пеллеты
(г.о. Сергиев-Посад,  Хотьково, ст. Желтиково, Хотьково, ст. Желтиково)</t>
  </si>
  <si>
    <t>Реконструкция котельной со снижением установленной мощности. Автоматизация и диспетчеризация
(г.о. Сергиев-Посад, г. Хотьково, 
пос. СЕВЕР, д. 14)</t>
  </si>
  <si>
    <t xml:space="preserve">Замена основного и вспомогательного оборудования со снижением мощности с автоматизацией диспетчеризацией и подключением абонентов от котельной №1 (Калинина, 15)
(г.о. Сергиев-Посад, г. Хотьково, 
ул. Ломоносова, 7а)
</t>
  </si>
  <si>
    <t>Установка  водогрейного котла мощностью 3 Гкал/ч, демонтаж з-х паровых котлов. Реконструкция с перемещением оборудования ЦТП в здание котельной.
(г.о. Сергиев-Посад,    с. Шеметово, мкр. Новый, д. 44)</t>
  </si>
  <si>
    <t>Реконструкция котельной Радон</t>
  </si>
  <si>
    <t>Замена основного и вспомогательного оборудования в существующем здании котельной
(г.о. Сергиев-Посад, с. Мишутино, д. 2а)</t>
  </si>
  <si>
    <t>Реконструкция котельной с автоматизацией и диспетчеризацией
(г.о. Сергиев-Посад, д.Семенково)</t>
  </si>
  <si>
    <t>2.1.6</t>
  </si>
  <si>
    <t>2.1.29</t>
  </si>
  <si>
    <t>2.1.30</t>
  </si>
  <si>
    <t>2.1.31</t>
  </si>
  <si>
    <t>2.1.32</t>
  </si>
  <si>
    <t>г.о. Сергиев-Посад, д. Абрамово, в/г № 383</t>
  </si>
  <si>
    <t>Вывод из эксплуатации действующей котельной
(г.о. Сергиев-Посад, ул. Парковая,43)</t>
  </si>
  <si>
    <t>Вывод из эксплуатации действующей котельной №4
(г.о. Сергиев-Посад, г. Хотьково, ул. 2-ая Рабочая, 48а)</t>
  </si>
  <si>
    <t>Переключение нагрузок на котельную № 6</t>
  </si>
  <si>
    <t xml:space="preserve">Вывод из эксплуатации действующей котельной
(г.о. Сергиево-Посад, 
д. Абрамово, в/г № 383)
</t>
  </si>
  <si>
    <t>г.о. Сергиев-Посад, г. Хотьково, ул. 2-ая Рабочая, 48а</t>
  </si>
  <si>
    <t>Переключение нагрузок на котельную № 6.</t>
  </si>
  <si>
    <t>Вывод из эксплуатации действующей котельной №21
(г.о. Сергиев-Посад, Хотьково, 
ул. 1-ая Хотьковская, д. 4а)</t>
  </si>
  <si>
    <t>г.о. Сергиев-Посад, Хотьково, 
ул. 1-ая Хотьковская, д. 4а</t>
  </si>
  <si>
    <t>Вывод из эксплуатации действующей котельной №1 
(г.о. Сергиев-Посад, г. Хотьково, ул. Калинина, 15а)</t>
  </si>
  <si>
    <t>Переключение нагрузок на котельную № 2 (Ломоносова, 7а)</t>
  </si>
  <si>
    <t>Переключение котельной в режим ЦТП. Переключение тепловых нагрузок на котельную Клементьевская</t>
  </si>
  <si>
    <t>Вывод из эксплуатации действующей котельной Квартал В
(г.о Сергиев-Посад, ул. Вознесенская, 84а)</t>
  </si>
  <si>
    <t>г.о Сергиев-Посад, ул. Вознесенская, 84а</t>
  </si>
  <si>
    <t>г.о. Сергиев-Посад, г. Хотьково, ул. Калинина, 15а</t>
  </si>
  <si>
    <t xml:space="preserve"> г. Сергиев-Посад, ул. Маслиева)</t>
  </si>
  <si>
    <t>2025</t>
  </si>
  <si>
    <t>2026</t>
  </si>
  <si>
    <t>2027</t>
  </si>
  <si>
    <t xml:space="preserve">ТК-2 Уз-3
Уз-3 Уз-9
Уз-9 Уз-15
Уз-15 ТК-18
ТК-18 УЗ-12а
УЗ-12а ТК-12
</t>
  </si>
  <si>
    <t xml:space="preserve">2D=325 (L=95) 
2D=325 (L=120)  
2D=325 (L=30)
2D=325 (L=115) 
2D=325 (L=60)  
2D=325 (L=30)                                           </t>
  </si>
  <si>
    <t xml:space="preserve">D=219 (L=95)
D=133 (L=95)
 D=219 (L=120)  
 D=133 (L=120)
D=219 (L=30)
D= 133 (L=30) 
D=219 (L=115)  
D=133 (L=115) 
D=219 (L=60)  
D=133 (L=60) 
D=219 (L=30)  
D=133 (L=30) 
                                          </t>
  </si>
  <si>
    <t xml:space="preserve">Повышение надежности и качества поставки тепла потребителям. Снижение неэффективных расходов.
</t>
  </si>
  <si>
    <t xml:space="preserve">ТК-118 (Гранд-парк) ТК-149
ТК-92 (ул. Матросова ТК-30 (пр.Кр.Армии, 205Г)
ТК-65 (ул. Матросова) ТК-71 (ул. Дружбы)
ТК-71 (ул. Дружбы) ТК-39 (ЦТП-1)
ТК-3 ТК-5 (ул. Дружбы)
ТК-28 (д/сады 32,37) ТК-16 (ул. Дружбы,100)
ТК-16 ТК-17
ТК-17 (ул. Дружбы,12,14) ТК-26 (ул. Дружбы,14,16)
ТК-26 ТК-10 (НУШ, 52Б)
ТК-10 ЦТП-3
ТК-61 (ж.д.7А ул. Дружбы) ТК-62 (д/сад 37)
ТК-62 (д/сад 37) ТК-28 (д/сады 32,37)
ТК-16 (ж.д.11 ул. Дружбы) ТК-17 (ж.д.12,14 ул. Дружбы)
ТК-17 Уз-9 (ул. Дружбы, 14)
ТК-5 (Баня, ул. Дружбы) ТК-6 (Дружбы,4)
ТК-136 (ж.д.3 ул. Дружбы) ТК-47 (ж.д.2 ул. Дружбы)
Котельная ТК-1
ТК-1 (у котельной) ул.Дpужбы) ТК-2
ТК-2 (у котельной) ул.Дpужбы ТК-110
ТК-3 (ул.Дружбы,5 ТК-61 (ул.Дружбы, ж.д.7А)
ТК-32 (ж/д 10 ул. Инженерная ТК-33
ТК-33 (ж.д. 205в пр.Кр.Арм.) ТК-34 (РУС)
ТК-34 ТК-96А (Банк Возрождение)
ТК-1 (у котельн.) ТК-118 (ж.д.9А ул. Дружбы)
Уз-44 (НУШ,17) ж/д 44 ул. 1-й Уд.Армии
</t>
  </si>
  <si>
    <t>Уз-44 (НУШ,17) ж/д 44 ул. 1-й Уд.Армии</t>
  </si>
  <si>
    <t>2D=108 ( L=43)
D=89 (L=43)</t>
  </si>
  <si>
    <t xml:space="preserve">2D=325 (L= 95,00
2D=325 (L= 120,00
2D=325 (L= 30,00
2D=325 (L= 115,00
2D=325 (L= 60,00
2D=325 (L= 30,00
                                         </t>
  </si>
  <si>
    <t xml:space="preserve">2D=273 (L= 371,00)
2D=273 (L= 48,00)
2D=426 (L= 256,00)
2D=426 (L= 213,00)
2D=325 (L= 50,00)
2D=273 (L= 192,00)
2D=273 (L= 178,00)
2D=273 (L= 135,00)
2D=273 (L= 154,00)
2D=273 (L= 87,00)
2D=273 (L= 66,00)
2D=273 (L= 68,00)
2D=273 (L= 178,00)
2D=273 (L= 6,00)
2D=325 (L= 185,00)
2D=325 (L= 35,00)
2D=529 (L= 12,00)
2D=529 (L= 57,00)
2D=426 (L= 85,00)
2D=273 (L= 218,00)
2D=273 (L= 80,00)
2D=273 (L= 52,00)
2D=273 (L= 102,00)
2D=325 (L= 228,00)
2D=273 (L= 43,00)
</t>
  </si>
  <si>
    <t xml:space="preserve">2D=529 (L= 80,00)
2D=273 (L= 208,00)
2D=273 (L= 80,00)
2D=325 (L= 35,00)
2D=377 (L= 160,00)
2D=325 (L= 55,00)
2D=377 (L= 35,00)
2D=325 (L= 96,00)
2D=325 (L= 360,00)
</t>
  </si>
  <si>
    <t xml:space="preserve">Т/тр от Котельная ТК-11
ТК-52 ТК-61
ТК-56 ТК-90
ТК-90 ТК-61
Тр от Клемен кот. ТК-48
</t>
  </si>
  <si>
    <t xml:space="preserve">2D=273 (L= 95,00)
2D=273 (L= 330,00)
2D=273 (L= 96,00)
2D=325 (L= 217,00)
2D=325 (L= 270,00
</t>
  </si>
  <si>
    <t xml:space="preserve">ТК-18 ТК-33
ТК-33 ТК-33а
ТК-33а ТК-34
ТК-34 ТК-138
ТК-5 ТК-17
ТК-17 ТК-41
</t>
  </si>
  <si>
    <t xml:space="preserve">2D=273 (L= 35,00)
2D=273 (L= 36,00)
2D=273 (L= 30,00)
2D=273 (L= 6,00)
2D=273 (L= 95,00)
2D=273 (L= 88,00)
</t>
  </si>
  <si>
    <t xml:space="preserve"> ТК-18 ТК-33
ТК-33 ТК-33а
ТК-33а ТК-34
ТК-34 ТК-138
ТК-5 ТК-17 
ТК-17  ТК-41
</t>
  </si>
  <si>
    <t xml:space="preserve">2D=273 (L= 108)
2D=273 (L= 108)
2D=273 (L= 108)
2D=273 (L= 108)
D=219 (L= 95)
D=219 (L= 88)
</t>
  </si>
  <si>
    <t xml:space="preserve">2D=273 (L= 35)
2D=273 (L= 36)
2D=273 (L= 30)
2D=273 (L= 6)
D=219 (L= 95)
D=219 (L= 88)
</t>
  </si>
  <si>
    <t xml:space="preserve">Котельная УР-0
УР-0 УР-1
</t>
  </si>
  <si>
    <t xml:space="preserve">2D=273 (L= 80,00)
2D=273 (L= 140,00)
</t>
  </si>
  <si>
    <t>ВЗУ котельная</t>
  </si>
  <si>
    <t>2D=273 (L=53)</t>
  </si>
  <si>
    <t>2D=159 (L=53)</t>
  </si>
  <si>
    <t xml:space="preserve">Михеенко, 8 ТК 20
Котельная ТК 18,19,20,21 (михеенко, 11,13,15)
</t>
  </si>
  <si>
    <t xml:space="preserve">2D=273 (L= 23,00)
2D=325 (L= 133,00)
</t>
  </si>
  <si>
    <t xml:space="preserve">Михеенко, 8 ТК 20
Котельная  ТК 18,19,20,21 (михеенко, 11,13,15)
</t>
  </si>
  <si>
    <t xml:space="preserve">котельная ТК1,2
ТК2 Тк4-15
</t>
  </si>
  <si>
    <t xml:space="preserve">2D=325 (L= 137,00)
2D=273 (L= 644,00)
</t>
  </si>
  <si>
    <t xml:space="preserve">котельная  ТК1,2
ТК2 Тк4-15
</t>
  </si>
  <si>
    <t xml:space="preserve">D159 (L=133,0)
D108 (L=133,0) </t>
  </si>
  <si>
    <t xml:space="preserve">D159 (L=133,0)
D108 (L=133,0)         
D159 (L=644,0)
D108 (L=644,0) </t>
  </si>
  <si>
    <t xml:space="preserve">ТК1 УЗ 1-1
УЗ 1-1 ТК 43
ТК 43 ТК 59
ТК59 ТК5
ТК5 ТК6
ТК6 ТК7
ТК7 УЗ- 42
ТК49 ТК47
ТК47 ТК46
ТК23 ТК24
ТК24 ТК 40
ТК40 УЗ 24-6
ТК 24 УЗ 24
УЗ 24 УЗ 24-1
У24-1 УЗ 24-2
УЗ 24-2 УЗ 25
ТК 38 ТК 26
ТК 26 ТК 27
ТК 27 ТК 28
ТК 28 ТК 29
ТК 29 ТК 30
ТК 37 ТК 33
ТК 33 УЗ 27
УЗ 27 ТК 36
УЗ 54 УЗ 33
УЗ 33 УЗ 33-2
ТК 49 ТК 50
ТК 50 ТК 32
</t>
  </si>
  <si>
    <t xml:space="preserve">2D=325 (L= 29,00)
2D=325 (L= 130,00)
2D=325 (L= 81,00)
2D=325 (L= 308,00)
2D=325 (L= 57,00)
2D=325 (L= 33,00)
2D=325 (L= 29,00)
2D=325 (L= 28,00)
2D=325 (L= 148,00)
2D=325 (L= 66,00)
2D=529 (L= 50,00)
2D=529 (L= 192,00)
2D=325 (L= 39,00)
2D=325 (L= 48,00)
2D=325 (L= 54,00)
2D=325 (L= 133,00)
2D=325 (L= 42,00)
2D=325 (L= 25,00)
2D=325 (L= 24,000
2D=325 (L= 109,00)
2D=325 (L= 67,00)
2D=325 (L= 120,00)
2D=325 (L= 18,000
2D=325 (L= 285,00)
2D=273 (L= 186,000
2D=273 (L= 102,00)
2D=325 (L= 101,00)
2D=325 (L= 34,00)
</t>
  </si>
  <si>
    <t xml:space="preserve">2D=426 (L= 138,00)
2D=325 (L= 164,00)
2D=325 (L= 252,00)
2D=325 (L= 406,00)
</t>
  </si>
  <si>
    <t>Реконструкция тепловых сетей котельной Реммаш</t>
  </si>
  <si>
    <t xml:space="preserve">2D=377 (L= 40)
2D=377 (L= 456)
2D=377 (L= 154)
2D=325 (L= 172)
2D=325 (L= 235)
2D=325 (L= 55)
2D=325 (L= 81)
2D=325 (L= 42)
2D=325 (L= 72)
2D=273 (L= 110)
2D=273 (L= 45)
2D=273 (L= 45)
2D=273 (L= 35)
2D=273 (L= 52)
</t>
  </si>
  <si>
    <t>3.1.3</t>
  </si>
  <si>
    <t>3.1.4</t>
  </si>
  <si>
    <t>3.1.5</t>
  </si>
  <si>
    <t>Строительство БМК 
( г. о.Сергиев-Посад, ул. Парковая,43)</t>
  </si>
  <si>
    <t>Строительство БМК 
(г.о. Сергиев-Посад, г.Краснозаводск, проезд 21, стр.2)</t>
  </si>
  <si>
    <t xml:space="preserve">Котельная-Уз 1
Уз 1-Уз 2-Уз 3
Уз 3-Уз 3А
Уз 3А-Уз 4
Уз 4-ТК 1
ТК 1-ТК 2
ТК 2-Уз 29
Уз 29-Уз 29а
Уз 29а -Уз 40
ТК 40-ТК 45
ТК 45-Уз 43
ТК 43-ТК 45А
ТК 45А -ТК 46
ТК 46-Уз 46
</t>
  </si>
  <si>
    <t xml:space="preserve">Театральная16 к51-50 лет октября
к21-трудовые резервы11 к78-трудовые резервы8
к78-трудовые резервы8 к67-трудовые резервы6
к67-трудовые резервы6 у17-50 лет октября 3
</t>
  </si>
  <si>
    <t>Подключение потребителей тепловой энергии</t>
  </si>
  <si>
    <t>Подключение гостиницы посредством строительства уч-ка ТС длиной 200 м Ду 89 д. Жучки, 4 до гостиницы Абрамцево</t>
  </si>
  <si>
    <t>Реконструкция тепловых сетей котельной ПМК 
(г.о. Сергиев Посад, Ярославское шоссе, д.4а)</t>
  </si>
  <si>
    <t xml:space="preserve">Реконструкция тепловых сетей котельной Углич, 
(г.о. Сергиев -Посад, ул. Дружбы, 5б) </t>
  </si>
  <si>
    <t>Реконструкция тепловых сетей котельной Клементьевская 
(г.о. Сергиев-Посад, ул. Школьная, 2б)</t>
  </si>
  <si>
    <t xml:space="preserve">D=219 (L=95)
 D=159 (L=330)
D=273 (L=96) 
D=108 (L=217)
D=273 (L=270) 
D=108 (L=95)
D=273 (L=330)
D=108 (L=96) 
D=273 (L=217)
 D=108 (L=270) 
</t>
  </si>
  <si>
    <t>Реконструкция тепловых сетей котельной Скоропусковский пос." (г.о. Сергиев-Посад, 
пгт Скоропусковский, 39)</t>
  </si>
  <si>
    <t>Всего*</t>
  </si>
  <si>
    <t xml:space="preserve">Всего </t>
  </si>
  <si>
    <t>2.1.33</t>
  </si>
  <si>
    <t>2.1.34</t>
  </si>
  <si>
    <t>3.1.8</t>
  </si>
  <si>
    <t>3.1.9</t>
  </si>
  <si>
    <t>3.1.10</t>
  </si>
  <si>
    <t>3.1.11</t>
  </si>
  <si>
    <t>3.1.12</t>
  </si>
  <si>
    <t>3.1.13</t>
  </si>
  <si>
    <t>3.1.14</t>
  </si>
  <si>
    <t xml:space="preserve">2D=273 (L=96)
</t>
  </si>
  <si>
    <t>Вывод из эксплуатации действующей котельной №8
(д. Короськово, д. 34)</t>
  </si>
  <si>
    <t>Вывод из эксплуатации действующей котельной
(Березняковское с.п.с. Сватково, д. 95)</t>
  </si>
  <si>
    <t>Строительство за территорией промышленного предприятия
(г.о. Сергиев-Посад, г. Хотьково, ул. Загорская, д. 1а)</t>
  </si>
  <si>
    <t>Строительство БМК на территории существующей котельной (г.о. Сергиев-Посад, г. Хотьково, д. Жучки, 8/8б)</t>
  </si>
  <si>
    <t>Строительство БМК на территории существующей котельной (г.о. Сергиев-Посад, д. Короськово, д. 34)</t>
  </si>
  <si>
    <t>Установка ТГУ
(г.о. Сергиев-Посад, дер. Репихово, д. 26а)</t>
  </si>
  <si>
    <t>Установка ТГУ
(г.о. Сергиев-Посад, г. Хотьково, дер. Репихово)</t>
  </si>
  <si>
    <t>Строительство БМК на территории существующей котельной
(г.о. Сергиев-Посад, с. Васильевское, д. 26/1)</t>
  </si>
  <si>
    <t>Строительство БМК в границах существующего участка (г.о. Сергиев-Посад, с.п. Шеметовкое, д. Сырнево)</t>
  </si>
  <si>
    <t>Строительство БМК (г.о. Сергиев-Посад, с.п. Шеметовское, д. Марьино, д. 18)</t>
  </si>
  <si>
    <t>Строительство БМК (после газификации поселка) 
(г.о. Сергиев-Посад, с.п. Шеметовское, с. Закубежье, д. 34)</t>
  </si>
  <si>
    <t>Строительство замещающего источника БМК в границах существующей котельной.
(г.о. Сергиев-Посад, Лозовское с.п., пос. Ситники,  стр. 25/7)</t>
  </si>
  <si>
    <r>
      <t xml:space="preserve">Строительство замещающего источника БМК  с переносом источника в район жилого дома 133 и переводом на природный газ </t>
    </r>
    <r>
      <rPr>
        <sz val="10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(г.о. Сергиев-Посад, Березняковское с.п., д. Путятино, 
д. 136)</t>
    </r>
  </si>
  <si>
    <t>Строительство замещающего источника БМК в границах существующей котельной
(г.о. Сергиев-Посад, Березняковское с.п., дер. Березняки, д. 130)</t>
  </si>
  <si>
    <t>Строительство БМК на существующем ЗУ
(г.о. Сергиев-Посад, Березняковское с.п., с. Сватково, д. 95)</t>
  </si>
  <si>
    <t>Строительство замещающего источника БМКна новом земельном участке вблизи ж/д 31
(Березняковское с.п., с. Бужаниново, ул. Полевая, д.30а))</t>
  </si>
  <si>
    <t>Установка ТГУ мощностью 350 кВт
(г.о. Сергиев-Посад, п.Семхоз, Советская, 1Б)</t>
  </si>
  <si>
    <t xml:space="preserve">Установка ТГУ
(г. Сергиев Посад, ул. Садовая, д. 10, пом.8) </t>
  </si>
  <si>
    <t>Установка ТГУ 
(г.о. Сергиев-Посад, д. Наугольное, 1)</t>
  </si>
  <si>
    <t>Строительство БМК 
(д.Зубцово)</t>
  </si>
  <si>
    <t>Строительство БМК на существующем ЗУ со снижением установленной мощности
(г.о. Сергиев-Посад, д. Зубцово)</t>
  </si>
  <si>
    <t>Строительство БМК на  участке существующей котельной с РТХ (Дизельное топливо) 
(г.о. Сергиев-Посад, ул. Кирова, 89)</t>
  </si>
  <si>
    <t>Строительство БМК на участке существующей котельной 
(г.о. Сергиев-Посад, ул. Вознесенская, 55)</t>
  </si>
  <si>
    <t>Строительство БМК на территории существующей котельной с РТХ
(г.о. Сергиев-Посад, Скобяной посёлок)</t>
  </si>
  <si>
    <t>Строительство БМК на территории существующей котельной с РТХ
(г.о. Сергиев-Посад, Афанасово)</t>
  </si>
  <si>
    <t>Строительство БМК на территории существующей котельной
(г.о. Сергиев-Посад, г. Краснозаводск, проезд 21, стр.2)</t>
  </si>
  <si>
    <t xml:space="preserve">Строительство БМК 
(г.о Сергиев-Посад, д. Абрамово, в/г № 383)
</t>
  </si>
  <si>
    <t>Реконструкция тепловых сетей котельной Ферма
(г.о. Сергиев Посад, Весенняя, 7</t>
  </si>
  <si>
    <t>Реконструкция тепловых сетей котельной д. Березняки
сельское поселение
 (г.о. Сергиев-Посад, Березняковское, дер. Березняки, д.130)</t>
  </si>
  <si>
    <t xml:space="preserve">Реконструкция тепловых сетей котельной №2
 (г.о. Сергиев-Посад г. Хотьково, ул.Ломоносова, 7а,) </t>
  </si>
  <si>
    <t>Реконструкция тепловых сетей котельной
(г.о. Сергиев-Посад, г.Хотьково, Художественный проезд, д.2д, стр.7; котельная №6)</t>
  </si>
  <si>
    <t>Реконструкция тепловых сетей котельной 
(г.о. Сергиев-Посад 
д. Шабурново, д.48а)</t>
  </si>
  <si>
    <t>Реконструкция тепловых сетей котельной 
(г.о. Сергиев-Посад, д.Богородское)</t>
  </si>
  <si>
    <t>Реконструкция тепловых сетей котельной
(г.о. Сергиев-Посад, г.Краснозаводск, проезд 21,стр.2)</t>
  </si>
  <si>
    <t>Реконструкция котельной №6 
(г.о. Сергиев-Посад,
г. Хотьково, Художественный проезд, д2д, стр. 7)</t>
  </si>
  <si>
    <t xml:space="preserve">Реконструкция котельной с увеличением установленной мощности. Переключение на котельную абонентов от котельных №4 и № 21
(г.о. Сергиев-Посад,
г. Хотьково, Художественный проезд, д.2, стр. 7)
</t>
  </si>
  <si>
    <t>Реконструкция котельной №5 
(г.о. Сергиев-Посад,
г. Хотьково, Кооперативная)</t>
  </si>
  <si>
    <t xml:space="preserve">Повышение надежности и качества поставки тепла потребителям. Снижение неэффективных расходов.
</t>
  </si>
  <si>
    <t>Реконструкция котельной №14 
(г.о. Сергиев-Посад, г. Хотьково, 
пос. СЕВЕР, д. 14)</t>
  </si>
  <si>
    <t>Реконструкция котельной №2
(г.о. Сергиев-Посад, г. Хотьково, 
ул. Ломоносова, 7а)</t>
  </si>
  <si>
    <t>Реконструкция котельной №7
(г.о. Сергиев-Посад, г. Хотьково, д. Жучки, д. 44а)</t>
  </si>
  <si>
    <t>Замена основного и вспомогательного оборудования в существующем здании котельной со снижением мощности
(г.о. Сергиев-Посад, г. Хотьково, д. Жучки, д. 44а)</t>
  </si>
  <si>
    <t>Реконструкция котельной №12
(г.о. Сергиев-Посад, г. Хотьково, Ткацкий переулок, д. 13)</t>
  </si>
  <si>
    <t>Реконструкция котельной №9
(г.о. Сергиев-Посад, пос. ОРГРЭС)</t>
  </si>
  <si>
    <t>Реконструкция котельной  Здравница
(г.о. Сергиев-Посад,Лозовское с.п., пос. Здравница)</t>
  </si>
  <si>
    <t>Замена основного и вспомогательного оборудования в существующем здании котельной со снижением установленной мощности. 
(г.о. Сергиев-Посад, Наугольновский р-н, пос. Лесхоз)</t>
  </si>
  <si>
    <t>Реконструкция котельной ПМК
( г.о. Сергиев-Посад, Ярославское ш, 4а)</t>
  </si>
  <si>
    <t>Замена основного и вспомогательного оборудования в существующем здании котельной.
( г.о. Сергиев-Посад, Ярославское ш, 4а)</t>
  </si>
  <si>
    <t>Реконструкция котельной Скоропусковский, 39
(г.о. Сергиев-Посад,  Скоропусковский, 39)</t>
  </si>
  <si>
    <t>Замена основного и вспомогательного оборудования в существующем здании котельной.  
(г.о. Сергиев-Посад,  Скоропусковский, 39)</t>
  </si>
  <si>
    <t xml:space="preserve">Повышение надежности и качества поставки тепла потребителям. Снижение неэффективных расходов.
 </t>
  </si>
  <si>
    <t>Реконструкция котельной
(г.о. Сергиев-Посад, Дружбы, 5б)</t>
  </si>
  <si>
    <t>Реконструкция котельной, рабочий поселок
(г.о. Сергиев-Посад, Бероунская, 7)</t>
  </si>
  <si>
    <t>Реконструкция котельной 
(г.о. Сергиев-Посад, д. Бубяково)</t>
  </si>
  <si>
    <t>Реконструкция котельной
(г.о. Сергиев-Посад, д. Бубяково)</t>
  </si>
  <si>
    <t>Реконструкция котельной
(г.о. Сергиев-Посад, Пограничная, 20)</t>
  </si>
  <si>
    <t xml:space="preserve">Реконструкция котельной Семенково
(г.о. Сергиев-Посад, д.Семенково)
</t>
  </si>
  <si>
    <t>Строительство 2 ТГУ
(г.о. Сергиев-Посад, г. Хотьково, дер. Репихово)</t>
  </si>
  <si>
    <t>Переключение потребителей тепловой энергии на котельную №6.</t>
  </si>
  <si>
    <t xml:space="preserve">Строительство тепловых сетей Ду-50 длиной 100 м.  (г.о. Сергиев-Посад, г. Хотьково, ул. 1-я Хотьковская, д. 4а)
</t>
  </si>
  <si>
    <t xml:space="preserve">2D=189
(L=200) 
</t>
  </si>
  <si>
    <t xml:space="preserve">2D=50
(L=100) 
</t>
  </si>
  <si>
    <t>5.2.8.</t>
  </si>
  <si>
    <t>5.2.9.</t>
  </si>
  <si>
    <t>5.2.10.</t>
  </si>
  <si>
    <t>5.2.11.</t>
  </si>
  <si>
    <t>5.2.12.</t>
  </si>
  <si>
    <t>5.2.13.</t>
  </si>
  <si>
    <t>5.2.14.</t>
  </si>
  <si>
    <t>5.2.15.</t>
  </si>
  <si>
    <t>5.2.16.</t>
  </si>
  <si>
    <t>5.2.17.</t>
  </si>
  <si>
    <t>5.2.18.</t>
  </si>
  <si>
    <t>5.2.19.</t>
  </si>
  <si>
    <t>5.2.20.</t>
  </si>
  <si>
    <t>5.2.21.</t>
  </si>
  <si>
    <t>5.2.22.</t>
  </si>
  <si>
    <t>5.2.23.</t>
  </si>
  <si>
    <t>5.2.24.</t>
  </si>
  <si>
    <t>5.2.25 .</t>
  </si>
  <si>
    <t>5.2. 26.</t>
  </si>
  <si>
    <t>5.2.27.</t>
  </si>
  <si>
    <t>5.2.28.</t>
  </si>
  <si>
    <t>5.2.29.</t>
  </si>
  <si>
    <t>5.2.30.</t>
  </si>
  <si>
    <t>5.2.31.</t>
  </si>
  <si>
    <t>5.2.32.</t>
  </si>
  <si>
    <t>5.2.33.</t>
  </si>
  <si>
    <t>5.2.34.</t>
  </si>
  <si>
    <t>Реконструкция котельной с установкой дополнительного котла мощностью 2 Гкал/ч.
(г.о. Сергиев-Посад, г. Хотьково, Ткацкий переулок, д. 13)</t>
  </si>
  <si>
    <t>Установка ТГУ у абонентов с отказом от транзитного участка ТС 575 м. 
(г.о. Сергиев-Посад, г. Хотьково, дер. Морозово)</t>
  </si>
  <si>
    <t>Установка ТГУ Установка ТГУ у абонентов с отказом от транзитного участка ТС 575 м. 
(г.о. Сергиев-Посад, г. Хотьково, дер. Морозово)</t>
  </si>
  <si>
    <t>Реконструкция котельной №19 
(г.о. Сергиев-Посад,  Хотьково, ст. Желтиково)</t>
  </si>
  <si>
    <t>4.1.1.</t>
  </si>
  <si>
    <t>3.2.22</t>
  </si>
  <si>
    <t>3.3.1.</t>
  </si>
  <si>
    <t>3.3.2.</t>
  </si>
  <si>
    <t>3.3.3.</t>
  </si>
  <si>
    <t>Автомотизация и диспетчерезация котельной. 
(г.о. Сергиев-Посад,с.п. Шеметовское, н. п. Каменки)</t>
  </si>
  <si>
    <t>Автомотизация и диспетчерезация котельной. 
 (г.о. Сергиев-Посад,с.п. Шеметовское, д. Кузьмино)</t>
  </si>
  <si>
    <t>Автомотизация и диспетчерезация котельной. 
(г.о. Сергиев-Посад, с.п. Васильевское, пос. Мостовик, Лесной переулок, д. 26 )</t>
  </si>
  <si>
    <t>3.3.4.</t>
  </si>
  <si>
    <t>Автомотизация и диспетчерезация котельной. 
 (г.о. Сергиев-Посад,с.п. Шеметовское, с. Константиново)</t>
  </si>
  <si>
    <t xml:space="preserve">Реконструкция котельной Заречный,
(г.о. Сергиев-Посад, Воздвиженское с.о., пос. Заречный, д. 16)
</t>
  </si>
  <si>
    <t>Реконструкция котельной с газификацией, предусматривается  снижением установленной мощности. Автоматизация и диспетчеризация.
(г.о. Сергиев-Посад, Воздвиженское с.о., пос. Заречный, д. 16</t>
  </si>
  <si>
    <t>3.2.23</t>
  </si>
  <si>
    <t>Реконструкция котельной со снижением установленной мощности
(г.о. Сергиев-Посад, Лозовское с.п., пос. Лоза, д. 9к, кор.1)</t>
  </si>
  <si>
    <t>2028</t>
  </si>
  <si>
    <t>Реконструкция котельной с замена основного и вспомогательного оборудования.
(г.о. Сергиев-Посад,Лозовское с.п., пос. Здравница)</t>
  </si>
  <si>
    <t>Строительство замещающего источника мощностью 43,2 Гкал/ч с автоматизацией и диспетчеризацией. 
(г.о. Сергиев-Посад, пос. Реммаш, ул. Институтска, д. 24)</t>
  </si>
  <si>
    <t>Реконструкция котельной Лесхоз
(г.о. Сергиев-Посад, Наугольновский р-н, пос. Лесхоз)</t>
  </si>
  <si>
    <t>Реконструкция котельной Углич, 
(г.о. Сергиев-Посад, Дружбы, 5б)</t>
  </si>
  <si>
    <t>Реконструкция котельной с увеличением установленной мощности и переключением нагрузок котельной "Квартал В". 
(г.о. Сергиев-Посад, ул. Школьная, 2б)</t>
  </si>
  <si>
    <t>Строительство тепловых сетей котельной Клементьевская, расположенной по адресу: (г.о. Сергиев-Посад, ул. Школьная, 2б)</t>
  </si>
  <si>
    <t xml:space="preserve">2D=150 
(L=150) </t>
  </si>
  <si>
    <t>Строительство БМК Птитеградская
(г. Сергиев-Посад, ул. Маслиева, 37а)</t>
  </si>
  <si>
    <t>Строительство 2 ТГУ. Отказ от эксплуатации 1,1 км участка ТС.
( г. о. Сергиев-Посад, п.Глинково)</t>
  </si>
  <si>
    <t xml:space="preserve">Реконструкция котельной Школа-интернат
(г.о. Сергиев-Посад, Пограничная, 20)
</t>
  </si>
  <si>
    <t>Строительство  замещающего источника (БМК) со снижением установленной мощности и газификацией котельной
(Сергиево-Посадский р-н, д. Абрамово, в/г № 383)</t>
  </si>
  <si>
    <t>3.3.5*</t>
  </si>
  <si>
    <t>2045</t>
  </si>
  <si>
    <t>2028-2045</t>
  </si>
  <si>
    <t>теплоснабжение</t>
  </si>
  <si>
    <t>ИТОГО по программе</t>
  </si>
  <si>
    <t>4</t>
  </si>
  <si>
    <t>Бюджетное финансирование</t>
  </si>
  <si>
    <t>3</t>
  </si>
  <si>
    <t>2.3</t>
  </si>
  <si>
    <t>2.2</t>
  </si>
  <si>
    <t>2.1</t>
  </si>
  <si>
    <t>2</t>
  </si>
  <si>
    <t>1.4</t>
  </si>
  <si>
    <t>1.3</t>
  </si>
  <si>
    <t>прибыль, направленная на инвестиции</t>
  </si>
  <si>
    <t>1.2</t>
  </si>
  <si>
    <t>амортизационные отчисления</t>
  </si>
  <si>
    <t>1.1</t>
  </si>
  <si>
    <t>Собственные средства</t>
  </si>
  <si>
    <t>указать вид деятельности</t>
  </si>
  <si>
    <t>Всего</t>
  </si>
  <si>
    <t>по видам деятельности</t>
  </si>
  <si>
    <t>Источники финансирования</t>
  </si>
  <si>
    <t>Финансовый план</t>
  </si>
  <si>
    <t>Реконструкция тепловых сетей котельной (г.о. Сергиев-Посад, Рабочий поселок, ул. Бероунская, д.7)</t>
  </si>
  <si>
    <t>3.1.15</t>
  </si>
  <si>
    <t>3.1.16</t>
  </si>
  <si>
    <t>т/сети от котельной 
д. Шабурново</t>
  </si>
  <si>
    <t>Реконструкция тепловых сетей котельной г.о. Сергиев-Посад, сельское поселение Шеметовское, д. Кузьмино</t>
  </si>
  <si>
    <t>т/сети от котельной д. Кузьмино</t>
  </si>
  <si>
    <t>т/сети от котельной 
с. Шеметово</t>
  </si>
  <si>
    <t xml:space="preserve">ТК9 до ТК12
ТК1 до ТК5
ТК1 до зд. 21
ТК10 до ТК30
</t>
  </si>
  <si>
    <t>Реконструкция тепловых сетей г.о.Сергиев-Посад, д. Абрамово, 
в/г № 383</t>
  </si>
  <si>
    <t xml:space="preserve"> 2D=273 (L=198)
2D=273 (L=198)</t>
  </si>
  <si>
    <t xml:space="preserve"> 2D= 273(L=198)
 2D=273 (L=198)</t>
  </si>
  <si>
    <t xml:space="preserve"> 2D= (L=232,50)
2D= (L=232,50)</t>
  </si>
  <si>
    <t>Реконструкция тепловых сетей котельной г.о. Сергиев-Посад, сельское поселение Шеметовское, с. Шеметово, мкр. Новый, д.44 Радон</t>
  </si>
  <si>
    <t xml:space="preserve">2D273 (L=70)
D273 (L=69)         
D273 (L=48)
D273 (L=23) </t>
  </si>
  <si>
    <t xml:space="preserve">2D=273 (L= 96,00)
2D=273 (L= 96,00)
</t>
  </si>
  <si>
    <t>сети ГВС от котельной 
д. Шабурново</t>
  </si>
  <si>
    <t>2.1.35</t>
  </si>
  <si>
    <t>Строительство тепловых сетей г.о. Сергиев-Посад, г. Хотьково, ул. 1-я Хотьковская, д. 4а</t>
  </si>
  <si>
    <t>Строительство БМК на территории существующей котельной. 
(г.о. Сергиев-Посад, ул. Маслиева)</t>
  </si>
  <si>
    <t>Строительство БМК с РТХ на  уч-ке существующей котельной 
(г.о. Сергиев-Посад, ул. Весенняя)</t>
  </si>
  <si>
    <t>Строительство БМК на  участке существующей котельной
(г.о. Сергиев-Посад, ул. Парковая,43)</t>
  </si>
  <si>
    <t>Строительство БМК в районе ул. Горького с РТХ 
(г.о. Сергиев-Посад, г. Краснозаводск, ул. Горького)</t>
  </si>
  <si>
    <t xml:space="preserve">Строительство БМК 
(г.о. Сергиев-Посад, г. Краснозаводск, ул. Горького) </t>
  </si>
  <si>
    <t xml:space="preserve">Реконструкция котельной Клементьевская
(г.о. Сергиев-Посад, ул. Школьная, 2б)
</t>
  </si>
  <si>
    <t xml:space="preserve">Реконструкция котельной,
(г.о. Сергиев-Посад, п. Богородское д.42)
</t>
  </si>
  <si>
    <t>Реконструкция котельной
(г.о. Сергиев-Посад, п. Богородское д.42)</t>
  </si>
  <si>
    <t xml:space="preserve">Строительство БМК №14 (Совхоз/ДКВР)
(г.о Сергиев-Посад, Скоропусковский г/п, г. Сергиев Посад 14, 27, 1.) 
</t>
  </si>
  <si>
    <t xml:space="preserve">Строительство  замещающего источника (БМК) со снижением установленной мощности и газификацией котельной
(г.о Сергиев-Посад, Скоропусковский г/п, г. Сергиев Посад 14, 27, 1.) 4) </t>
  </si>
  <si>
    <t>2032</t>
  </si>
  <si>
    <t>2043</t>
  </si>
  <si>
    <t>2029</t>
  </si>
  <si>
    <t>2035</t>
  </si>
  <si>
    <t>2036</t>
  </si>
  <si>
    <t>2037</t>
  </si>
  <si>
    <t>2038</t>
  </si>
  <si>
    <t>2039</t>
  </si>
  <si>
    <t>2040</t>
  </si>
  <si>
    <t>2042</t>
  </si>
  <si>
    <t>2044</t>
  </si>
  <si>
    <t>2034</t>
  </si>
  <si>
    <t>2030</t>
  </si>
  <si>
    <t>2031</t>
  </si>
  <si>
    <t>2033</t>
  </si>
  <si>
    <t>2041</t>
  </si>
  <si>
    <t xml:space="preserve">городской округ Сергиев-Посад Московской области </t>
  </si>
  <si>
    <t>Наименование организации, в отношении которой разрабатывается инвестиционная программа в сфере теплоснабжения</t>
  </si>
  <si>
    <t>Общество с ограниченной ответственностью «Газпром теплоэнерго Московская область»</t>
  </si>
  <si>
    <t>Местонахождение регулируемой организации</t>
  </si>
  <si>
    <t>Сроки реализации инвестиционной программы</t>
  </si>
  <si>
    <t>Лицо, ответственное за разработку инвестиционной программы</t>
  </si>
  <si>
    <t>Контактная информация лица, ответственного за разработку инвестиционной программы</t>
  </si>
  <si>
    <t>(495) 540-84-25, доб. 2498
info@77.gpte.ru</t>
  </si>
  <si>
    <t>Наименование органа исполнительной власти субъекта РФ или органа местного самоуправления, утвердившего инвестиционную программу</t>
  </si>
  <si>
    <t>Министерство энергетики Московской области</t>
  </si>
  <si>
    <t>Местонахождение органа, утвердившего инвестиционную программу</t>
  </si>
  <si>
    <t>Должностное лицо, утвердившее инвестиционную программу</t>
  </si>
  <si>
    <t>Дата утверждения инвестиционной программы</t>
  </si>
  <si>
    <t>Контактная информация лица, ответственного за утверждение инвестиционной программы</t>
  </si>
  <si>
    <t>Наименование органа местного самоуправления, согласовавшего инвестиционную программу</t>
  </si>
  <si>
    <t>Местонахождение органа, согласовавшего инвестиционную программу</t>
  </si>
  <si>
    <t>Должностное лицо, согласовавшее инвестиционную программу</t>
  </si>
  <si>
    <t>Дата согласования инвестиционной программы</t>
  </si>
  <si>
    <t>Контактная информация лица, ответственного за согласование инвестиционной программы</t>
  </si>
  <si>
    <t>2.1.36</t>
  </si>
  <si>
    <t>2.1.37</t>
  </si>
  <si>
    <t xml:space="preserve">Реконструкция котельной Мишутино
(г.о. Сергиев-Посад, с. Мишутино, д. 2а)
</t>
  </si>
  <si>
    <t xml:space="preserve">2D=529 (L= 80,00)
2D=273 (L= 208,00)
2D=273 (L= 80,00)
2D=325 (L= 35,00)
2D=377 (L= 160,00)
2D=325 (L= 55,00)
2D=377 (L= 35,00)
2D=325 (L= 96,00)
2D=325 (L= 360,00)
2D=325 (L= 30,00)
2D=273 (L= 600,00)
2D=219 (L= 170,00)
</t>
  </si>
  <si>
    <t xml:space="preserve">Котельная ТК-1 теp.кот
ТК-70 ТК-19/2 пр. Кр. Армии
ТК-19/2 ТК-96а
ТК-18а ТК-19 по пеp.Зеленый
ТК-4 ТК-3/1 по ул. Булавина
ТК-26 ТК-28 по пеp.Зеленый
ТК-3/1 ТК-4/1 по ул. Л. Булавина
ТК-4/1 ТК-68 по ул. Л. Булавина
ТК-1 ТК-9 по ул. Валовая
ТК-7 до д. 6/25 по ул. Бероунская
ТК-9 до ТК-45 
 ТК-46 до ТК-48
</t>
  </si>
  <si>
    <t>2D=529 (L= 80,00)
2D=273 (L= 208,00)
2D=273 (L= 80,00)
2D=325 (L= 35,00)
2D=377 (L= 160,00)
2D=325 (L= 55,00)
2D=377 (L= 35,00)
2D=325 (L= 96,00)
2D=325 (L= 360,00)
2D=325 (L= 30,00)
2D=273 (L= 600,00)
2D=219 (L= 170,00)</t>
  </si>
  <si>
    <t>Строительство БМК
(г. Сергиев Посад, ул. Кирова, 89)</t>
  </si>
  <si>
    <t>Строительство БМК 
(г. Сергиев-Посадул. Вознесенская, 55)</t>
  </si>
  <si>
    <t xml:space="preserve">Строительство БМК пос. Афанасово. </t>
  </si>
  <si>
    <t>Строительство БМК "Ферма"
( г. о. Сергиев-Посад, ул. Весенняя)</t>
  </si>
  <si>
    <t>Модернизация источников тепловой энергии / Создание системы учетиа</t>
  </si>
  <si>
    <t xml:space="preserve">Реконструкция котельной Лоза,
(г.о. Сергиев-Посад, Лозовское с.п., пос. Лоза, д. 9к, кор.1)
</t>
  </si>
  <si>
    <t>3.1.7</t>
  </si>
  <si>
    <t xml:space="preserve">Модернизация источников тепловой энергии / Создания системы учета </t>
  </si>
  <si>
    <t>3.1.6</t>
  </si>
  <si>
    <t>3.1.2.</t>
  </si>
  <si>
    <t>3.2.1.</t>
  </si>
  <si>
    <t>3.2.2.</t>
  </si>
  <si>
    <t>3.2.3.</t>
  </si>
  <si>
    <t>3.2.4.</t>
  </si>
  <si>
    <t xml:space="preserve">Администрация  Сергиево-Посадского городского округа Московской области </t>
  </si>
  <si>
    <t>Плановые значения показателей, достижение которых предусмотрено в результате реализации мероприятий инвестиционной программы</t>
  </si>
  <si>
    <t>Наименование показателя</t>
  </si>
  <si>
    <t>Ед. изм.</t>
  </si>
  <si>
    <t>фактические значения</t>
  </si>
  <si>
    <t>Плановые значения</t>
  </si>
  <si>
    <t>Утвержденный период</t>
  </si>
  <si>
    <t>в т.ч. по годам реализации</t>
  </si>
  <si>
    <t>Удельный расход электрической энергии на транспортировку теплоносителя</t>
  </si>
  <si>
    <r>
      <t>кВт∙ч/м</t>
    </r>
    <r>
      <rPr>
        <vertAlign val="superscript"/>
        <sz val="8"/>
        <rFont val="Times New Roman"/>
        <family val="1"/>
        <charset val="204"/>
      </rPr>
      <t>3</t>
    </r>
  </si>
  <si>
    <t>кг.у.т./Гкал</t>
  </si>
  <si>
    <r>
      <t>т.у.т./м</t>
    </r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*</t>
    </r>
  </si>
  <si>
    <t>Объем присоединяемой тепловой нагрузки новых потребителей</t>
  </si>
  <si>
    <t>Износ объектов системы теплоснабжения с выделением процента износа объектов, существующих на начало реализации Инвестиционной программы</t>
  </si>
  <si>
    <t>%</t>
  </si>
  <si>
    <t>5</t>
  </si>
  <si>
    <t>Потери тепловой энергии при передаче тепловой энергии по тепловым сетям</t>
  </si>
  <si>
    <t>Гкал в год</t>
  </si>
  <si>
    <t>% от полезного
отпуска тепловой энергии</t>
  </si>
  <si>
    <t>6</t>
  </si>
  <si>
    <t>Потери теплоносителя при передаче тепловой энергии по тепловым сетям</t>
  </si>
  <si>
    <t>куб.м в год для воды **</t>
  </si>
  <si>
    <t>тонн для пара ***</t>
  </si>
  <si>
    <t>7</t>
  </si>
  <si>
    <t>Показатели, характеризующие снижение негативного воздействия на окружающую среду, определяемые в соответствии с законодательством РФ об охране окружающей среды:</t>
  </si>
  <si>
    <t>в соответствии с законодательством РФ об охране окружающей среды</t>
  </si>
  <si>
    <t>7.1</t>
  </si>
  <si>
    <t>7.2</t>
  </si>
  <si>
    <t>Показатели надежности и энергетической эффективности объектов централизованного теплоснабжения</t>
  </si>
  <si>
    <t>СВОД</t>
  </si>
  <si>
    <t>Удельный расход топлива
на производство единицы тепловой энергии, отпускаемой с коллекторов источников тепловой энергии, кг.у.т/Гкал</t>
  </si>
  <si>
    <t xml:space="preserve">Текущее значение </t>
  </si>
  <si>
    <t>г.Хотьково, ул.2-ая Рабочая, 48а, котельная №4</t>
  </si>
  <si>
    <t xml:space="preserve"> г.Хотьково, Художественный проезд, д.2д, стр.7; котельная №6</t>
  </si>
  <si>
    <t>г.Хотьково, Кооперативная,  котельная №5</t>
  </si>
  <si>
    <t>г. Хотьково, ул.1-ая Хотьковская, д.4а, котельная №21</t>
  </si>
  <si>
    <t>г. Хотьково, пос.Север, д.14 , котельная №14</t>
  </si>
  <si>
    <t xml:space="preserve"> г.Хотьково, ул.Ломоносова, 7а, котельная №2</t>
  </si>
  <si>
    <t>г.Хотьково, ул.Загорская, д.1а,  котельная №11</t>
  </si>
  <si>
    <t>г.п.Хотьково, ул.Калинина,15а, котельная №1</t>
  </si>
  <si>
    <t>г.Хотьково, д.Жучки, д.44а; котельная №7</t>
  </si>
  <si>
    <t>г.Хотьково, дер.Жуч, 8/8-б, котельная №3</t>
  </si>
  <si>
    <t xml:space="preserve"> г.Хотьково, Ткацкий переулок ,д.13,  котельная №12</t>
  </si>
  <si>
    <t>Хотьково, дер.Морозово,  котельная № 18</t>
  </si>
  <si>
    <t>д.Короськово, д.34, котельная №8</t>
  </si>
  <si>
    <t xml:space="preserve"> г.Хотьково , дер.Репихово, котельная №16</t>
  </si>
  <si>
    <t>дер.Репихово, д.26а, котельная №15</t>
  </si>
  <si>
    <t xml:space="preserve"> г.Хотьково , дер.Репихово, котельная №17</t>
  </si>
  <si>
    <t>пос.ОРГРЭС, д.9, котельная №9</t>
  </si>
  <si>
    <t>Хотьково, ст.Желтиково, котельная №19</t>
  </si>
  <si>
    <t xml:space="preserve">с.п.Васильевское, пос.Мостовик, Лесной переулок, д.26; котельная «Мостовик» - </t>
  </si>
  <si>
    <t xml:space="preserve">с.Васильевское, д.26/1; котельная «Васильевское» - </t>
  </si>
  <si>
    <t>с.п. Шеметовское, н.п. Каменки (башенка)</t>
  </si>
  <si>
    <t>с.п. Шеметовское, д. Сырнево</t>
  </si>
  <si>
    <t>с.п.  Шеметовское, д. Марьино, д.18</t>
  </si>
  <si>
    <t>с.п.  Шеметовское, д. Шабурново, д.48а</t>
  </si>
  <si>
    <t>с.п. Шеметовское, с. Константиново</t>
  </si>
  <si>
    <t>с.п. Шеметовское, с. Константиново, ул. Школьная</t>
  </si>
  <si>
    <t>с.п. Шеметовское, с. Шеметово, мкр. Новый, д.44 Радон</t>
  </si>
  <si>
    <t>с.п. Шеметовское, д. Кузьмино</t>
  </si>
  <si>
    <t>с.п. Шеметовское, с. Закубежье, д. 34</t>
  </si>
  <si>
    <t>Воздвиженское с.о., пос. Заречный, д. 16</t>
  </si>
  <si>
    <t>с.п. Лозовское, пос.Лоза, д. 9к, кор.1</t>
  </si>
  <si>
    <t>с.п. Лозовское, пос. Ситники,  стр.25/7</t>
  </si>
  <si>
    <t>с.п. Лозовское, пос. Здравница</t>
  </si>
  <si>
    <t>с.п. Березняковское, д. Путятино, д. №136</t>
  </si>
  <si>
    <t>с.п. Березняковское, дер. Березняки, д.130</t>
  </si>
  <si>
    <t>с.п. Березняковское, с. Сватково, д. 95</t>
  </si>
  <si>
    <t>с.п. Березняковское, с. Бужаниново, ул. Полевая, д.30а</t>
  </si>
  <si>
    <t>пос. Реммаш, ул. Институтска, д. 24</t>
  </si>
  <si>
    <t xml:space="preserve"> Наугольновский с.о., пос.Лесхоз</t>
  </si>
  <si>
    <t>г. Сергиев Посад, Ярославское шоссе, д.4а</t>
  </si>
  <si>
    <t>г. Сергиев Посад, мкр. Семхоз, пл. Советская, 1б</t>
  </si>
  <si>
    <t>г. Сергиев Посад,  ул.Садовая, д.10,пом.8</t>
  </si>
  <si>
    <t>г. Сергиев Посад, Новоугличское, 60</t>
  </si>
  <si>
    <t>г. Сергиев Посад, Новоугличское, 58</t>
  </si>
  <si>
    <t>Сергиево-Посадский р-н, пгт Скоропусковский, 39</t>
  </si>
  <si>
    <t xml:space="preserve"> г. Сергиев Посад, Скоропусковский п/г, 14,27,1</t>
  </si>
  <si>
    <t>Сергиево-Посадский р-н, д. Наугольное, 1</t>
  </si>
  <si>
    <t>г. Сергиев Посад, ул. Дружбы, 5б (Углич)</t>
  </si>
  <si>
    <t>г.Сергиев Посад, ул. Бероунская, д.7</t>
  </si>
  <si>
    <t>г. Сергиев Посад, Скобяное шоссе, д. 6, (ЖБИ)</t>
  </si>
  <si>
    <t>с.п. Лозовское, д. Зубцово</t>
  </si>
  <si>
    <t>г. Сергиев Посад, ул.Кирова, д.89, (1-я Горбольница)</t>
  </si>
  <si>
    <t xml:space="preserve"> г.Сергиев Посад, ул.Вознесенская, д.55 корп.А (Дом быта)</t>
  </si>
  <si>
    <t>г. Сергиев Посад, ул. Вознесенская, д.84а, котельная "Квартал В"</t>
  </si>
  <si>
    <t>г. Сергиев Посад, ул. Школьная, 2б, (Клементьевская)</t>
  </si>
  <si>
    <t>Скобяной пос. (ул.Центральная д.1)</t>
  </si>
  <si>
    <t>Сергиево-Посадский р-н, Афанасово</t>
  </si>
  <si>
    <t>г. Сергиев Посад, ул. Маслиева, 37а (Птицеградская)</t>
  </si>
  <si>
    <t>г. Сергиев Посад, ул. Весеняя, д.7а, (Ферма)</t>
  </si>
  <si>
    <t>г.п. Сергиев Посад, с.Мишутино, д.2а (Мишутино)</t>
  </si>
  <si>
    <t>Сергиево-Посадский р-н, д. Бубяково</t>
  </si>
  <si>
    <t>г.Сергиев Посад, ул.Пограничная, д.20, корп.1 (Школа-интернат)</t>
  </si>
  <si>
    <t>г. Сергиев Посад, мкр. Семхоз. ул. Парковая, д.43 (Конкурсный)</t>
  </si>
  <si>
    <t>г.Краснозаводск, проезд 21,стр.2</t>
  </si>
  <si>
    <t>Сергиево-Посадский р-н, д.Семёнково</t>
  </si>
  <si>
    <t>Сергиево-Посадский р-н, рп Богородское д.42</t>
  </si>
  <si>
    <t>Сергиево-Посадский р-н, с. Муханово, ул. Николаева уч.1/1, стр.1/1</t>
  </si>
  <si>
    <t>г. Сергиев Посад, Ярославское ш., д.2,корп. А (Автоколонна)</t>
  </si>
  <si>
    <t>Сергиево-Посадский р-н, д. Абрамово, в/г № 383</t>
  </si>
  <si>
    <t>г. Сергиев Посад, ул. Московская, д. 8а (Лакокраска)</t>
  </si>
  <si>
    <t>котельная "Молокозавод"
(покупное тепло)</t>
  </si>
  <si>
    <t>Трикотажная фабрика
(покупное тепло)</t>
  </si>
  <si>
    <t>Санаторий "Загорские дали"
(покупное тепло)</t>
  </si>
  <si>
    <t>котельная НИИРП
(покупное тепло)</t>
  </si>
  <si>
    <t>котельная НИИПХ
(покупное тепло)</t>
  </si>
  <si>
    <t>ВСЕГО по всем котельным 
г.о. Сергиев-Посад</t>
  </si>
  <si>
    <t xml:space="preserve">2D=89
(L=200) 
</t>
  </si>
  <si>
    <t xml:space="preserve">2D=159
(L=150) </t>
  </si>
  <si>
    <t xml:space="preserve"> 2D= 273 (L=233)
2D= 273  (L=233)</t>
  </si>
  <si>
    <t>Строительство БМК Птицеградская
(г. Сергиев-Посад, ул. Маслиева, 37а)</t>
  </si>
  <si>
    <t>Строительство тепловой сети с установкой ТГУ мощностью 0,15 Гкал/ч
(г. Хотьково, дер. Морозово)</t>
  </si>
  <si>
    <t>Строительство БМК № 8 мощностью 0,61 Гкал
(д. Короськово, д. 34)</t>
  </si>
  <si>
    <t>Строительство тепловой сети с установкой ТГУ мощностью 0,13 Гкал
(дер. Репихово, д. 26а)</t>
  </si>
  <si>
    <t>Строительство тепловой сети с установкой ТГУ мощностью 0,13 Гкал
(г. Хотьково, дер. Репихово)</t>
  </si>
  <si>
    <t>Строительство тепловой сети с установкой ТГУ мощностью 0,30 Гкал
(пос. Семхоз, Советская, 1Б)</t>
  </si>
  <si>
    <t xml:space="preserve">Строительство тепловой сети с установкой ТГУ мощностью 0,13 Гкал
(г.о. Сергиев-Посад, ул. Садовая, д. 10, пом.8 )
</t>
  </si>
  <si>
    <t>Строительство тепловой сети с установкой ТГУ мощностью 0,13 Гкал
(д. Наугольное, 1)</t>
  </si>
  <si>
    <t>Строительство тепловых сетей г.о. Сергиев-Посад, г. Хотьково, д. Жучки, д. 44а</t>
  </si>
  <si>
    <t>мощность /
Диаметр; протяженность,</t>
  </si>
  <si>
    <t>Гкал/ч /
мм,           м.п</t>
  </si>
  <si>
    <t>0,301
2D=76, L=10</t>
  </si>
  <si>
    <t>0,129
2D=76, L=10</t>
  </si>
  <si>
    <t>0,7
2D=76, L=10</t>
  </si>
  <si>
    <t xml:space="preserve">0,15
2D=76, L=10
</t>
  </si>
  <si>
    <t>0,15
2D=76, L=10</t>
  </si>
  <si>
    <t>0,13
2D=76, L=10</t>
  </si>
  <si>
    <t>0,43
2D=76, L=20</t>
  </si>
  <si>
    <t>мощность/
протяженность</t>
  </si>
  <si>
    <t>Необходимо  строительство тепловых сетей протяжённостью 150 м  с целью переключения нагрузок котельной "Квартал В".
(г.о. Сергиев-Посад, ул. Школьная, 2б)</t>
  </si>
  <si>
    <t>мм,
м.п</t>
  </si>
  <si>
    <t>Строительство тепловой сети с установкой 2 ТГУ мощностью 0,13 Гкал
( г. о. Сергиев-Посад, п.Глинково)</t>
  </si>
  <si>
    <t>Приведение узлов учета к требованиям нормативно-технической документации. Снижение неэффективных расходов.</t>
  </si>
  <si>
    <t xml:space="preserve">Модернизация котельной, расположенной по адресу:  г.о. Сергиево-Посадский, с.п. Шеметовское,         д. Шебурново, д. 48 </t>
  </si>
  <si>
    <t>Модернизация котельной, расположенной по адресу:   г.о. Сергиево-Посадский, с.п. Шеметовское,        с. Константиново</t>
  </si>
  <si>
    <t>Модернизация котельной, расположенной по адресу:   г.о. Сергиево-Посадский, Новоугличское шоссе, д.58</t>
  </si>
  <si>
    <t>Модернизация котельной, расположенной по адресу:    г.о. Сергиево-Посадский, Новоугличское шоссе, д.60</t>
  </si>
  <si>
    <t>Модернизация котельной, расположенной по адресу:    г.о. Сергиево-Посадский,Скобяное шоссе,  у д.6, д.6А</t>
  </si>
  <si>
    <t>Модернизация котельной, расположенной по адресу:     г.о. Сергиево-Посадский, Ярославское шоссе, д.2, корп. А</t>
  </si>
  <si>
    <t xml:space="preserve">Модернизация котельной, расположенной по адресу:     г.о. Сергиево-Посадский, ул. Московская, д.8а </t>
  </si>
  <si>
    <t>Модернизация котельной №3, расположенной по адресу: г. Хотьково, д. Жучки, 8/8б</t>
  </si>
  <si>
    <t>Модернизация котельной, расположенной по адресу: г. Хотьково, дер. Морозово</t>
  </si>
  <si>
    <t>Модернизация котельной №8, расположенной по адресу: д. Короськово, д. 34</t>
  </si>
  <si>
    <t>Модернизация котельной, расположенной по адресу: г. Хотьково, дер. Репихово</t>
  </si>
  <si>
    <t>Модернизация котельной №8, расположенной по адресу: г. Хотьково, дер. Репихово</t>
  </si>
  <si>
    <t>Модернизация котельной , расположенной по адресу: Репихово, д. 26а</t>
  </si>
  <si>
    <t>Модернизация котельной , расположенной по адресу: г. Хотьково, дер. Репихово</t>
  </si>
  <si>
    <t>Модернизация котельной , расположенной по адресу:  пос.Васильевское, д. 26/1</t>
  </si>
  <si>
    <t>Модернизация котельной , расположенной по адресу:  п. Шеметовкое, д. Сырнево</t>
  </si>
  <si>
    <t>Модернизация котельной , расположенной по адресу:  п. Шеметовское, д. Марьино, д. 18</t>
  </si>
  <si>
    <t>Модернизация котельной , расположенной по адресу:  п. Шеметовское, с. Закубежье, д. 34</t>
  </si>
  <si>
    <t>Модернизация котельной , расположенной по адресу:  Воздвиженское с.о., пос. Заречный, д. 16</t>
  </si>
  <si>
    <t>Модернизация котельной , расположенной по адресу:  Лозовское с.п., пос. Лоза, д. 9к, кор.1</t>
  </si>
  <si>
    <t>Модернизация котельной , расположенной по адресу:  Березняковское с.п., д. Путятино, д. 136</t>
  </si>
  <si>
    <t>Модернизация котельной , расположенной по адресу:   Лозовское с.п., пос. Ситники,  стр. 25/7</t>
  </si>
  <si>
    <t>Модернизация котельной , расположенной по адресу:  Березняковское с.п., дер. Березняки, д. 130</t>
  </si>
  <si>
    <t>Модернизация котельной , расположенной по адресу:  Березняковское с.п., с. Сватково, д. 95</t>
  </si>
  <si>
    <t>Модернизация котельной , расположенной по адресу:  Березняковское с.п., с. Бужаниново, ул. Полевая, д.30а</t>
  </si>
  <si>
    <t>Модернизация котельной , расположенной по адресу:  пос. Реммаш, ул. Институтска, д. 24</t>
  </si>
  <si>
    <t>Модернизация котельной , расположенной по адресу:   г Сергиев Посад, ул. Садовая, д. 10, пом.8</t>
  </si>
  <si>
    <t xml:space="preserve">Модернизация котельной , расположенной по адресу:   г.о. Сергиев-Посад, ул. Садовая, д. 10, пом.8 </t>
  </si>
  <si>
    <t>Модернизация котельной , расположенной по адресу:   Скобяной посёлок</t>
  </si>
  <si>
    <t>Модернизация котельной , расположенной по адресу:    г. Сергиев-Посад, ул. Маслиева</t>
  </si>
  <si>
    <t>Модернизация котельной , расположенной по адресу:    г. о. Сергиев-Посад, ул. Весенняя</t>
  </si>
  <si>
    <t>Модернизация котельной , расположенной по адресу:    г.о. Сергиев-Посад, г.Краснозаводск, проезд 21, стр.2</t>
  </si>
  <si>
    <t>Модернизация котельной , расположенной по адресу:    г.о. Сергиев-Посад, ул. Горького</t>
  </si>
  <si>
    <t>Модернизация котельной , расположенной по адресу:    Сергиев-Посад,
г. Хотьково, Художественный проезд, д2д, стр. 7</t>
  </si>
  <si>
    <t>Модернизация котельной , расположенной по адресу:    Сергиев-Посад,
г.о. Сергиев-Посад, г. Хотьково, Ткацкий переулок, д. 13</t>
  </si>
  <si>
    <t>Модернизация котельной , расположенной по адресу:     г.о. Сергиев-Посад, Ярославское ш, 4а</t>
  </si>
  <si>
    <t>Модернизация котельной , расположенной по адресу:     г.о. Сергиев-Посад,  Скоропусковский, 39</t>
  </si>
  <si>
    <t>Модернизация котельной , расположенной по адресу:     г.о. Сергиев-Посад, Бероунская, 7</t>
  </si>
  <si>
    <t>Модернизация котельной , расположенной по адресу:     г.о. Сергиев-Посад, Дружбы, 5б</t>
  </si>
  <si>
    <t>Модернизация котельной Клементьевская</t>
  </si>
  <si>
    <t>Модернизация котельной Радон</t>
  </si>
  <si>
    <t xml:space="preserve">Мероприятие направлено на приведение коммерческих узлов учета  в соответствие с требованиями норматиной документации. 
г.о. Сергиево-Посадский, с.п. Шеметовское,         д. Шебурново, д. 48 </t>
  </si>
  <si>
    <t>Модернизация котельной Башенка (г.о. Сергиев-Посад,с.п. Шеметовское, н. п. Каменки)</t>
  </si>
  <si>
    <t>Модернизация  котельной  (г.о. Сергиев-Посад,с.п. Шеметовское, д. Кузьмино)</t>
  </si>
  <si>
    <t>Модернизация котельной (г.о. Сергиев-Посад,с.п. Шеметовское, с. Константиново)</t>
  </si>
  <si>
    <t>Модернизация  котельной Мостовик (г.о. Сергиев-Посад, с.п. Васильевское, пос. Мостовик, Лесной переулок, д. 26 )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</si>
  <si>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 с.п. Шеметовское,        с. Константиново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</si>
  <si>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 Новоугличское шоссе, д.58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</si>
  <si>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 Новоугличское шоссе, д.60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</si>
  <si>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Сергиево-Посадский,Скобяное шоссе,  у д.6, д.6А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</si>
  <si>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 Ярославское шоссе, д.2, корп. А</t>
  </si>
  <si>
    <t xml:space="preserve">Мероприятие направлено на приведение коммерческих узлов учета  в соответствие с требованиями норматиной документации. 
г.о. Сергиево-Посадский, ул. Московская, д.8а </t>
  </si>
  <si>
    <t>Модернизация котельной №11, расположенной по адресу: г. Хотьково,  ул. Загорская, д. 1а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</si>
  <si>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 г. Хотьково,  ул. Загорская, д. 1а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</si>
  <si>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  г. Хотьково, д. Жучки, 8/8б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</si>
  <si>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 г. Хотьково, дер. Морозово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</si>
  <si>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 д. Короськово, д. 34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</si>
  <si>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Сергиево-Посадский,г. Хотьково, дер. Репихово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</si>
  <si>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 г. Хотьково, дер. Репихово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</si>
  <si>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 Репихово, д. 26а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</si>
  <si>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 пос.Васильевское, д. 26/1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</si>
  <si>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 п. Шеметовкое, д. Сырнево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</si>
  <si>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Сергиево-Посадский,п. Шеметовское, д. Марьино, д. 18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</si>
  <si>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 п. Шеметовское, с. Закубежье, д. 34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</si>
  <si>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 Воздвиженское с.о., пос. Заречный, д. 16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</si>
  <si>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 Лозовское с.п., пос. Лоза, д. 9к, кор.1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</si>
  <si>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 Лозовское с.п., пос. Ситники,  стр. 25/7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</si>
  <si>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 Березняковское с.п., д. Путятино, д. 136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</si>
  <si>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 Березняковское с.п., дер. Березняки, д. 130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</si>
  <si>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 Березняковское с.п., с. Сватково, д. 95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</si>
  <si>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 Березняковское с.п., с. Бужаниново, ул. Полевая, д.30а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</si>
  <si>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 пос. Реммаш, ул. Институтска, д. 24</t>
  </si>
  <si>
    <t>Модернизация котельной , расположенной по адресу:  пос. Семхоз, Советская, 1Б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</si>
  <si>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 пос. Семхоз, Советская, 1Б</t>
  </si>
  <si>
    <t xml:space="preserve">Мероприятие направлено на приведение коммерческих узлов учета  в соответствие с требованиями норматиной документации. 
г.о. Сергиево-Посадский, ул. Садовая, д. 10, пом.8 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</si>
  <si>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 ул. Садовая, д. 10, пом.8</t>
  </si>
  <si>
    <t>Модернизация котельной , расположенной по адресу:   г. Сергиев-Посад, ул. Вознесенская, 55</t>
  </si>
  <si>
    <t>Мероприятие направлено на приведение коммерческих узлов учета  в соответствие с требованиями норматиной документации. 
г. Сергиев-Посад, ул. Вознесенская, 55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</si>
  <si>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 Скобяной посёлок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</si>
  <si>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 г. Сергиев-Посад, ул. Маслиева</t>
  </si>
  <si>
    <t>Мероприятие направлено на приведение коммерческих узлов учета  в соответствие с требованиями норматиной документации. 
г. о. Сергиев-Посад, ул. Весенняя</t>
  </si>
  <si>
    <t>Мероприятие направлено на приведение коммерческих узлов учета  в соответствие с требованиями норматиной документации. 
г.о. Сергиев-Посад, г.Краснозаводск, проезд 21, стр.2</t>
  </si>
  <si>
    <t>Мероприятие направлено на приведение коммерческих узлов учета  в соответствие с требованиями норматиной документации. 
г.о. Сергиев-Посад, ул. Горького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</si>
  <si>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 Сергиев-Посад,
г. Хотьково, Художественный проезд, д2д, стр. 7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</si>
  <si>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 г. Хотьково, 
ул. Ломоносова, 7а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</si>
  <si>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 г. Хотьково, Ткацкий переулок, д. 13</t>
  </si>
  <si>
    <t>Модернизация котельной , расположенной по адресу:    г.о. Сергиев-Посад,  Хотьково, ст. Желтиково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</si>
  <si>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 Хотьково, ст. Желтиково</t>
  </si>
  <si>
    <t>Мероприятие направлено на приведение коммерческих узлов учета  в соответствие с требованиями норматиной документации. 
г.о. Сергиево-Посадский,  Радон</t>
  </si>
  <si>
    <t>Мероприятие направлено на приведение коммерческих узлов учета  в соответствие с требованиями норматиной документации. 
г.о. Сергиев-Посад, Ярославское ш, 4а</t>
  </si>
  <si>
    <t>Мероприятие направлено на приведение коммерческих узлов учета  в соответствие с требованиями норматиной документации. 
г.о. Сергиев-Посад,  Скоропусковский, 39</t>
  </si>
  <si>
    <t>Мероприятие направлено на приведение коммерческих узлов учета  в соответствие с требованиями норматиной документации. 
г.о. Сергиев-Посад, Дружбы, 5б9</t>
  </si>
  <si>
    <t>Мероприятие направлено на приведение коммерческих узлов учета  в соответствие с требованиями норматиной документации. 
г.о. Сергиев-Посад, Бероунская, 7</t>
  </si>
  <si>
    <t xml:space="preserve">Мероприятие направлено на приведение коммерческих узлов учета  в соответствие с требованиями норматиной документации. 
</t>
  </si>
  <si>
    <t>Модернизация котельной , расположенной по адресу:       г.о. Сергиев-Посад, д.Семенково, п. Богородское д.42</t>
  </si>
  <si>
    <t>Мероприятие направлено на приведение коммерческих узлов учета  в соответствие с требованиями норматиной документации. 
г.о. Сергиев-Посад, д.Семенково, п. Богородское д.42</t>
  </si>
  <si>
    <t>Модернизация котельной , расположенной по адресу:    
г.о. Сергиев-Посад, г. Хотьково, 
ул. Ломоносова, 7а</t>
  </si>
  <si>
    <t xml:space="preserve"> </t>
  </si>
  <si>
    <t>Модернизация тепловых сетей Котельная Рабочий пос. г.о. Сергиев Посад, ул. Бероунская, д.8</t>
  </si>
  <si>
    <t>Модернизация тепловых сетей *</t>
  </si>
  <si>
    <t>3.3.6.</t>
  </si>
  <si>
    <t>3.2.5.</t>
  </si>
  <si>
    <t xml:space="preserve">Модернизация тепловых сетей Котельная Углич 
 г. о. Сергиев Посад, ул. Дружбы, 5б </t>
  </si>
  <si>
    <t>Модернизация тепловых сетей Котельная Реммаш</t>
  </si>
  <si>
    <t xml:space="preserve">ТК-130 до ТК-128 (ж/д 66 НУШ)
ТК-128 (ж/д 66 НУШ) до  ТК-126 (ж/д 48 НУШ)
ТК-75 (ул. Дpужбы) до Уз-31 (ЦТП-6)
Уз-9 до Уз-10
ТК-126 (ж/д 48 НУШ) до ТК-14 (ж/д 50А НУШ)
 Уз-8 до ТК-132
</t>
  </si>
  <si>
    <t xml:space="preserve">ТК-56 Уз-52 вдоль ж/д9 по ул. К. Либкнехта
 Уз-52  ввод в ж/д9 по ул. К. Либкнехта
 Уз-12 ввод в ж/д 182 пр. Красной Армии
Уз-5 (б. Кузнецова, д.6) ТК-28б
ТК-10 ТК-11 по ул. Стахановская
Уз-11 (ж/д186/2 по пp.Кp.Аpмии) Уз-12 (ж/д184 по пp.Кp. Аpмии)
Уз-33 (ж/д№19/8) ТК-51по ул. Валовая
Уз-54 (ж/д№27/5 по ул. Валовая)  ввод в ж/д№29 по ул. Валовая
ТК-26  Уз-1 (ж/д№4а по б.Кузнецова)
ТК-63 ТК-19 по ул. Л. Булавина
ТК-19 ТК-26 по ул. Л. Булавина 
ТК-52  ТК-72 по ул. Шлякова
ТК-28а ТК-28б по б-pу Кузнецова
ТК-73  ТК-81по ул. Шлякова
ТК-54 ТК-55 по ул. Шлякова
ТК-28б Уз-5 (ж/д№6 по б. Кузнецова)
ТК-28б Уз-5 (ж/д№6 по б. Кузнецова)
ТК-28в ТК-28г по Новоугличскому шоссе
ТК-4/1 Уз-39 (ж/д№3 по ул. Л. Булавина)
ТК-4/1 ТК-80 по ул. Л. Булавина
 ТК-5 ввод в ж/д №50 по ул.Валовой
ТК-5/1 Уз-40 (ввод в ж/д№ 4 по ул. К.Либкнехта)
ТК-7 Уз-8 (ж/д №27/5 по ул.Валовой)
ТК-7 ТК-8 по ул. Беpоунская
ТК-8  ТК-9 по ул. Валовая
ТК-9 У3-10 (ж/д№21/5 по ул. Валовая)
ТК-9 У3-10 (ж/д№21/5 по ул. Валовая)
ТК-9 ТК-79 по пер.Валовый
ТК-64 ТК-63 по ул. Л. Булавина
ТК-20 ТК-23
ТК-3 ТК-7 по ул. Стахановская
</t>
  </si>
  <si>
    <t>УЗ 9 - ТК 21 до 35</t>
  </si>
  <si>
    <t xml:space="preserve">
L =  160,00 D 159
L =  96,00 D 159
L =  43,00 D 108
L =  55,00 D 159
L =  57,00 D 108
L =  70,00 D 108
L =  25,00 D 159
L =  20,00 D 108
L =  15,00 D 108
L =  30,00 D 219
L =  24,00 D 219
L =  35,00 D 159
L =  180,00 D 159
L =  120,00 D 159
L =  35,00 D 219
L =  37,00 D 159
L =  123,00 D 159
L =  48,00 D 159
L =  40,00 D 219
L =  35,00 D 159
L =  40,00 D 108
L =  12,00 D 219
L =  52,00 D 159
L =  35,00 D 219
L =  40,00 D 219
L =  45,00 D 219
L =  30,00 D 219
L =  15,00 D 159
L =  38,00 D 219
L =  24,00 D 159
L =  45,00 D 159</t>
  </si>
  <si>
    <t xml:space="preserve">
L =  63,00 D 219
L =  37,00 D 219
L =  15,00 D 219
 L =  325,00 D 219
L =  43,00 D 219
L =  91,00 D 219
</t>
  </si>
  <si>
    <t>L = 55 D 108</t>
  </si>
  <si>
    <t>3.2.24</t>
  </si>
  <si>
    <t>3.2.25</t>
  </si>
  <si>
    <t>3.2.26</t>
  </si>
  <si>
    <t>3.2.27</t>
  </si>
  <si>
    <t>3.2.28</t>
  </si>
  <si>
    <t>3.2.29</t>
  </si>
  <si>
    <t>3.2.30</t>
  </si>
  <si>
    <t>3.2.31</t>
  </si>
  <si>
    <t>3.2.32</t>
  </si>
  <si>
    <t>3.2.33</t>
  </si>
  <si>
    <t>3.2.34</t>
  </si>
  <si>
    <t>3.2.35</t>
  </si>
  <si>
    <t>3.2.36</t>
  </si>
  <si>
    <t>3.2.37</t>
  </si>
  <si>
    <t>3.2.38</t>
  </si>
  <si>
    <t>3.2.39</t>
  </si>
  <si>
    <t>3.2.40</t>
  </si>
  <si>
    <t>3.2.41</t>
  </si>
  <si>
    <t>3.2.42</t>
  </si>
  <si>
    <t>3.2.43</t>
  </si>
  <si>
    <t>3.2.44</t>
  </si>
  <si>
    <t>3.2.45</t>
  </si>
  <si>
    <t>3.2.46</t>
  </si>
  <si>
    <t>3.2.47</t>
  </si>
  <si>
    <t>3.2.48</t>
  </si>
  <si>
    <t>3.2.49</t>
  </si>
  <si>
    <t>3.2.50</t>
  </si>
  <si>
    <t>3.2.51</t>
  </si>
  <si>
    <t>3.2.52</t>
  </si>
  <si>
    <t>3.2.53</t>
  </si>
  <si>
    <t>3.2.54</t>
  </si>
  <si>
    <t>3.2.55</t>
  </si>
  <si>
    <t>3.2.56</t>
  </si>
  <si>
    <t>3.2.57</t>
  </si>
  <si>
    <t>3.2.58</t>
  </si>
  <si>
    <t>3.2.59</t>
  </si>
  <si>
    <t>3.2.60</t>
  </si>
  <si>
    <t>3.2.61</t>
  </si>
  <si>
    <t>3.2.62</t>
  </si>
  <si>
    <t>3.2.63</t>
  </si>
  <si>
    <t>3.2.64</t>
  </si>
  <si>
    <t>3.2.65</t>
  </si>
  <si>
    <t>3.2.66</t>
  </si>
  <si>
    <t>3.2.67</t>
  </si>
  <si>
    <t>3.2.68</t>
  </si>
  <si>
    <t>3.2.69</t>
  </si>
  <si>
    <t>3.2.70</t>
  </si>
  <si>
    <t>3.2.71</t>
  </si>
  <si>
    <t>3.2.72</t>
  </si>
  <si>
    <t>3.2.73</t>
  </si>
  <si>
    <t>3.2.74</t>
  </si>
  <si>
    <t>3.1.17</t>
  </si>
  <si>
    <t>Удельный расход условного топлива на выработку единицы тепловой энергии и (или) теплоносителя</t>
  </si>
  <si>
    <t>в сфере теплоснабжения на 2022-2045 годы</t>
  </si>
  <si>
    <t>в сфере теплоснабжения на  2022-2045 годы</t>
  </si>
  <si>
    <t>Прочие источники финансирования</t>
  </si>
  <si>
    <t>Прочие привлеченные средства</t>
  </si>
  <si>
    <t>Займы организаций</t>
  </si>
  <si>
    <t>Облигационные займы</t>
  </si>
  <si>
    <t>2.2.</t>
  </si>
  <si>
    <t>Кредиты</t>
  </si>
  <si>
    <t xml:space="preserve">Привлеченные средства </t>
  </si>
  <si>
    <t>прочие собственные средства, в т.ч. средства от эмиссии ценных бумаг</t>
  </si>
  <si>
    <t>средства, полученные за счет платы за подключение</t>
  </si>
  <si>
    <t>год 2045</t>
  </si>
  <si>
    <t>год 2044</t>
  </si>
  <si>
    <t>год 2043</t>
  </si>
  <si>
    <t>год 2042</t>
  </si>
  <si>
    <t>год 2041</t>
  </si>
  <si>
    <t>год 2040</t>
  </si>
  <si>
    <t>год 2039</t>
  </si>
  <si>
    <t>год 2038</t>
  </si>
  <si>
    <t>год 2037</t>
  </si>
  <si>
    <t>год 2036</t>
  </si>
  <si>
    <t>год 2035</t>
  </si>
  <si>
    <t>год 2034</t>
  </si>
  <si>
    <t>год 2033</t>
  </si>
  <si>
    <t>год 2032</t>
  </si>
  <si>
    <t>год 2031</t>
  </si>
  <si>
    <t>год 2030</t>
  </si>
  <si>
    <t>год 2029</t>
  </si>
  <si>
    <t>год 2028</t>
  </si>
  <si>
    <t>год 2027</t>
  </si>
  <si>
    <t>год 2026</t>
  </si>
  <si>
    <t>год 2025</t>
  </si>
  <si>
    <t>год 2024</t>
  </si>
  <si>
    <t>год 2023</t>
  </si>
  <si>
    <t>год 2022</t>
  </si>
  <si>
    <t>по годам реализации инвестиционной программы</t>
  </si>
  <si>
    <t>Расходы на реализацию инвестиционной программы (тыс. руб. без НДС)</t>
  </si>
  <si>
    <t>Форма № 5-ИП ТС</t>
  </si>
  <si>
    <t>1 тарифная зона</t>
  </si>
  <si>
    <t>2 тарифная зона</t>
  </si>
  <si>
    <t xml:space="preserve">Модернизация тепловых сетей г.о. Сергиев Посад </t>
  </si>
  <si>
    <t xml:space="preserve">кот. ПМК - Уз-2; Уз.2 - ТК-2; Уз-18 - Уз-5; Уз-5 - Уз-4; ТК-1  - ТК-3;  ТК-1 - Уз-8, ж/д84 Вознесенская;  ТК-72 (ЦТП-4) - ТК-72А; ЦТП-8 -  ТК-116 (Дружбы,13);  Уз-31 (ЦТП-6) - ТК-79; ТК-14 (ж/д 50А НУШ) - ТК-15;  ТК-15 - ТК-17 (д/сад 24); ТК-17 - ТК-18 (ж/д 88 НУШ);  ТК-18 - ТК-19 (ж/д 90 НУШ);  ТК-19 - ТК-19А (Дом быта, 94А НУШ); ТК-19А - ТК-23 (Д/сад 32); ТК-22Б (школа 11) - ТК-23 (д/сад 32); ТК-22 (школа 4) - ТК-22Б; Уз-36 (ж/д 6 ул.Дpужбы) - Уз-15 (ж/д7 ул.Дpужбы); Уз-15 (ж/д 7 ул.Дpужбы) - Уз-16 (ж/д 8 ул.Дpужбы); Уз-16 (ж/д 8 ул.Дpужбы) - ж/д 9 ул.Дpужбы ; ЦТП-4 - ТК-72; ТК-25 (Дружбы,1А) -  Уз-8 ; ввода в ж/д 17 НУШ - Уз-44; ТК-71 (ул.Дружбы) -  ТК-75;  ТК-75 -  Уз-31 (ЦТП-6);  ТК-65 (ул. Матросова) -  ТК-28; ЦТП-1 -  ТК-40; от Уз-4 (ж/д 38 НУШ) -  выход из ж/д 38 НУШ;  Уз-47 (ж/д-38 1-й Уд.Аpмии) - ТК-50 ; ТК-65 (ул. Матросова) - ТК-92; ТК-92 - ТК-93; ТК-93 - выход из стадиона; выход из стадиона - ЦТП-4; ТК-1  - ТК-2; котельная -  ТК-1; ТК-2 - УЗ-4; Уз-4  - ТК-22; ТК-22 - ТК-21; ТК-21 - ТК-24 (стар.кот.); ТК-3 - ТК-4; ТК-24 - Уз-8; Уз-8 - Уз-9; Уз-9 - ТК-3; от котельной  - ТК-1; ТК-1 - Уз-13Уз-41 до Уз-42: 2Ду200, Дл-80м, подземно - Уз-42; Уз-5 (б. Кузнецова, д.6) - ТК-28б; ТК-66 - Уз-42 (ул. К. Либкнехта, д.№6/27); ТК-53 - ТК-54 вдоль ж/д9 по ул. К. Либкнехта; ТК-72 - ТК-73 по ул. Шлякова; ТК-54 - ТК-55 вдоль ж/д9 по ул. К. Либкнехта; Уз-13 - ТК-21 у д.193 по пp.Кpасной Аpмии ; Уз-33 (ж/д№19/8) - ТК-51по ул. Валовая; Уз-10 (ж/д№21/5 по ул. Валовая) - ТК-10 у ж/д№6 по пеp.Новый ; Уз-39 (Ж/д№3 по ул. К. Либкнехта) - ТК-5/1 по ул.К.Либкнехта; Уз-40 (Ж/д№4 по ул. К. Либкнехта) - ТК-6 по ул. К. Либкнехта; ТК-10 - ТК-11 по ул. Валовая:; ТК-78 - ТК-80 по ул. Л.Булавина:; ТК-86 - ТК-12 по пер. Валовый; ТК-12 - ТК-12а по пp.Кp.Аpмии; ТК-12 - ТК-13 по пер. Валовый; ТК-12а у ж/д№ 180 по пр. Кр. Армии -  ТК-49 по ул. Шлякова; ТК-13 - ТК-14 по ул. Беpоунская; ТК-14 - ТК-15 (ЗАГС по пр. Кр. Армии, д.188); ТК-14 - ТК-18 по ул. Беpоунская; ТК-15 (пр. Кр. Армии, ж/д№188) - ТК-16 (пр-т Кр. Армии ж/д№190); ТК-15 (пр. Кр. Армии, ж/д №208б) - ТК-16 (пр-т Кр. Армии ж/д№208): ; ТК-66 - ТК-56 по ул. К. Либкнехта; ТК-16 - ТК-17 по пр. Кр. Армии; ТК-56 - ТК-55 по ул. Шлякова; ТК-17 - ТК-18; ТК-54 - ТК-53 по ул. Стахановская; ТК-18 - Уз-11 (ж/д№186/2 по пp.Кp.Аpмии); ТК-18 - ТК-18а по пр. Кр. Армии; ТК-19 - ТК-26 по пеp.Зеленый; ТК-21 - ТК-22 по пр. Кр. Армии; ТК-64 -  ТК-62 по ул. Шлякова; ТК-3/1 - ТК-52 по ул. Л. Булавина:; ТК-55 - ТК-56 вдоль ж/д№9 по ул. К. ЛибкнехтаТК-8  - ТК-9 по ул. Валовая; ТК-9 - ТК-15 по пр. Кр. Армии; ТК-24 - ТК-16; ТК-19 - ТК-20 по ул. Л. Булавина ; ТК-11 - ТК-8; ТК-8 - ТК-10; ТК-10 - ТК-67; ТК-11 - ТК-85а; ТК-101 - ТК-95; ТК-138 - Уз-20; ТК-83 - ТК-31; Уз-21 - ТК-83; ТК-83 - ТК-31;  ТК-18 - ТК-20; ТК-20 - Уз-23; Уз-23 - Уз-24; Уз-24 - Уз-25; ТК-23 - Уз-25; ТК-28 - ТК-31; ТК-41 - ТК-59; ТК-23 - Уз-26;  ТК-50 - ТК-53; ТК-49 - ТК-48; ТК-48 - ТК-47/2; ТК-47/2 -  ТК-47/1;  ТК-47/1 - ТК-47; ТК-83 - ТК-95; ТК-95 - ТК-101; ТК-101 - ТК-102 (ул. Озерная, д.8); ТК-102 (ул. Озерная, д.8) -  ТК-103; ТК-85 - ТК-86; ТК-86 -  ТК-146;  ТК-146 - ТК-87; ТК-87 - ТК-88; ТК-88 - Уз-44; Уз-44 - ж/д №3 по ул.Ясная; ж/д №3 по ул.Ясная - ТК-89; ТК-95 - ТК-96; ТК-101 - ТК-101а; ТК-101а - ТК-104; ТК-104 -  Уз-62; ТК-83 - ТК-85; ТК-37 - ТК-41; ТК-41 - ТК-58; ТК-8 - ТК-9; ТК-8 - ТК-144ТК-144 - ТК-11; ТК-11 - ТК-12; ТК-12 - ТК-14;  Уз-32 - ТК-1;  ТК-2 - ТК-4; котельная -  ТК-2; Котельная - ТК-1; ТК-1 - ТК-2; ТК-2 - ТК-3; ТК-3 - дом/интеpнат; ТК-9 - ТК-18;  УР-2 - УР-3; УР-2 - ТК-2; УР-3 - ТК-9; УР-1 - УР-8; Котельная -  ЦТП ; ТК-2 - ТК-6; ТС 200 - 0; ТС 150 - 0; ТС 150 - 0; ТС 200 - 0; ТС 150 - 0; ТС 150 - 0; ТК-1 - ТК-1; ТК-1 - ТК-2; ТК-2 - ТК-2; ТК-2 - ТК-3; ТК-3 - ТК-4; Д-34 - котельная; Д-30 - Д-21; котельная-тепловой - Д-30; котельная - Д-29; котельная - в районе д. 47; Котельная - ТК1; ТК1 - ТК 2 ,3 ,4; ТК1 - ТК5,6,7,8; Котельная  - ТК9; ТК9 - ТК10,11 12, 13, 14,15; ТК 11 - ТК 26, ТК 27; ТК 15 - Михеенко, 16, 17, 18, 19, 20, 21, Ленина, 5, Ленина 5а ("ХОРС"ИП Сергеев И.); котельная  - ТК 1; ТК1 - ТК4; ТК 1 - ТК 14; котельная  - (ТК 16), Михеенко, 6; Михеенко, 6 - Михеенко, 5; ТК 20 - ТК 21; Миххеенко, 11 - Михеенко 13; Михеенко 15; котельная  - ТК 1; котельная  - ТК1, 5, 6, 7; котельная  - ТК1; ТК7 - ТК17, 19,20 ,2 1 ,22 ,23; ТК17 - ТК18, 1-ая Хотьковская, 24; 1-ая Хотьковская, 24 - 1-ая Хотьковская, 26 В; 1-ая Хотьковская, 26 В - 1-ая Хотьковская, 26 Б1-ая Хотьковская, 26 Б - 1-ая Хотьковская, 26 А; ТК24 - школа №1, Седина, 30; ТК 23 - ТК 29, 30, 31, 32, 36 ,35; ТК 14 - ТК 33; ТК 33 - ТК34,35; ТК 23 - котельная №4, 2-ая Рабочая, 4; котельная №4, 2-ая Рабочая, 4 - ТК 25,26,27, до Седина, 8; котельная - ТК 1,2,3,4,5,6,; ТК1 - ТК19,20,21,22,23,24 ( врезки на частные дома); ТК6 - ТК 7, 8; ТК 6 - ТК11,12,13,14; котельная  - ТК1; котельная  - ТК1, 2, 3, 4; котельная  - ТК 1- ТК 9; котельная - ТК 1,5,6,7,11,12,13,14; ТК 14 - ТК15,16,17, 18, 19,20; котельная - ТК 1, 2, 5; 0 - 0; 0 - 0; 0 - 0; Котельной - Т6; Т6 - точки 1; Точка 1 - Т1; Т1 - Т2; Т2 - ТЗ; ТЗ - Т4; Т4 - ТК10; ТК10 - ТК14; ТК14 - ТК15; ТК15 - ТК19; ТК19 - ТК20; УЗ- 42 - ТК 8/1; ТК 30 - ТК 30/1; ТК 33 - ТК 34; УЗ 33 - УЗ 48; к51а-50 лет октября - к52-40 лет победы; к56-театральная 12 - к61-50 лет октября 4; к56-театральная 12 - к50-театральная7; к67-трудовые резервы6 - к70-новая3; к70-новая3 - к73-новая7; к70-новая3 - к74-новая4; у5-1мая 35а - к2-1 мая 45; к5-1мая35 - к14-1 мая 7; к41-1 мая 10 - к45-1мая4; к21-трудовые резервы11 - к26-строителей 16; к21-трудовые резервы11 - у11-строителей 2а; у11-строителей 2а - у38-горького 1а; ТК 2-ТК 3 - 6; ТК 5-ТК 6 - 10; ТК 6-ТК 7 - 11; ТК 7-ТК 8 - 12; ТК 8-ТК 9 - 13; ТК 9-ТК 10 - 14; ТК 10-ТК 11 - 15ТК 11-ТК 12 - 16; ТК 12-ТК 13 - 17; Уз 3-Уз 13 - 50; Уз 13-Уз 15 - 51; Уз 15-ТК 102 - 52; Уз 17-ТК 102 - 53; ТК 23-ТК 24 - 54; ТК 24-ТК 8 - 55; ТК 40-Уз 31 - 107; Уз 31-Уз 32 - 108; Уз 32-Уз 33 - 109; Уз 33-Уз 34 - ТК 41 - 110; ТК 44-МКД Школьная 14(Уз 36) - 119; Уз 32-Школьная 16 (ДСКВ №16) - 125; Уз 46-МКД Юбил.1 (В1) - 131; УЗ-46 - Уз-46а - 132; ТК-46а - ТК-46б - 133; ТК-46б - ТК-46в - 137; Уз 46 в- Юбил.9 - 138; ТК-46в - ТК-106 - 139; ТК-106 - ТК-57(Уз 106-УЗ 105-ТК57) - 140; ТК 1 - Институтская 4А - 181; ТК-46 - УЗ-2ю ( мкр.Южный ) - 183; ТК-46 - УЗ-2ю ( мкр.Южный ) - 183; УЗ-2ю - УЗ-3ю (4-х трубная ) - 184; УЗ-2ю - УЗ-3ю (4-х трубная ) - 184; ТК-4ю - ТК-6ю (4-х трубная ) - 188; ТК-4ю - ТК-6ю (4-х трубная ) - 188; ТК-5ю - ТК-4ю (4-х трубная ) - 189; ТК-5ю - ТК-4ю (4-х трубная ) - 189; УЗ-4юа - ТК-5ю (4-х трубная ) - 191; УЗ-4юа - ТК-5ю (4-х трубная ) - 191; УЗ-4ю - УЗ-4юа (4-х трубная ) - 193; УЗ-4ю - УЗ-4юа (4-х трубная ) - 193; ТУ-7 - УЗ-4ю (4-х трубная ) - 216; ТУ-7 - УЗ-4ю (4-х трубная ) - 216; Котельная - ТК; ТК5 до ТК6 - ; ТК9 до ТК10 - ; ТК5 до ТК12 - ; точка приема - Уз19; Уз19 - Уз21; Уз21 - Уз22; Уз22 - Уз23; ТК-10 - ТК-136; ТК-27 - ТК-30; ТК-30 - ТК-30а; ТК-30а - ТК-34; Котельная НИИПХ  - ТК-10; Котельная НИИПХ  - ТК-27; ТК-11 - ТК-17; ТК-27 - Октябрьская д.2; ТК-30а - Октябрьская д.7
ТК-130 до ТК-128 (ж/д 66 НУШ)
ТК-128 (ж/д 66 НУШ) до  ТК-126 (ж/д 48 НУШ)
ТК-75 (ул. Дpужбы) до Уз-31 (ЦТП-6)
Уз-9 до Уз-10
ТК-126 (ж/д 48 НУШ) до ТК-14 (ж/д 50А НУШ)
 Уз-8 до ТК-132
ТК-56 Уз-52 вдоль ж/д9 по ул. К. Либкнехта
 Уз-52  ввод в ж/д9 по ул. К. Либкнехта
 Уз-12 ввод в ж/д 182 пр. Красной Армии
Уз-5 (б. Кузнецова, д.6) ТК-28б
ТК-10 ТК-11 по ул. Стахановская
Уз-11 (ж/д186/2 по пp.Кp.Аpмии) Уз-12 (ж/д184 по пp.Кp. Аpмии)
Уз-33 (ж/д№19/8) ТК-51по ул. Валовая
Уз-54 (ж/д№27/5 по ул. Валовая)  ввод в ж/д№29 по ул. Валовая
ТК-26  Уз-1 (ж/д№4а по б.Кузнецова)
ТК-63 ТК-19 по ул. Л. Булавина
ТК-19 ТК-26 по ул. Л. Булавина 
ТК-52  ТК-72 по ул. Шлякова
ТК-28а ТК-28б по б-pу Кузнецова
ТК-73  ТК-81по ул. Шлякова
ТК-54 ТК-55 по ул. Шлякова
ТК-28б Уз-5 (ж/д№6 по б. Кузнецова)
ТК-28б Уз-5 (ж/д№6 по б. Кузнецова)
ТК-28в ТК-28г по Новоугличскому шоссе
ТК-4/1 Уз-39 (ж/д№3 по ул. Л. Булавина)
ТК-4/1 ТК-80 по ул. Л. Булавина
 ТК-5 ввод в ж/д №50 по ул.Валовой
ТК-5/1 Уз-40 (ввод в ж/д№ 4 по ул. К.Либкнехта)
ТК-7 Уз-8 (ж/д №27/5 по ул.Валовой)
ТК-7 ТК-8 по ул. Беpоунская
ТК-8  ТК-9 по ул. Валовая
ТК-9 У3-10 (ж/д№21/5 по ул. Валовая)
ТК-9 У3-10 (ж/д№21/5 по ул. Валовая)
ТК-9 ТК-79 по пер.Валовый
ТК-64 ТК-63 по ул. Л. Булавина
ТК-20 ТК-23
ТК-3 ТК-7 по ул. Стахановская
УЗ 9 - ТК 21 до 35
</t>
  </si>
  <si>
    <t>L = 55 D 108
L = 55 D 108</t>
  </si>
  <si>
    <t>L50, Ду273; L50, Ду219; L10, Ду273; L10, Ду219; L60, Ду159; L60, Ду159; L85, Ду159; L85, Ду159; L138, Ду273; L57, Ду159; L57, Ду108; L33, Ду219; L33, Ду159; L125, Ду219; L125, Ду159; L15, Ду159; L15, Ду159; L217, Ду219; L53, Ду219; L26, Ду219; L34, Ду219; L95, Ду219; L89, Ду219; L203, Ду219; L102, Ду219; L80, Ду219; L65, Ду219; L75, Ду219; L5, Ду219; L5, Ду159; L35, Ду219; L47, Ду273; L47, Ду108; L107, Ду219; L15, Ду219; L84, Ду325; L5, Ду159; L5, Ду159; L48, Ду219; L48, Ду159; L48, Ду219; L48, Ду159; L308, Ду325; L24, Ду273; L284, Ду273; L234, Ду273; L121, Ду219; L121, Ду159; L12, Ду219; L12, Ду108; L125, Ду219; L125, Ду159; L259, Ду219; L259, Ду159; L149, Ду219; L149, Ду159; L48, Ду219; L48, Ду159; L25, Ду219; L25, Ду159; L51, Ду219; L51, Ду159; L48, Ду219; L48, Ду159; L48, Ду219; L48, Ду159; L15, Ду219; L15, Ду133; L200, Ду219; L200, Ду133; L80, Ду219; L55, Ду159; L45, Ду219; L35, Ду219; L65, Ду159; L35, Ду219; L117, Ду159; L25, Ду159; L115, Ду219; L36, Ду219; L50, Ду219; L23, Ду159; L46, Ду159; L31, Ду159; L60, Ду159; L43, Ду159; L509, Ду159; L50, Ду325; L35, Ду159; L22, Ду273; L70, Ду159; L58, Ду273; L65, Ду219; L22, Ду273; L35, Ду219; L93, Ду273; L37, Ду159; L10, Ду159; L80, Ду325; L75, Ду325; L118, Ду159; L35, Ду159; L100, Ду219; L35, Ду219; L45, Ду219; L150, Ду219; L24, Ду159; L74, Ду219; L99, Ду219; L99, Ду159; L110, Ду219; L110, Ду159; L94, Ду219; L94, Ду159; L152, Ду219; L152, Ду159; L65, Ду219; L65, Ду219; L6, Ду159; L6, Ду159; L50, Ду159; L50, Ду159; L66, Ду159; L66, Ду159; L50, Ду159; L50, Ду159; L80, Ду219; L80, Ду159; L51, Ду219; L51, Ду108; L200, Ду219; L200, Ду108; L39, Ду219; L39, Ду108; L20, Ду219; L20, Ду159; L152, Ду159; L152, Ду159; L60, Ду159; L60, Ду108; L35, Ду159; L35, Ду108; L69, Ду159; L70, Ду159; L70, Ду108; L33, Ду159; L33, Ду108; L55, Ду159; L60, Ду159; L60, Ду108; L125, Ду219; L125, Ду219; L65, Ду219; L65, Ду219; L77, Ду219; L77, Ду219; L120, Ду159; L120, Ду159; L40, Ду219; L40, Ду219; L49, Ду219; L49, Ду219; L35, Ду219; L35, Ду219; L40, Ду219; L40, Ду219; L20, Ду219; L20, Ду219; L20, Ду159; L20, Ду159; L76, Ду159; L76, Ду159; L110, Ду159; L110, Ду133; L29, Ду219; L29, Ду219; L80, Ду219; L80, Ду219; L45, Ду219; L45, Ду219; L34, Ду219; L34, Ду219; L101, Ду219; L101, Ду219; L60, Ду159; L60, Ду108; L100, Ду219; L100, Ду108; L50, Ду325; L50, Ду273; L50, Ду325; L50, Ду273; L30, Ду325; L30, Ду273; L130, Ду325; L130, Ду273; L140, Ду219; L140, Ду159; L130, Ду219; L130, Ду159; L506, Ду219; L506, Ду159; L80, Ду219; L80, Ду133; L60, Ду219; L60, Ду133; L40, Ду219; L40, Ду133; L39, Ду219; L39, Ду133; L80, Ду219; L70, Ду219; L40, Ду219; L270, Ду219; L205, Ду219; L1200, Ду219; L284, Ду325; L490, Ду219; L490, Ду159; L240, Ду159; L240, Ду108; L480, Ду159; L480, Ду108; L280, Ду219; L280, Ду159; L630, Ду159; L630, Ду108; L250, Ду159; L250, Ду108; L14, Ду219; L14, Ду108; L150, Ду219; L150, Ду108; L31, Ду219; L31, Ду108; L31, Ду219; L31, Ду108; L31, Ду219; L31, Ду108; L440, Ду219; L440, Ду159; L630, Ду159; L630, Ду133; L270, Ду219; L270, Ду159; L390, Ду219; L390, Ду159; L1000, Ду219; L1000, Ду133; L19, Ду159; L19, Ду159; L63, Ду159; L91, Ду159; L303, Ду219; L303, Ду219; L68, Ду159; L68, Ду108; L141, Ду159; L39, Ду159; L39, Ду159; L91, Ду159; L91, Ду108; L132, Ду159; L132, Ду108; L92, Ду159; L92, Ду159; L57, Ду159; L33, Ду159; L33, Ду159; L344, Ду159; L344, Ду159; L5,2, Ду219; L5,2, Ду108; L202, Ду159; L202, Ду108; L2,8, Ду159; L2,8, Ду89; L405, Ду219; L405, Ду108; L55, Ду159; L55, Ду108; L68, Ду159; L68, Ду108; L25, Ду159; L25, Ду108; L24, Ду159; L24, Ду108; L34, Ду159; L272, Ду159; L272, Ду108; L70, Ду159; L70, Ду108; L216, Ду159; L216, Ду108; L227, Ду219; L146, Ду159; L311, Ду219; L311, Ду108; L370, Ду219; L370, Ду133; L106, Ду159; L355, Ду219; L12, Ду159; L105, Ду159; L105, Ду108; L662, Ду159; L662, Ду133; L234, Ду219; L234, Ду108; L222, Ду159; L222, Ду133; L210, Ду159; L40, Ду219; L40, Ду108; L19, Ду219; L19, Ду219; L307,5, Ду219; L307,5, Ду219; L110, Ду219; L118, Ду219; L18, Ду219; L18, Ду159; L47, Ду219; L47, Ду159; L6, Ду219; L6, Ду159; L81, Ду219; L81, Ду159; L36, Ду219; L36, Ду159; L38, Ду219; L38, Ду159; L76, Ду219; L76, Ду159; L50, Ду219; L50, Ду159; L20, Ду219; L20, Ду159; L55, Ду219; L36, Ду219; L23, Ду219; L34, Ду219; L1302, Ду325; L212, Ду159; L392, Ду159; L446, Ду219; L188, Ду159; L112, Ду159; L256, Ду159; L1112, Ду159; L480, Ду159; L1050, Ду159; L1322, Ду219; L670, Ду219; L80, Ду159; L50, Ду159; L45, Ду159; L105, Ду159; L70, Ду159; L33, Ду159; L60, Ду159; L80, Ду159; L80, Ду159; L148, Ду219; L50, Ду219; L84, Ду219; L62, Ду219; L25, Ду219; L122, Ду219; L67, Ду219; L16, Ду219; L95, Ду219; L61, Ду219; L148, Ду219; L28, Ду159; L22, Ду219; L50, Ду219; L60, Ду219; L110, Ду219; L14, Ду219; L200, Ду219; L100, Ду219; L58, Ду159; L260, Ду219; L260, Ду219; L80, Ду159; L80, Ду159; L20, Ду159; L20, Ду159; L88, Ду219; L88, Ду219; L87, Ду219; L87, Ду219; L10, Ду219; L10, Ду219; L14, Ду159; L14, Ду159; L8, Ду219; L8, Ду133; L85, Ду159; L63, Ду219; L51, Ду219; L275, Ду219; L80, Ду219; L80, Ду108; L32, Ду219; L32, Ду108; L80, Ду219; L80, Ду108; L432, Ду219; L432, Ду89; L236, Ду219; L236, Ду89; L86, Ду219; L46, Ду89; L356, Ду219; L144, Ду325; L144, Ду89; L244, Ду325; L244, Ду325; L418, Ду219; L418, Ду89; L140, Ду325; L140, Ду89; L430, Ду219; L430, Ду89; 
L =  63,00 D 219
L =  37,00 D 219
L =  15,00 D 219
 L =  325,00 D 219
L =  43,00 D 219
L =  91,00 D 219
L =  160,00 D 159
L =  96,00 D 159
L =  43,00 D 108
L =  55,00 D 159
L =  57,00 D 108
L =  70,00 D 108
L =  25,00 D 159
L =  20,00 D 108
L =  15,00 D 108
L =  30,00 D 219
L =  24,00 D 219
L =  35,00 D 159
L =  180,00 D 159
L =  120,00 D 159
L =  35,00 D 219
L =  37,00 D 159
L =  123,00 D 159
L =  48,00 D 159
L =  40,00 D 219
L =  35,00 D 159
L =  40,00 D 108
L =  12,00 D 219
L =  52,00 D 159
L =  35,00 D 219
L =  40,00 D 219
L =  45,00 D 219
L =  30,00 D 219
L =  15,00 D 159
L =  38,00 D 219
L =  24,00 D 159
L =  45,00 D 159
L = 55 D 108
L = 55 D 108</t>
  </si>
  <si>
    <t>3.1.17.1</t>
  </si>
  <si>
    <t>3.1.17.2</t>
  </si>
  <si>
    <t>3.1.17.3</t>
  </si>
  <si>
    <t>1-й км Рублёво-Успенского шоссе, дом 1, корпус А,
деревня Раздоры, Одинцовский городской округ,
Московская область, 143082</t>
  </si>
  <si>
    <t>Московская область, город Серпухов, ул. Звездная 4, помещение 76</t>
  </si>
  <si>
    <t>Форма №2- ИП   ТС (ТЗ-2)</t>
  </si>
  <si>
    <t>Форма №2- ИП   ТС (ТЗ-1)</t>
  </si>
  <si>
    <t>Строительство тепловой сети с установкой 2 ТГУ мощностью 0,43 Гкал
(г. Хотьково, дер. Репихово)</t>
  </si>
  <si>
    <t>А.В. Кутенко</t>
  </si>
  <si>
    <t>И.о. генерального директора ООО "Газпром теплоэнерго МО"</t>
  </si>
  <si>
    <t>И.о. генерального директора Александр Владимирович Кутенко</t>
  </si>
  <si>
    <t>Строительство замещающего источника БМК  с переносом источника в район жилого дома 133 и переводом на природный газ 
(г.о. Сергиев-Посад, Березняковское с.п., д. Путятино, 
д. 136)</t>
  </si>
  <si>
    <t>Форма № 1-ИП ТС</t>
  </si>
  <si>
    <t>II. Тарифная зона</t>
  </si>
  <si>
    <t>I. Тарифная зона</t>
  </si>
  <si>
    <t>в т.ч. природный газ</t>
  </si>
  <si>
    <t>в т.ч. дизельное топливо</t>
  </si>
  <si>
    <t>в т.ч. уголь</t>
  </si>
  <si>
    <t>в т.ч. мазут</t>
  </si>
  <si>
    <t>в .т.ч. печное топливо</t>
  </si>
  <si>
    <t>в т.ч. пелеты</t>
  </si>
  <si>
    <t>164,361,92</t>
  </si>
  <si>
    <t>2022-2045</t>
  </si>
  <si>
    <t>Профинансировано
к 01.01.2022</t>
  </si>
  <si>
    <t>Форма № 4 - ИП ТС</t>
  </si>
  <si>
    <t>городской округ Сергиево-Посадский Московской области</t>
  </si>
  <si>
    <t xml:space="preserve">Общество с ограниченной ответственностью "Газпром теплоэнерго Московская область" </t>
  </si>
  <si>
    <t>Форма № 3 - ИП ТС</t>
  </si>
  <si>
    <r>
      <t xml:space="preserve">Паспорт инвестиционной программы в сфере теплоснабжения в границах Сергиево-Посадского городского округа Московской области к концессионному соглашению № </t>
    </r>
    <r>
      <rPr>
        <b/>
        <u/>
        <sz val="12"/>
        <color indexed="8"/>
        <rFont val="Times New Roman"/>
        <family val="1"/>
        <charset val="204"/>
      </rPr>
      <t>Д-18</t>
    </r>
    <r>
      <rPr>
        <b/>
        <sz val="12"/>
        <color indexed="8"/>
        <rFont val="Times New Roman"/>
        <family val="1"/>
        <charset val="204"/>
      </rPr>
      <t xml:space="preserve"> от </t>
    </r>
    <r>
      <rPr>
        <b/>
        <u/>
        <sz val="12"/>
        <color indexed="8"/>
        <rFont val="Times New Roman"/>
        <family val="1"/>
        <charset val="204"/>
      </rPr>
      <t>22 октября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</si>
</sst>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_(&quot;р.&quot;* #,##0.00_);_(&quot;р.&quot;* \(#,##0.00\);_(&quot;р.&quot;* &quot;-&quot;??_);_(@_)"/>
    <numFmt numFmtId="167" formatCode="0.000%"/>
    <numFmt numFmtId="168" formatCode="#,##0.000"/>
    <numFmt numFmtId="169" formatCode="0.0"/>
    <numFmt numFmtId="170" formatCode="0.000"/>
    <numFmt numFmtId="171" formatCode="#,##0.0"/>
    <numFmt numFmtId="172" formatCode="0.0%"/>
    <numFmt numFmtId="173" formatCode="#,##0.00_ ;\-#,##0.00\ "/>
    <numFmt numFmtId="174" formatCode="_-* #,##0\ _₽_-;\-* #,##0\ _₽_-;_-* &quot;-&quot;??\ _₽_-;_-@_-"/>
    <numFmt numFmtId="175" formatCode="#,##0.000000000"/>
    <numFmt numFmtId="176" formatCode="#,##0.000000"/>
    <numFmt numFmtId="177" formatCode="#,##0.0000"/>
    <numFmt numFmtId="178" formatCode="#,##0.00000"/>
    <numFmt numFmtId="179" formatCode="#,##0.0000000"/>
  </numFmts>
  <fonts count="9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Arial Cyr"/>
      <charset val="204"/>
    </font>
    <font>
      <b/>
      <i/>
      <sz val="7"/>
      <name val="Times New Roman"/>
      <family val="1"/>
      <charset val="204"/>
    </font>
    <font>
      <b/>
      <i/>
      <sz val="7"/>
      <name val="Arial Cyr"/>
      <charset val="204"/>
    </font>
    <font>
      <sz val="7"/>
      <name val="Arial Cyr"/>
      <charset val="204"/>
    </font>
    <font>
      <b/>
      <sz val="6.5"/>
      <name val="Times New Roman"/>
      <family val="1"/>
      <charset val="204"/>
    </font>
    <font>
      <sz val="6.5"/>
      <name val="Times New Roman"/>
      <family val="1"/>
      <charset val="204"/>
    </font>
    <font>
      <sz val="10"/>
      <color indexed="8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rgb="FF00467A"/>
      <name val="Times New Roman"/>
      <family val="1"/>
      <charset val="204"/>
    </font>
    <font>
      <sz val="12"/>
      <color rgb="FF00467A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6.5"/>
      <color rgb="FF0070C0"/>
      <name val="Times New Roman"/>
      <family val="1"/>
      <charset val="204"/>
    </font>
    <font>
      <b/>
      <sz val="6.5"/>
      <color rgb="FF0070C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6.5"/>
      <color rgb="FFFF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rgb="FF0070C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Arial Cyr"/>
      <charset val="204"/>
    </font>
    <font>
      <sz val="12"/>
      <color theme="1"/>
      <name val="Arial Cyr"/>
      <charset val="204"/>
    </font>
    <font>
      <b/>
      <sz val="12"/>
      <color rgb="FFFF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charset val="204"/>
    </font>
    <font>
      <i/>
      <sz val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color theme="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8" fillId="4" borderId="1" applyNumberFormat="0" applyAlignment="0" applyProtection="0"/>
    <xf numFmtId="0" fontId="9" fillId="11" borderId="2" applyNumberFormat="0" applyAlignment="0" applyProtection="0"/>
    <xf numFmtId="0" fontId="10" fillId="11" borderId="1" applyNumberFormat="0" applyAlignment="0" applyProtection="0"/>
    <xf numFmtId="166" fontId="12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2" borderId="7" applyNumberFormat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2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5" fillId="0" borderId="0" applyFill="0" applyProtection="0"/>
    <xf numFmtId="0" fontId="20" fillId="0" borderId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14" borderId="8" applyNumberFormat="0" applyFont="0" applyAlignment="0" applyProtection="0"/>
    <xf numFmtId="9" fontId="4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4" fontId="46" fillId="0" borderId="0" applyFont="0" applyFill="0" applyBorder="0" applyAlignment="0" applyProtection="0"/>
    <xf numFmtId="165" fontId="39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25" fillId="3" borderId="0" applyNumberFormat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0" fillId="0" borderId="0" applyFill="0" applyBorder="0" applyAlignment="0" applyProtection="0"/>
    <xf numFmtId="0" fontId="4" fillId="0" borderId="0"/>
    <xf numFmtId="43" fontId="76" fillId="0" borderId="0" applyFont="0" applyFill="0" applyBorder="0" applyAlignment="0" applyProtection="0"/>
    <xf numFmtId="0" fontId="1" fillId="0" borderId="0"/>
  </cellStyleXfs>
  <cellXfs count="799">
    <xf numFmtId="0" fontId="0" fillId="0" borderId="0" xfId="0"/>
    <xf numFmtId="0" fontId="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4" fontId="29" fillId="0" borderId="0" xfId="0" applyNumberFormat="1" applyFont="1" applyBorder="1" applyAlignment="1">
      <alignment vertical="center" wrapText="1"/>
    </xf>
    <xf numFmtId="4" fontId="29" fillId="18" borderId="10" xfId="0" applyNumberFormat="1" applyFont="1" applyFill="1" applyBorder="1" applyAlignment="1">
      <alignment horizontal="center" vertical="center" wrapText="1"/>
    </xf>
    <xf numFmtId="4" fontId="29" fillId="19" borderId="11" xfId="0" applyNumberFormat="1" applyFont="1" applyFill="1" applyBorder="1" applyAlignment="1">
      <alignment horizontal="center" vertical="center" wrapText="1"/>
    </xf>
    <xf numFmtId="4" fontId="29" fillId="0" borderId="0" xfId="36" applyNumberFormat="1" applyFont="1" applyFill="1" applyBorder="1" applyAlignment="1">
      <alignment horizontal="right" vertical="center" wrapText="1"/>
    </xf>
    <xf numFmtId="4" fontId="29" fillId="0" borderId="12" xfId="0" applyNumberFormat="1" applyFont="1" applyBorder="1" applyAlignment="1">
      <alignment horizontal="center" vertical="center" wrapText="1"/>
    </xf>
    <xf numFmtId="4" fontId="29" fillId="19" borderId="13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4" fontId="29" fillId="0" borderId="12" xfId="0" applyNumberFormat="1" applyFont="1" applyBorder="1" applyAlignment="1">
      <alignment vertical="center" textRotation="90" wrapText="1"/>
    </xf>
    <xf numFmtId="4" fontId="29" fillId="20" borderId="10" xfId="0" applyNumberFormat="1" applyFont="1" applyFill="1" applyBorder="1" applyAlignment="1">
      <alignment horizontal="center" vertical="center" wrapText="1"/>
    </xf>
    <xf numFmtId="4" fontId="29" fillId="19" borderId="14" xfId="0" applyNumberFormat="1" applyFont="1" applyFill="1" applyBorder="1" applyAlignment="1">
      <alignment horizontal="center" vertical="center" wrapText="1"/>
    </xf>
    <xf numFmtId="4" fontId="29" fillId="21" borderId="10" xfId="0" applyNumberFormat="1" applyFont="1" applyFill="1" applyBorder="1" applyAlignment="1">
      <alignment horizontal="center" vertical="center" wrapText="1"/>
    </xf>
    <xf numFmtId="3" fontId="29" fillId="18" borderId="10" xfId="0" applyNumberFormat="1" applyFont="1" applyFill="1" applyBorder="1" applyAlignment="1">
      <alignment horizontal="center" vertical="center" wrapText="1"/>
    </xf>
    <xf numFmtId="3" fontId="29" fillId="19" borderId="10" xfId="0" applyNumberFormat="1" applyFont="1" applyFill="1" applyBorder="1" applyAlignment="1">
      <alignment horizontal="center" vertical="center" wrapText="1"/>
    </xf>
    <xf numFmtId="3" fontId="29" fillId="20" borderId="10" xfId="0" applyNumberFormat="1" applyFont="1" applyFill="1" applyBorder="1" applyAlignment="1">
      <alignment horizontal="center" vertical="center" wrapText="1"/>
    </xf>
    <xf numFmtId="3" fontId="29" fillId="21" borderId="1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Border="1" applyAlignment="1">
      <alignment vertical="center" wrapText="1"/>
    </xf>
    <xf numFmtId="4" fontId="29" fillId="18" borderId="10" xfId="0" applyNumberFormat="1" applyFont="1" applyFill="1" applyBorder="1" applyAlignment="1">
      <alignment horizontal="right" vertical="center" wrapText="1"/>
    </xf>
    <xf numFmtId="167" fontId="29" fillId="19" borderId="10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Fill="1" applyBorder="1" applyAlignment="1">
      <alignment horizontal="right" vertical="center" wrapText="1"/>
    </xf>
    <xf numFmtId="4" fontId="29" fillId="22" borderId="10" xfId="0" applyNumberFormat="1" applyFont="1" applyFill="1" applyBorder="1" applyAlignment="1">
      <alignment horizontal="right" vertical="center" wrapText="1"/>
    </xf>
    <xf numFmtId="4" fontId="29" fillId="20" borderId="10" xfId="0" applyNumberFormat="1" applyFont="1" applyFill="1" applyBorder="1" applyAlignment="1">
      <alignment horizontal="right" vertical="center" wrapText="1"/>
    </xf>
    <xf numFmtId="4" fontId="29" fillId="21" borderId="10" xfId="0" applyNumberFormat="1" applyFont="1" applyFill="1" applyBorder="1" applyAlignment="1">
      <alignment horizontal="right" vertical="center" wrapText="1"/>
    </xf>
    <xf numFmtId="4" fontId="29" fillId="0" borderId="15" xfId="0" applyNumberFormat="1" applyFont="1" applyBorder="1" applyAlignment="1">
      <alignment vertical="center" textRotation="90" wrapText="1"/>
    </xf>
    <xf numFmtId="0" fontId="29" fillId="23" borderId="10" xfId="0" applyNumberFormat="1" applyFont="1" applyFill="1" applyBorder="1" applyAlignment="1">
      <alignment horizontal="center" vertical="center" wrapText="1"/>
    </xf>
    <xf numFmtId="3" fontId="32" fillId="24" borderId="10" xfId="0" applyNumberFormat="1" applyFont="1" applyFill="1" applyBorder="1" applyAlignment="1">
      <alignment horizontal="center" vertical="center" wrapText="1"/>
    </xf>
    <xf numFmtId="4" fontId="32" fillId="23" borderId="10" xfId="0" applyNumberFormat="1" applyFont="1" applyFill="1" applyBorder="1" applyAlignment="1">
      <alignment horizontal="left" vertical="center" wrapText="1"/>
    </xf>
    <xf numFmtId="4" fontId="32" fillId="23" borderId="10" xfId="0" applyNumberFormat="1" applyFont="1" applyFill="1" applyBorder="1" applyAlignment="1">
      <alignment horizontal="center" vertical="center" wrapText="1"/>
    </xf>
    <xf numFmtId="4" fontId="47" fillId="18" borderId="10" xfId="0" applyNumberFormat="1" applyFont="1" applyFill="1" applyBorder="1" applyAlignment="1">
      <alignment horizontal="center" vertical="center" wrapText="1"/>
    </xf>
    <xf numFmtId="4" fontId="33" fillId="18" borderId="10" xfId="0" applyNumberFormat="1" applyFont="1" applyFill="1" applyBorder="1" applyAlignment="1">
      <alignment horizontal="left" vertical="center" wrapText="1"/>
    </xf>
    <xf numFmtId="4" fontId="33" fillId="18" borderId="10" xfId="0" applyNumberFormat="1" applyFont="1" applyFill="1" applyBorder="1" applyAlignment="1">
      <alignment horizontal="right" vertical="center" wrapText="1"/>
    </xf>
    <xf numFmtId="4" fontId="47" fillId="18" borderId="10" xfId="0" applyNumberFormat="1" applyFont="1" applyFill="1" applyBorder="1" applyAlignment="1">
      <alignment horizontal="right" vertical="center"/>
    </xf>
    <xf numFmtId="4" fontId="33" fillId="0" borderId="10" xfId="0" applyNumberFormat="1" applyFont="1" applyFill="1" applyBorder="1" applyAlignment="1">
      <alignment horizontal="right" vertical="center" wrapText="1"/>
    </xf>
    <xf numFmtId="4" fontId="33" fillId="0" borderId="10" xfId="36" applyNumberFormat="1" applyFont="1" applyFill="1" applyBorder="1" applyAlignment="1">
      <alignment horizontal="right" vertical="center" wrapText="1"/>
    </xf>
    <xf numFmtId="4" fontId="33" fillId="20" borderId="10" xfId="36" applyNumberFormat="1" applyFont="1" applyFill="1" applyBorder="1" applyAlignment="1">
      <alignment horizontal="right" vertical="center" wrapText="1"/>
    </xf>
    <xf numFmtId="4" fontId="33" fillId="0" borderId="10" xfId="32" applyNumberFormat="1" applyFont="1" applyFill="1" applyBorder="1" applyAlignment="1">
      <alignment horizontal="right" vertical="center" wrapText="1"/>
    </xf>
    <xf numFmtId="4" fontId="33" fillId="25" borderId="10" xfId="32" applyNumberFormat="1" applyFont="1" applyFill="1" applyBorder="1" applyAlignment="1">
      <alignment vertical="center" wrapText="1"/>
    </xf>
    <xf numFmtId="4" fontId="33" fillId="25" borderId="10" xfId="36" applyNumberFormat="1" applyFont="1" applyFill="1" applyBorder="1" applyAlignment="1">
      <alignment horizontal="right" vertical="center" wrapText="1"/>
    </xf>
    <xf numFmtId="4" fontId="33" fillId="0" borderId="10" xfId="0" applyNumberFormat="1" applyFont="1" applyFill="1" applyBorder="1" applyAlignment="1">
      <alignment vertical="center" wrapText="1"/>
    </xf>
    <xf numFmtId="4" fontId="33" fillId="20" borderId="10" xfId="0" applyNumberFormat="1" applyFont="1" applyFill="1" applyBorder="1" applyAlignment="1">
      <alignment horizontal="right" vertical="center" wrapText="1"/>
    </xf>
    <xf numFmtId="4" fontId="33" fillId="22" borderId="10" xfId="0" applyNumberFormat="1" applyFont="1" applyFill="1" applyBorder="1" applyAlignment="1">
      <alignment horizontal="right" vertical="center" wrapText="1"/>
    </xf>
    <xf numFmtId="10" fontId="48" fillId="20" borderId="10" xfId="32" applyNumberFormat="1" applyFont="1" applyFill="1" applyBorder="1" applyAlignment="1">
      <alignment horizontal="right" vertical="center" wrapText="1"/>
    </xf>
    <xf numFmtId="4" fontId="33" fillId="21" borderId="10" xfId="0" applyNumberFormat="1" applyFont="1" applyFill="1" applyBorder="1" applyAlignment="1">
      <alignment horizontal="right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4" fontId="33" fillId="0" borderId="0" xfId="0" applyNumberFormat="1" applyFont="1" applyBorder="1" applyAlignment="1">
      <alignment vertical="center" wrapText="1"/>
    </xf>
    <xf numFmtId="4" fontId="47" fillId="18" borderId="10" xfId="0" applyNumberFormat="1" applyFont="1" applyFill="1" applyBorder="1" applyAlignment="1">
      <alignment horizontal="center" vertical="center"/>
    </xf>
    <xf numFmtId="4" fontId="33" fillId="0" borderId="10" xfId="36" applyNumberFormat="1" applyFont="1" applyFill="1" applyBorder="1" applyAlignment="1">
      <alignment vertical="center" wrapText="1"/>
    </xf>
    <xf numFmtId="4" fontId="33" fillId="0" borderId="10" xfId="32" applyNumberFormat="1" applyFont="1" applyFill="1" applyBorder="1" applyAlignment="1">
      <alignment vertical="center" wrapText="1"/>
    </xf>
    <xf numFmtId="4" fontId="33" fillId="0" borderId="0" xfId="0" applyNumberFormat="1" applyFont="1" applyFill="1" applyBorder="1" applyAlignment="1">
      <alignment vertical="center" wrapText="1"/>
    </xf>
    <xf numFmtId="4" fontId="47" fillId="18" borderId="10" xfId="0" applyNumberFormat="1" applyFont="1" applyFill="1" applyBorder="1" applyAlignment="1">
      <alignment horizontal="left" vertical="center" wrapText="1"/>
    </xf>
    <xf numFmtId="4" fontId="33" fillId="20" borderId="10" xfId="32" applyNumberFormat="1" applyFont="1" applyFill="1" applyBorder="1" applyAlignment="1">
      <alignment vertical="center" wrapText="1"/>
    </xf>
    <xf numFmtId="4" fontId="47" fillId="20" borderId="10" xfId="0" applyNumberFormat="1" applyFont="1" applyFill="1" applyBorder="1" applyAlignment="1">
      <alignment vertical="center"/>
    </xf>
    <xf numFmtId="4" fontId="33" fillId="18" borderId="10" xfId="0" applyNumberFormat="1" applyFont="1" applyFill="1" applyBorder="1" applyAlignment="1">
      <alignment horizontal="center" vertical="center" wrapText="1"/>
    </xf>
    <xf numFmtId="4" fontId="33" fillId="0" borderId="0" xfId="0" applyNumberFormat="1" applyFont="1" applyAlignment="1">
      <alignment vertical="center" wrapText="1"/>
    </xf>
    <xf numFmtId="4" fontId="47" fillId="0" borderId="10" xfId="0" applyNumberFormat="1" applyFont="1" applyFill="1" applyBorder="1" applyAlignment="1">
      <alignment horizontal="right" vertical="center"/>
    </xf>
    <xf numFmtId="4" fontId="33" fillId="0" borderId="10" xfId="32" applyNumberFormat="1" applyFont="1" applyFill="1" applyBorder="1" applyAlignment="1">
      <alignment horizontal="center" vertical="center" wrapText="1"/>
    </xf>
    <xf numFmtId="4" fontId="47" fillId="18" borderId="10" xfId="0" applyNumberFormat="1" applyFont="1" applyFill="1" applyBorder="1" applyAlignment="1">
      <alignment horizontal="right" vertical="center" wrapText="1"/>
    </xf>
    <xf numFmtId="3" fontId="32" fillId="23" borderId="10" xfId="0" applyNumberFormat="1" applyFont="1" applyFill="1" applyBorder="1" applyAlignment="1">
      <alignment horizontal="center" vertical="center" wrapText="1"/>
    </xf>
    <xf numFmtId="3" fontId="32" fillId="26" borderId="10" xfId="0" applyNumberFormat="1" applyFont="1" applyFill="1" applyBorder="1" applyAlignment="1">
      <alignment horizontal="center" vertical="center" wrapText="1"/>
    </xf>
    <xf numFmtId="0" fontId="29" fillId="27" borderId="10" xfId="0" applyNumberFormat="1" applyFont="1" applyFill="1" applyBorder="1" applyAlignment="1">
      <alignment horizontal="center" vertical="center" wrapText="1"/>
    </xf>
    <xf numFmtId="3" fontId="32" fillId="27" borderId="10" xfId="0" applyNumberFormat="1" applyFont="1" applyFill="1" applyBorder="1" applyAlignment="1">
      <alignment horizontal="center" vertical="center" wrapText="1"/>
    </xf>
    <xf numFmtId="4" fontId="32" fillId="27" borderId="10" xfId="0" applyNumberFormat="1" applyFont="1" applyFill="1" applyBorder="1" applyAlignment="1">
      <alignment horizontal="left" vertical="center" wrapText="1"/>
    </xf>
    <xf numFmtId="4" fontId="32" fillId="27" borderId="10" xfId="0" applyNumberFormat="1" applyFont="1" applyFill="1" applyBorder="1" applyAlignment="1">
      <alignment horizontal="center" vertical="center" wrapText="1"/>
    </xf>
    <xf numFmtId="168" fontId="34" fillId="0" borderId="10" xfId="0" applyNumberFormat="1" applyFont="1" applyFill="1" applyBorder="1" applyAlignment="1">
      <alignment horizontal="right" vertical="center"/>
    </xf>
    <xf numFmtId="168" fontId="33" fillId="0" borderId="10" xfId="0" applyNumberFormat="1" applyFont="1" applyFill="1" applyBorder="1" applyAlignment="1">
      <alignment horizontal="right" vertical="center" wrapText="1"/>
    </xf>
    <xf numFmtId="4" fontId="33" fillId="25" borderId="10" xfId="32" applyNumberFormat="1" applyFont="1" applyFill="1" applyBorder="1" applyAlignment="1">
      <alignment horizontal="center" vertical="center" wrapText="1"/>
    </xf>
    <xf numFmtId="0" fontId="29" fillId="28" borderId="10" xfId="0" applyNumberFormat="1" applyFont="1" applyFill="1" applyBorder="1" applyAlignment="1">
      <alignment horizontal="center" vertical="center" wrapText="1"/>
    </xf>
    <xf numFmtId="3" fontId="32" fillId="28" borderId="10" xfId="0" applyNumberFormat="1" applyFont="1" applyFill="1" applyBorder="1" applyAlignment="1">
      <alignment horizontal="center" vertical="center" wrapText="1"/>
    </xf>
    <xf numFmtId="4" fontId="32" fillId="28" borderId="10" xfId="0" applyNumberFormat="1" applyFont="1" applyFill="1" applyBorder="1" applyAlignment="1">
      <alignment horizontal="left" vertical="center" wrapText="1"/>
    </xf>
    <xf numFmtId="4" fontId="32" fillId="28" borderId="10" xfId="0" applyNumberFormat="1" applyFont="1" applyFill="1" applyBorder="1" applyAlignment="1">
      <alignment horizontal="center" vertical="center" wrapText="1"/>
    </xf>
    <xf numFmtId="3" fontId="29" fillId="18" borderId="0" xfId="0" applyNumberFormat="1" applyFont="1" applyFill="1" applyBorder="1" applyAlignment="1">
      <alignment vertical="center" wrapText="1"/>
    </xf>
    <xf numFmtId="4" fontId="29" fillId="18" borderId="0" xfId="0" applyNumberFormat="1" applyFont="1" applyFill="1" applyBorder="1" applyAlignment="1">
      <alignment horizontal="left" vertical="center" wrapText="1"/>
    </xf>
    <xf numFmtId="4" fontId="33" fillId="18" borderId="0" xfId="0" applyNumberFormat="1" applyFont="1" applyFill="1" applyBorder="1" applyAlignment="1">
      <alignment vertical="center" wrapText="1"/>
    </xf>
    <xf numFmtId="4" fontId="33" fillId="18" borderId="0" xfId="0" applyNumberFormat="1" applyFont="1" applyFill="1" applyBorder="1" applyAlignment="1">
      <alignment horizontal="center" vertical="center" wrapText="1"/>
    </xf>
    <xf numFmtId="4" fontId="33" fillId="18" borderId="0" xfId="0" applyNumberFormat="1" applyFont="1" applyFill="1" applyBorder="1" applyAlignment="1">
      <alignment horizontal="left" vertical="center" wrapText="1"/>
    </xf>
    <xf numFmtId="4" fontId="33" fillId="18" borderId="0" xfId="0" applyNumberFormat="1" applyFont="1" applyFill="1" applyBorder="1" applyAlignment="1">
      <alignment horizontal="right" vertical="center" wrapText="1"/>
    </xf>
    <xf numFmtId="4" fontId="33" fillId="18" borderId="0" xfId="36" applyNumberFormat="1" applyFont="1" applyFill="1" applyBorder="1" applyAlignment="1">
      <alignment horizontal="right" vertical="center" wrapText="1"/>
    </xf>
    <xf numFmtId="4" fontId="33" fillId="18" borderId="0" xfId="32" applyNumberFormat="1" applyFont="1" applyFill="1" applyBorder="1" applyAlignment="1">
      <alignment horizontal="right" vertical="center" wrapText="1"/>
    </xf>
    <xf numFmtId="4" fontId="33" fillId="21" borderId="0" xfId="0" applyNumberFormat="1" applyFont="1" applyFill="1" applyBorder="1" applyAlignment="1">
      <alignment horizontal="right" vertical="center" wrapText="1"/>
    </xf>
    <xf numFmtId="3" fontId="29" fillId="0" borderId="0" xfId="0" applyNumberFormat="1" applyFont="1" applyAlignment="1">
      <alignment vertical="center" wrapText="1"/>
    </xf>
    <xf numFmtId="4" fontId="29" fillId="0" borderId="0" xfId="0" applyNumberFormat="1" applyFont="1" applyAlignment="1">
      <alignment horizontal="left" vertical="center" wrapText="1"/>
    </xf>
    <xf numFmtId="4" fontId="33" fillId="0" borderId="0" xfId="0" applyNumberFormat="1" applyFont="1" applyAlignment="1">
      <alignment horizontal="center" vertical="center" wrapText="1"/>
    </xf>
    <xf numFmtId="4" fontId="33" fillId="0" borderId="0" xfId="0" applyNumberFormat="1" applyFont="1" applyAlignment="1">
      <alignment horizontal="left" vertical="center" wrapText="1"/>
    </xf>
    <xf numFmtId="4" fontId="33" fillId="21" borderId="0" xfId="0" applyNumberFormat="1" applyFont="1" applyFill="1" applyAlignment="1">
      <alignment vertical="center" wrapText="1"/>
    </xf>
    <xf numFmtId="0" fontId="49" fillId="0" borderId="0" xfId="0" applyFont="1" applyAlignment="1">
      <alignment horizontal="justify"/>
    </xf>
    <xf numFmtId="4" fontId="29" fillId="29" borderId="12" xfId="0" applyNumberFormat="1" applyFont="1" applyFill="1" applyBorder="1" applyAlignment="1">
      <alignment vertical="center" textRotation="90" wrapText="1"/>
    </xf>
    <xf numFmtId="4" fontId="29" fillId="29" borderId="10" xfId="0" applyNumberFormat="1" applyFont="1" applyFill="1" applyBorder="1" applyAlignment="1">
      <alignment horizontal="center" vertical="center" wrapText="1"/>
    </xf>
    <xf numFmtId="4" fontId="29" fillId="29" borderId="10" xfId="0" applyNumberFormat="1" applyFont="1" applyFill="1" applyBorder="1" applyAlignment="1">
      <alignment horizontal="right" vertical="center" wrapText="1"/>
    </xf>
    <xf numFmtId="167" fontId="29" fillId="29" borderId="10" xfId="0" applyNumberFormat="1" applyFont="1" applyFill="1" applyBorder="1" applyAlignment="1">
      <alignment horizontal="right" vertical="center" wrapText="1"/>
    </xf>
    <xf numFmtId="4" fontId="29" fillId="29" borderId="0" xfId="0" applyNumberFormat="1" applyFont="1" applyFill="1" applyBorder="1" applyAlignment="1">
      <alignment vertical="center" wrapText="1"/>
    </xf>
    <xf numFmtId="0" fontId="29" fillId="30" borderId="10" xfId="0" applyNumberFormat="1" applyFont="1" applyFill="1" applyBorder="1" applyAlignment="1">
      <alignment horizontal="center" vertical="center" wrapText="1"/>
    </xf>
    <xf numFmtId="3" fontId="32" fillId="30" borderId="10" xfId="0" applyNumberFormat="1" applyFont="1" applyFill="1" applyBorder="1" applyAlignment="1">
      <alignment horizontal="center" vertical="center" wrapText="1"/>
    </xf>
    <xf numFmtId="4" fontId="32" fillId="30" borderId="10" xfId="0" applyNumberFormat="1" applyFont="1" applyFill="1" applyBorder="1" applyAlignment="1">
      <alignment horizontal="left" vertical="center" wrapText="1"/>
    </xf>
    <xf numFmtId="4" fontId="32" fillId="30" borderId="10" xfId="0" applyNumberFormat="1" applyFont="1" applyFill="1" applyBorder="1" applyAlignment="1">
      <alignment horizontal="center" vertical="center" wrapText="1"/>
    </xf>
    <xf numFmtId="4" fontId="33" fillId="30" borderId="10" xfId="0" applyNumberFormat="1" applyFont="1" applyFill="1" applyBorder="1" applyAlignment="1">
      <alignment horizontal="center" vertical="center" wrapText="1"/>
    </xf>
    <xf numFmtId="4" fontId="33" fillId="30" borderId="10" xfId="0" applyNumberFormat="1" applyFont="1" applyFill="1" applyBorder="1" applyAlignment="1">
      <alignment horizontal="left" vertical="center" wrapText="1"/>
    </xf>
    <xf numFmtId="4" fontId="33" fillId="30" borderId="10" xfId="0" applyNumberFormat="1" applyFont="1" applyFill="1" applyBorder="1" applyAlignment="1">
      <alignment horizontal="right" vertical="center" wrapText="1"/>
    </xf>
    <xf numFmtId="4" fontId="33" fillId="30" borderId="10" xfId="36" applyNumberFormat="1" applyFont="1" applyFill="1" applyBorder="1" applyAlignment="1">
      <alignment horizontal="right" vertical="center" wrapText="1"/>
    </xf>
    <xf numFmtId="4" fontId="33" fillId="30" borderId="10" xfId="32" applyNumberFormat="1" applyFont="1" applyFill="1" applyBorder="1" applyAlignment="1">
      <alignment horizontal="right" vertical="center" wrapText="1"/>
    </xf>
    <xf numFmtId="167" fontId="29" fillId="30" borderId="10" xfId="0" applyNumberFormat="1" applyFont="1" applyFill="1" applyBorder="1" applyAlignment="1">
      <alignment horizontal="right" vertical="center" wrapText="1"/>
    </xf>
    <xf numFmtId="4" fontId="33" fillId="30" borderId="10" xfId="32" applyNumberFormat="1" applyFont="1" applyFill="1" applyBorder="1" applyAlignment="1">
      <alignment vertical="center" wrapText="1"/>
    </xf>
    <xf numFmtId="4" fontId="33" fillId="30" borderId="10" xfId="0" applyNumberFormat="1" applyFont="1" applyFill="1" applyBorder="1" applyAlignment="1">
      <alignment vertical="center" wrapText="1"/>
    </xf>
    <xf numFmtId="10" fontId="48" fillId="30" borderId="10" xfId="32" applyNumberFormat="1" applyFont="1" applyFill="1" applyBorder="1" applyAlignment="1">
      <alignment horizontal="right" vertical="center" wrapText="1"/>
    </xf>
    <xf numFmtId="3" fontId="29" fillId="30" borderId="0" xfId="0" applyNumberFormat="1" applyFont="1" applyFill="1" applyBorder="1" applyAlignment="1">
      <alignment horizontal="center" vertical="center" wrapText="1"/>
    </xf>
    <xf numFmtId="4" fontId="33" fillId="30" borderId="0" xfId="0" applyNumberFormat="1" applyFont="1" applyFill="1" applyAlignment="1">
      <alignment vertical="center" wrapText="1"/>
    </xf>
    <xf numFmtId="0" fontId="50" fillId="18" borderId="0" xfId="19" applyFont="1" applyFill="1" applyBorder="1" applyAlignment="1">
      <alignment horizontal="left" vertical="center" wrapText="1"/>
    </xf>
    <xf numFmtId="0" fontId="51" fillId="18" borderId="0" xfId="19" applyFont="1" applyFill="1" applyBorder="1" applyAlignment="1">
      <alignment horizontal="center" vertical="center" wrapText="1"/>
    </xf>
    <xf numFmtId="4" fontId="51" fillId="18" borderId="0" xfId="41" applyNumberFormat="1" applyFont="1" applyFill="1" applyBorder="1" applyAlignment="1">
      <alignment horizontal="right" vertical="center" wrapText="1"/>
    </xf>
    <xf numFmtId="4" fontId="29" fillId="18" borderId="16" xfId="0" applyNumberFormat="1" applyFont="1" applyFill="1" applyBorder="1" applyAlignment="1">
      <alignment vertical="center" wrapText="1"/>
    </xf>
    <xf numFmtId="4" fontId="29" fillId="18" borderId="0" xfId="0" applyNumberFormat="1" applyFont="1" applyFill="1" applyBorder="1" applyAlignment="1">
      <alignment vertical="center" wrapText="1"/>
    </xf>
    <xf numFmtId="4" fontId="29" fillId="31" borderId="10" xfId="0" applyNumberFormat="1" applyFont="1" applyFill="1" applyBorder="1" applyAlignment="1">
      <alignment horizontal="center" vertical="center" wrapText="1"/>
    </xf>
    <xf numFmtId="4" fontId="29" fillId="32" borderId="10" xfId="0" applyNumberFormat="1" applyFont="1" applyFill="1" applyBorder="1" applyAlignment="1">
      <alignment horizontal="center" vertical="center" wrapText="1"/>
    </xf>
    <xf numFmtId="4" fontId="29" fillId="18" borderId="17" xfId="0" applyNumberFormat="1" applyFont="1" applyFill="1" applyBorder="1" applyAlignment="1">
      <alignment vertical="center" wrapText="1"/>
    </xf>
    <xf numFmtId="3" fontId="29" fillId="18" borderId="18" xfId="0" applyNumberFormat="1" applyFont="1" applyFill="1" applyBorder="1" applyAlignment="1">
      <alignment vertical="center" wrapText="1"/>
    </xf>
    <xf numFmtId="3" fontId="29" fillId="32" borderId="10" xfId="0" applyNumberFormat="1" applyFont="1" applyFill="1" applyBorder="1" applyAlignment="1">
      <alignment horizontal="center" vertical="center" wrapText="1"/>
    </xf>
    <xf numFmtId="3" fontId="29" fillId="31" borderId="10" xfId="0" applyNumberFormat="1" applyFont="1" applyFill="1" applyBorder="1" applyAlignment="1">
      <alignment horizontal="center" vertical="center" wrapText="1"/>
    </xf>
    <xf numFmtId="4" fontId="29" fillId="18" borderId="19" xfId="0" applyNumberFormat="1" applyFont="1" applyFill="1" applyBorder="1" applyAlignment="1">
      <alignment vertical="center" wrapText="1"/>
    </xf>
    <xf numFmtId="4" fontId="29" fillId="18" borderId="18" xfId="0" applyNumberFormat="1" applyFont="1" applyFill="1" applyBorder="1" applyAlignment="1">
      <alignment vertical="center" wrapText="1"/>
    </xf>
    <xf numFmtId="4" fontId="29" fillId="32" borderId="10" xfId="0" applyNumberFormat="1" applyFont="1" applyFill="1" applyBorder="1" applyAlignment="1">
      <alignment horizontal="right" vertical="center" wrapText="1"/>
    </xf>
    <xf numFmtId="4" fontId="29" fillId="31" borderId="10" xfId="0" applyNumberFormat="1" applyFont="1" applyFill="1" applyBorder="1" applyAlignment="1">
      <alignment horizontal="right" vertical="center" wrapText="1"/>
    </xf>
    <xf numFmtId="4" fontId="29" fillId="29" borderId="19" xfId="0" applyNumberFormat="1" applyFont="1" applyFill="1" applyBorder="1" applyAlignment="1">
      <alignment vertical="center" wrapText="1"/>
    </xf>
    <xf numFmtId="4" fontId="29" fillId="29" borderId="18" xfId="0" applyNumberFormat="1" applyFont="1" applyFill="1" applyBorder="1" applyAlignment="1">
      <alignment vertical="center" wrapText="1"/>
    </xf>
    <xf numFmtId="0" fontId="27" fillId="0" borderId="0" xfId="0" applyFont="1" applyFill="1"/>
    <xf numFmtId="0" fontId="28" fillId="0" borderId="0" xfId="0" applyFont="1" applyFill="1"/>
    <xf numFmtId="0" fontId="27" fillId="0" borderId="0" xfId="0" applyFont="1" applyFill="1" applyAlignment="1">
      <alignment horizontal="left"/>
    </xf>
    <xf numFmtId="0" fontId="5" fillId="0" borderId="0" xfId="0" applyFont="1" applyFill="1"/>
    <xf numFmtId="0" fontId="27" fillId="0" borderId="0" xfId="0" applyFont="1" applyFill="1" applyAlignment="1">
      <alignment horizontal="right"/>
    </xf>
    <xf numFmtId="0" fontId="26" fillId="0" borderId="16" xfId="0" applyFont="1" applyFill="1" applyBorder="1" applyAlignment="1">
      <alignment horizontal="left" wrapText="1"/>
    </xf>
    <xf numFmtId="0" fontId="28" fillId="0" borderId="0" xfId="0" applyFont="1" applyFill="1" applyAlignment="1">
      <alignment horizontal="left"/>
    </xf>
    <xf numFmtId="0" fontId="38" fillId="0" borderId="0" xfId="0" applyFont="1"/>
    <xf numFmtId="0" fontId="26" fillId="17" borderId="0" xfId="0" applyFont="1" applyFill="1"/>
    <xf numFmtId="0" fontId="26" fillId="15" borderId="0" xfId="0" applyFont="1" applyFill="1"/>
    <xf numFmtId="0" fontId="52" fillId="18" borderId="0" xfId="0" applyFont="1" applyFill="1"/>
    <xf numFmtId="0" fontId="5" fillId="18" borderId="0" xfId="0" applyFont="1" applyFill="1"/>
    <xf numFmtId="0" fontId="53" fillId="18" borderId="0" xfId="0" applyFont="1" applyFill="1"/>
    <xf numFmtId="0" fontId="28" fillId="18" borderId="0" xfId="0" applyFont="1" applyFill="1"/>
    <xf numFmtId="0" fontId="35" fillId="18" borderId="0" xfId="0" applyFont="1" applyFill="1"/>
    <xf numFmtId="0" fontId="26" fillId="18" borderId="0" xfId="0" applyFont="1" applyFill="1"/>
    <xf numFmtId="0" fontId="44" fillId="18" borderId="0" xfId="0" applyFont="1" applyFill="1"/>
    <xf numFmtId="0" fontId="36" fillId="18" borderId="0" xfId="0" applyFont="1" applyFill="1"/>
    <xf numFmtId="0" fontId="54" fillId="18" borderId="0" xfId="0" applyFont="1" applyFill="1" applyAlignment="1">
      <alignment vertical="center"/>
    </xf>
    <xf numFmtId="0" fontId="44" fillId="18" borderId="0" xfId="0" applyFont="1" applyFill="1" applyAlignment="1">
      <alignment vertical="center"/>
    </xf>
    <xf numFmtId="0" fontId="55" fillId="18" borderId="0" xfId="0" applyFont="1" applyFill="1" applyAlignment="1">
      <alignment vertical="center"/>
    </xf>
    <xf numFmtId="0" fontId="36" fillId="18" borderId="0" xfId="0" applyFont="1" applyFill="1" applyAlignment="1">
      <alignment vertical="center"/>
    </xf>
    <xf numFmtId="0" fontId="43" fillId="18" borderId="0" xfId="0" applyFont="1" applyFill="1" applyAlignment="1">
      <alignment vertical="center"/>
    </xf>
    <xf numFmtId="0" fontId="57" fillId="18" borderId="0" xfId="0" applyFont="1" applyFill="1" applyAlignment="1">
      <alignment vertical="center"/>
    </xf>
    <xf numFmtId="0" fontId="36" fillId="18" borderId="0" xfId="0" applyFont="1" applyFill="1" applyAlignment="1"/>
    <xf numFmtId="0" fontId="58" fillId="18" borderId="0" xfId="0" applyFont="1" applyFill="1"/>
    <xf numFmtId="0" fontId="5" fillId="18" borderId="0" xfId="0" applyFont="1" applyFill="1" applyAlignment="1">
      <alignment horizontal="center" vertical="center"/>
    </xf>
    <xf numFmtId="0" fontId="27" fillId="18" borderId="0" xfId="0" applyFont="1" applyFill="1"/>
    <xf numFmtId="0" fontId="27" fillId="18" borderId="0" xfId="0" applyFont="1" applyFill="1" applyAlignment="1">
      <alignment horizontal="center"/>
    </xf>
    <xf numFmtId="0" fontId="27" fillId="18" borderId="0" xfId="0" applyFont="1" applyFill="1" applyAlignment="1">
      <alignment horizontal="center" vertical="center"/>
    </xf>
    <xf numFmtId="0" fontId="28" fillId="18" borderId="0" xfId="0" applyFont="1" applyFill="1" applyAlignment="1">
      <alignment horizontal="right"/>
    </xf>
    <xf numFmtId="0" fontId="28" fillId="18" borderId="0" xfId="0" applyFont="1" applyFill="1" applyAlignment="1">
      <alignment horizontal="center"/>
    </xf>
    <xf numFmtId="0" fontId="28" fillId="18" borderId="0" xfId="0" applyFont="1" applyFill="1" applyAlignment="1">
      <alignment horizontal="center" vertical="center"/>
    </xf>
    <xf numFmtId="0" fontId="27" fillId="18" borderId="0" xfId="0" applyFont="1" applyFill="1" applyAlignment="1">
      <alignment vertical="center"/>
    </xf>
    <xf numFmtId="0" fontId="5" fillId="18" borderId="0" xfId="0" applyFont="1" applyFill="1" applyAlignment="1">
      <alignment horizontal="center"/>
    </xf>
    <xf numFmtId="0" fontId="54" fillId="33" borderId="0" xfId="0" applyFont="1" applyFill="1" applyAlignment="1">
      <alignment vertical="center"/>
    </xf>
    <xf numFmtId="0" fontId="54" fillId="18" borderId="0" xfId="0" applyNumberFormat="1" applyFont="1" applyFill="1" applyAlignment="1">
      <alignment vertical="center"/>
    </xf>
    <xf numFmtId="4" fontId="36" fillId="18" borderId="10" xfId="0" applyNumberFormat="1" applyFont="1" applyFill="1" applyBorder="1" applyAlignment="1">
      <alignment horizontal="center" vertical="center"/>
    </xf>
    <xf numFmtId="0" fontId="5" fillId="18" borderId="0" xfId="0" applyFont="1" applyFill="1" applyAlignment="1">
      <alignment vertical="center"/>
    </xf>
    <xf numFmtId="0" fontId="27" fillId="0" borderId="0" xfId="0" applyFont="1" applyBorder="1"/>
    <xf numFmtId="0" fontId="34" fillId="0" borderId="0" xfId="0" applyFont="1"/>
    <xf numFmtId="0" fontId="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14" fontId="34" fillId="0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28" fillId="18" borderId="0" xfId="0" applyFont="1" applyFill="1" applyAlignment="1">
      <alignment horizontal="center" vertical="center" wrapText="1"/>
    </xf>
    <xf numFmtId="0" fontId="28" fillId="18" borderId="0" xfId="0" applyFont="1" applyFill="1" applyAlignment="1">
      <alignment horizontal="left" vertical="center" wrapText="1"/>
    </xf>
    <xf numFmtId="0" fontId="61" fillId="18" borderId="0" xfId="0" applyFont="1" applyFill="1" applyAlignment="1">
      <alignment horizontal="center" vertical="center" wrapText="1"/>
    </xf>
    <xf numFmtId="0" fontId="28" fillId="18" borderId="0" xfId="0" applyFont="1" applyFill="1" applyAlignment="1">
      <alignment horizontal="left" vertical="center"/>
    </xf>
    <xf numFmtId="0" fontId="28" fillId="18" borderId="0" xfId="0" applyFont="1" applyFill="1" applyAlignment="1">
      <alignment horizontal="left"/>
    </xf>
    <xf numFmtId="0" fontId="0" fillId="0" borderId="0" xfId="0" applyFont="1"/>
    <xf numFmtId="0" fontId="28" fillId="18" borderId="10" xfId="0" applyFont="1" applyFill="1" applyBorder="1" applyAlignment="1">
      <alignment horizontal="center" vertical="center"/>
    </xf>
    <xf numFmtId="0" fontId="59" fillId="18" borderId="56" xfId="0" applyFont="1" applyFill="1" applyBorder="1" applyAlignment="1">
      <alignment horizontal="center"/>
    </xf>
    <xf numFmtId="0" fontId="0" fillId="18" borderId="0" xfId="0" applyFont="1" applyFill="1"/>
    <xf numFmtId="0" fontId="65" fillId="0" borderId="0" xfId="47" applyFont="1"/>
    <xf numFmtId="4" fontId="68" fillId="0" borderId="0" xfId="0" applyNumberFormat="1" applyFont="1" applyAlignment="1">
      <alignment horizontal="center" vertical="center" wrapText="1"/>
    </xf>
    <xf numFmtId="0" fontId="56" fillId="18" borderId="10" xfId="0" applyFont="1" applyFill="1" applyBorder="1" applyAlignment="1">
      <alignment horizontal="center" wrapText="1"/>
    </xf>
    <xf numFmtId="4" fontId="5" fillId="18" borderId="0" xfId="0" applyNumberFormat="1" applyFont="1" applyFill="1"/>
    <xf numFmtId="0" fontId="35" fillId="0" borderId="0" xfId="0" applyFont="1" applyFill="1"/>
    <xf numFmtId="0" fontId="26" fillId="0" borderId="0" xfId="0" applyFont="1" applyFill="1"/>
    <xf numFmtId="0" fontId="36" fillId="0" borderId="0" xfId="0" applyFont="1" applyFill="1"/>
    <xf numFmtId="0" fontId="34" fillId="0" borderId="0" xfId="0" applyFont="1" applyFill="1"/>
    <xf numFmtId="49" fontId="36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top"/>
    </xf>
    <xf numFmtId="0" fontId="34" fillId="0" borderId="10" xfId="0" applyFont="1" applyFill="1" applyBorder="1" applyAlignment="1">
      <alignment horizontal="left" vertical="center" wrapText="1"/>
    </xf>
    <xf numFmtId="2" fontId="34" fillId="0" borderId="10" xfId="0" applyNumberFormat="1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49" fontId="34" fillId="0" borderId="19" xfId="0" applyNumberFormat="1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left" vertical="center" wrapText="1"/>
    </xf>
    <xf numFmtId="1" fontId="34" fillId="0" borderId="10" xfId="0" applyNumberFormat="1" applyFont="1" applyFill="1" applyBorder="1" applyAlignment="1">
      <alignment horizontal="center" vertical="center"/>
    </xf>
    <xf numFmtId="172" fontId="34" fillId="0" borderId="10" xfId="36" applyNumberFormat="1" applyFont="1" applyFill="1" applyBorder="1" applyAlignment="1">
      <alignment horizontal="center" vertical="center"/>
    </xf>
    <xf numFmtId="171" fontId="34" fillId="0" borderId="10" xfId="0" applyNumberFormat="1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 wrapText="1"/>
    </xf>
    <xf numFmtId="172" fontId="34" fillId="0" borderId="10" xfId="53" applyNumberFormat="1" applyFont="1" applyFill="1" applyBorder="1" applyAlignment="1">
      <alignment horizontal="center" vertical="center"/>
    </xf>
    <xf numFmtId="4" fontId="34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7" fillId="0" borderId="0" xfId="0" applyFont="1" applyBorder="1" applyAlignment="1"/>
    <xf numFmtId="0" fontId="28" fillId="0" borderId="0" xfId="0" applyFont="1" applyBorder="1"/>
    <xf numFmtId="1" fontId="36" fillId="0" borderId="10" xfId="0" applyNumberFormat="1" applyFont="1" applyBorder="1" applyAlignment="1">
      <alignment horizontal="center" vertical="center"/>
    </xf>
    <xf numFmtId="0" fontId="36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170" fontId="63" fillId="0" borderId="10" xfId="0" applyNumberFormat="1" applyFont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170" fontId="64" fillId="0" borderId="10" xfId="0" applyNumberFormat="1" applyFont="1" applyBorder="1" applyAlignment="1">
      <alignment horizontal="center" vertical="center" wrapText="1"/>
    </xf>
    <xf numFmtId="2" fontId="64" fillId="0" borderId="10" xfId="0" applyNumberFormat="1" applyFont="1" applyBorder="1" applyAlignment="1">
      <alignment horizontal="center" vertical="center" wrapText="1"/>
    </xf>
    <xf numFmtId="0" fontId="71" fillId="0" borderId="0" xfId="0" applyFont="1"/>
    <xf numFmtId="0" fontId="54" fillId="0" borderId="0" xfId="0" applyFont="1" applyFill="1" applyAlignment="1">
      <alignment vertical="center"/>
    </xf>
    <xf numFmtId="4" fontId="28" fillId="18" borderId="0" xfId="0" applyNumberFormat="1" applyFont="1" applyFill="1" applyAlignment="1">
      <alignment horizontal="center" vertical="top" wrapText="1"/>
    </xf>
    <xf numFmtId="4" fontId="28" fillId="18" borderId="0" xfId="0" applyNumberFormat="1" applyFont="1" applyFill="1" applyAlignment="1">
      <alignment horizontal="center" vertical="top"/>
    </xf>
    <xf numFmtId="0" fontId="63" fillId="18" borderId="10" xfId="0" applyFont="1" applyFill="1" applyBorder="1" applyAlignment="1">
      <alignment horizontal="center" vertical="center" wrapText="1"/>
    </xf>
    <xf numFmtId="2" fontId="63" fillId="0" borderId="10" xfId="0" applyNumberFormat="1" applyFont="1" applyFill="1" applyBorder="1" applyAlignment="1">
      <alignment horizontal="center" vertical="center" wrapText="1"/>
    </xf>
    <xf numFmtId="170" fontId="0" fillId="0" borderId="0" xfId="0" applyNumberFormat="1"/>
    <xf numFmtId="174" fontId="74" fillId="0" borderId="10" xfId="44" applyNumberFormat="1" applyFont="1" applyBorder="1" applyAlignment="1">
      <alignment horizontal="right" vertical="center"/>
    </xf>
    <xf numFmtId="0" fontId="33" fillId="0" borderId="0" xfId="56" applyFont="1"/>
    <xf numFmtId="0" fontId="33" fillId="0" borderId="0" xfId="56" applyFont="1" applyBorder="1"/>
    <xf numFmtId="4" fontId="33" fillId="0" borderId="0" xfId="56" applyNumberFormat="1" applyFont="1" applyFill="1" applyBorder="1" applyAlignment="1">
      <alignment horizontal="center" vertical="center"/>
    </xf>
    <xf numFmtId="4" fontId="33" fillId="0" borderId="0" xfId="56" applyNumberFormat="1" applyFont="1" applyBorder="1"/>
    <xf numFmtId="0" fontId="33" fillId="0" borderId="0" xfId="56" applyFont="1" applyFill="1" applyBorder="1" applyAlignment="1">
      <alignment horizontal="center" vertical="center"/>
    </xf>
    <xf numFmtId="0" fontId="33" fillId="0" borderId="0" xfId="56" applyFont="1" applyAlignment="1"/>
    <xf numFmtId="0" fontId="29" fillId="0" borderId="0" xfId="56" applyFont="1" applyBorder="1" applyAlignment="1">
      <alignment horizontal="center" vertical="center" wrapText="1"/>
    </xf>
    <xf numFmtId="4" fontId="33" fillId="0" borderId="0" xfId="56" applyNumberFormat="1" applyFont="1"/>
    <xf numFmtId="0" fontId="33" fillId="0" borderId="0" xfId="56" applyFont="1" applyBorder="1" applyAlignment="1">
      <alignment vertical="center"/>
    </xf>
    <xf numFmtId="0" fontId="29" fillId="0" borderId="0" xfId="56" applyFont="1" applyAlignment="1">
      <alignment vertical="center"/>
    </xf>
    <xf numFmtId="4" fontId="29" fillId="0" borderId="0" xfId="56" applyNumberFormat="1" applyFont="1" applyFill="1" applyBorder="1" applyAlignment="1">
      <alignment horizontal="center" vertical="center"/>
    </xf>
    <xf numFmtId="175" fontId="29" fillId="0" borderId="0" xfId="56" applyNumberFormat="1" applyFont="1" applyFill="1" applyBorder="1" applyAlignment="1">
      <alignment horizontal="center" vertical="center"/>
    </xf>
    <xf numFmtId="4" fontId="29" fillId="0" borderId="10" xfId="56" applyNumberFormat="1" applyFont="1" applyFill="1" applyBorder="1" applyAlignment="1">
      <alignment horizontal="center" vertical="center"/>
    </xf>
    <xf numFmtId="4" fontId="29" fillId="0" borderId="10" xfId="56" applyNumberFormat="1" applyFont="1" applyFill="1" applyBorder="1" applyAlignment="1">
      <alignment horizontal="center" vertical="center" wrapText="1"/>
    </xf>
    <xf numFmtId="0" fontId="29" fillId="0" borderId="10" xfId="56" applyFont="1" applyBorder="1" applyAlignment="1">
      <alignment vertical="center"/>
    </xf>
    <xf numFmtId="0" fontId="29" fillId="0" borderId="10" xfId="56" applyFont="1" applyFill="1" applyBorder="1" applyAlignment="1">
      <alignment horizontal="center" vertical="center"/>
    </xf>
    <xf numFmtId="4" fontId="33" fillId="0" borderId="10" xfId="56" applyNumberFormat="1" applyFont="1" applyBorder="1" applyAlignment="1">
      <alignment horizontal="right"/>
    </xf>
    <xf numFmtId="4" fontId="29" fillId="0" borderId="10" xfId="56" applyNumberFormat="1" applyFont="1" applyBorder="1" applyAlignment="1">
      <alignment horizontal="center" vertical="center" wrapText="1"/>
    </xf>
    <xf numFmtId="0" fontId="29" fillId="0" borderId="10" xfId="56" applyFont="1" applyBorder="1" applyAlignment="1">
      <alignment horizontal="left" vertical="center" wrapText="1"/>
    </xf>
    <xf numFmtId="49" fontId="29" fillId="0" borderId="10" xfId="56" applyNumberFormat="1" applyFont="1" applyBorder="1" applyAlignment="1">
      <alignment horizontal="center" vertical="center" wrapText="1"/>
    </xf>
    <xf numFmtId="4" fontId="33" fillId="0" borderId="10" xfId="56" applyNumberFormat="1" applyFont="1" applyBorder="1" applyAlignment="1">
      <alignment horizontal="center" vertical="center" wrapText="1"/>
    </xf>
    <xf numFmtId="4" fontId="33" fillId="0" borderId="10" xfId="56" applyNumberFormat="1" applyFont="1" applyFill="1" applyBorder="1" applyAlignment="1">
      <alignment horizontal="center" vertical="center"/>
    </xf>
    <xf numFmtId="0" fontId="29" fillId="0" borderId="19" xfId="56" applyFont="1" applyFill="1" applyBorder="1" applyAlignment="1">
      <alignment horizontal="left" vertical="center" wrapText="1"/>
    </xf>
    <xf numFmtId="49" fontId="29" fillId="0" borderId="10" xfId="56" applyNumberFormat="1" applyFont="1" applyFill="1" applyBorder="1" applyAlignment="1">
      <alignment horizontal="center" vertical="center"/>
    </xf>
    <xf numFmtId="0" fontId="33" fillId="0" borderId="10" xfId="56" applyFont="1" applyFill="1" applyBorder="1" applyAlignment="1">
      <alignment horizontal="left" vertical="center" wrapText="1"/>
    </xf>
    <xf numFmtId="49" fontId="33" fillId="0" borderId="10" xfId="56" applyNumberFormat="1" applyFont="1" applyFill="1" applyBorder="1" applyAlignment="1">
      <alignment horizontal="center" vertical="center"/>
    </xf>
    <xf numFmtId="4" fontId="33" fillId="0" borderId="10" xfId="56" applyNumberFormat="1" applyFont="1" applyFill="1" applyBorder="1" applyAlignment="1">
      <alignment horizontal="center" vertical="center" wrapText="1"/>
    </xf>
    <xf numFmtId="0" fontId="29" fillId="0" borderId="10" xfId="56" applyFont="1" applyFill="1" applyBorder="1" applyAlignment="1">
      <alignment horizontal="left" vertical="center" wrapText="1"/>
    </xf>
    <xf numFmtId="49" fontId="33" fillId="0" borderId="10" xfId="56" applyNumberFormat="1" applyFont="1" applyFill="1" applyBorder="1" applyAlignment="1">
      <alignment horizontal="center" vertical="center" wrapText="1"/>
    </xf>
    <xf numFmtId="49" fontId="29" fillId="0" borderId="10" xfId="56" applyNumberFormat="1" applyFont="1" applyFill="1" applyBorder="1" applyAlignment="1">
      <alignment horizontal="center" vertical="center" wrapText="1"/>
    </xf>
    <xf numFmtId="0" fontId="29" fillId="0" borderId="14" xfId="56" applyFont="1" applyBorder="1" applyAlignment="1">
      <alignment horizontal="center" vertical="center" wrapText="1"/>
    </xf>
    <xf numFmtId="0" fontId="29" fillId="0" borderId="10" xfId="56" applyFont="1" applyBorder="1" applyAlignment="1">
      <alignment horizontal="center" vertical="center" wrapText="1"/>
    </xf>
    <xf numFmtId="0" fontId="32" fillId="0" borderId="14" xfId="56" applyFont="1" applyBorder="1" applyAlignment="1">
      <alignment horizontal="center" vertical="center" wrapText="1"/>
    </xf>
    <xf numFmtId="0" fontId="33" fillId="0" borderId="0" xfId="56" applyFont="1" applyAlignment="1">
      <alignment horizontal="right"/>
    </xf>
    <xf numFmtId="0" fontId="75" fillId="0" borderId="0" xfId="56" applyFont="1"/>
    <xf numFmtId="0" fontId="29" fillId="0" borderId="0" xfId="56" applyFont="1"/>
    <xf numFmtId="0" fontId="29" fillId="0" borderId="0" xfId="56" applyFont="1" applyAlignment="1">
      <alignment horizontal="right"/>
    </xf>
    <xf numFmtId="174" fontId="62" fillId="0" borderId="10" xfId="57" applyNumberFormat="1" applyFont="1" applyBorder="1" applyAlignment="1">
      <alignment horizontal="right" vertical="center"/>
    </xf>
    <xf numFmtId="174" fontId="62" fillId="0" borderId="58" xfId="57" applyNumberFormat="1" applyFont="1" applyBorder="1" applyAlignment="1">
      <alignment horizontal="right" vertical="center"/>
    </xf>
    <xf numFmtId="176" fontId="33" fillId="0" borderId="0" xfId="56" applyNumberFormat="1" applyFont="1" applyFill="1" applyBorder="1" applyAlignment="1">
      <alignment horizontal="center" vertical="center"/>
    </xf>
    <xf numFmtId="177" fontId="33" fillId="0" borderId="0" xfId="56" applyNumberFormat="1" applyFont="1" applyFill="1" applyBorder="1" applyAlignment="1">
      <alignment horizontal="center" vertical="center"/>
    </xf>
    <xf numFmtId="178" fontId="33" fillId="0" borderId="0" xfId="56" applyNumberFormat="1" applyFont="1" applyFill="1" applyBorder="1" applyAlignment="1">
      <alignment horizontal="center" vertical="center"/>
    </xf>
    <xf numFmtId="3" fontId="33" fillId="0" borderId="10" xfId="56" applyNumberFormat="1" applyFont="1" applyFill="1" applyBorder="1" applyAlignment="1">
      <alignment horizontal="center" vertical="center" wrapText="1"/>
    </xf>
    <xf numFmtId="0" fontId="59" fillId="18" borderId="0" xfId="0" applyFont="1" applyFill="1" applyBorder="1" applyAlignment="1">
      <alignment horizontal="center"/>
    </xf>
    <xf numFmtId="0" fontId="56" fillId="18" borderId="0" xfId="0" applyFont="1" applyFill="1" applyBorder="1" applyAlignment="1">
      <alignment horizontal="center"/>
    </xf>
    <xf numFmtId="0" fontId="56" fillId="18" borderId="0" xfId="0" applyFont="1" applyFill="1" applyBorder="1" applyAlignment="1">
      <alignment horizontal="center" wrapText="1"/>
    </xf>
    <xf numFmtId="0" fontId="56" fillId="18" borderId="0" xfId="0" applyFont="1" applyFill="1" applyBorder="1" applyAlignment="1">
      <alignment horizontal="center" vertical="center"/>
    </xf>
    <xf numFmtId="0" fontId="53" fillId="18" borderId="0" xfId="0" applyFont="1" applyFill="1" applyBorder="1" applyAlignment="1">
      <alignment horizontal="center" vertical="center"/>
    </xf>
    <xf numFmtId="0" fontId="54" fillId="18" borderId="0" xfId="0" applyFont="1" applyFill="1" applyBorder="1" applyAlignment="1">
      <alignment vertical="center"/>
    </xf>
    <xf numFmtId="0" fontId="5" fillId="18" borderId="0" xfId="0" applyFont="1" applyFill="1" applyBorder="1"/>
    <xf numFmtId="4" fontId="36" fillId="18" borderId="0" xfId="0" applyNumberFormat="1" applyFont="1" applyFill="1" applyBorder="1" applyAlignment="1">
      <alignment horizontal="center" vertical="center"/>
    </xf>
    <xf numFmtId="0" fontId="36" fillId="18" borderId="0" xfId="0" applyFont="1" applyFill="1" applyBorder="1" applyAlignment="1">
      <alignment vertical="center"/>
    </xf>
    <xf numFmtId="0" fontId="55" fillId="18" borderId="0" xfId="0" applyFont="1" applyFill="1" applyBorder="1" applyAlignment="1">
      <alignment vertical="center"/>
    </xf>
    <xf numFmtId="0" fontId="43" fillId="18" borderId="0" xfId="0" applyFont="1" applyFill="1" applyBorder="1" applyAlignment="1">
      <alignment vertical="center"/>
    </xf>
    <xf numFmtId="0" fontId="54" fillId="18" borderId="0" xfId="0" applyNumberFormat="1" applyFont="1" applyFill="1" applyBorder="1" applyAlignment="1">
      <alignment vertical="center"/>
    </xf>
    <xf numFmtId="0" fontId="36" fillId="18" borderId="0" xfId="0" applyFont="1" applyFill="1" applyBorder="1" applyAlignment="1"/>
    <xf numFmtId="0" fontId="58" fillId="18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18" borderId="0" xfId="0" applyFont="1" applyFill="1" applyBorder="1" applyAlignment="1">
      <alignment vertical="center"/>
    </xf>
    <xf numFmtId="0" fontId="5" fillId="18" borderId="0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center" vertical="center"/>
    </xf>
    <xf numFmtId="4" fontId="68" fillId="0" borderId="0" xfId="0" applyNumberFormat="1" applyFont="1" applyBorder="1" applyAlignment="1">
      <alignment horizontal="center" vertical="center" wrapText="1"/>
    </xf>
    <xf numFmtId="0" fontId="53" fillId="18" borderId="0" xfId="0" applyFont="1" applyFill="1" applyBorder="1"/>
    <xf numFmtId="0" fontId="28" fillId="18" borderId="0" xfId="0" applyFont="1" applyFill="1" applyBorder="1"/>
    <xf numFmtId="4" fontId="28" fillId="18" borderId="10" xfId="0" applyNumberFormat="1" applyFont="1" applyFill="1" applyBorder="1" applyAlignment="1">
      <alignment horizontal="center" vertical="top"/>
    </xf>
    <xf numFmtId="4" fontId="68" fillId="18" borderId="0" xfId="0" applyNumberFormat="1" applyFont="1" applyFill="1" applyAlignment="1">
      <alignment horizontal="center" vertical="center" wrapText="1"/>
    </xf>
    <xf numFmtId="0" fontId="36" fillId="18" borderId="0" xfId="0" applyFont="1" applyFill="1" applyBorder="1"/>
    <xf numFmtId="0" fontId="66" fillId="0" borderId="0" xfId="47" applyFont="1"/>
    <xf numFmtId="0" fontId="66" fillId="0" borderId="0" xfId="47" applyFont="1" applyAlignment="1"/>
    <xf numFmtId="0" fontId="35" fillId="18" borderId="0" xfId="0" applyFont="1" applyFill="1" applyAlignment="1">
      <alignment horizontal="center"/>
    </xf>
    <xf numFmtId="0" fontId="35" fillId="18" borderId="0" xfId="0" applyFont="1" applyFill="1" applyAlignment="1">
      <alignment horizontal="center" vertical="center"/>
    </xf>
    <xf numFmtId="0" fontId="52" fillId="18" borderId="0" xfId="0" applyFont="1" applyFill="1" applyBorder="1"/>
    <xf numFmtId="0" fontId="5" fillId="0" borderId="0" xfId="0" applyFont="1" applyFill="1" applyAlignment="1">
      <alignment horizontal="center"/>
    </xf>
    <xf numFmtId="0" fontId="0" fillId="18" borderId="0" xfId="0" applyFill="1"/>
    <xf numFmtId="0" fontId="36" fillId="18" borderId="10" xfId="0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179" fontId="33" fillId="0" borderId="0" xfId="56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43" fontId="34" fillId="0" borderId="10" xfId="44" applyNumberFormat="1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wrapText="1"/>
    </xf>
    <xf numFmtId="0" fontId="73" fillId="0" borderId="0" xfId="0" applyFont="1" applyFill="1" applyBorder="1" applyAlignment="1">
      <alignment vertical="center"/>
    </xf>
    <xf numFmtId="0" fontId="73" fillId="0" borderId="0" xfId="0" applyFont="1" applyFill="1" applyAlignment="1">
      <alignment vertical="center"/>
    </xf>
    <xf numFmtId="4" fontId="28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wrapText="1"/>
    </xf>
    <xf numFmtId="174" fontId="33" fillId="0" borderId="0" xfId="56" applyNumberFormat="1" applyFont="1"/>
    <xf numFmtId="4" fontId="29" fillId="0" borderId="0" xfId="56" applyNumberFormat="1" applyFont="1"/>
    <xf numFmtId="0" fontId="35" fillId="18" borderId="0" xfId="0" applyFont="1" applyFill="1" applyAlignment="1">
      <alignment horizontal="right" vertical="center"/>
    </xf>
    <xf numFmtId="4" fontId="28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4" fontId="36" fillId="0" borderId="10" xfId="0" applyNumberFormat="1" applyFont="1" applyFill="1" applyBorder="1" applyAlignment="1">
      <alignment horizontal="center" vertical="center"/>
    </xf>
    <xf numFmtId="171" fontId="36" fillId="0" borderId="10" xfId="0" applyNumberFormat="1" applyFont="1" applyFill="1" applyBorder="1" applyAlignment="1">
      <alignment horizontal="center" vertical="center"/>
    </xf>
    <xf numFmtId="3" fontId="34" fillId="0" borderId="19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top" wrapText="1"/>
    </xf>
    <xf numFmtId="0" fontId="34" fillId="0" borderId="14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top" wrapText="1"/>
    </xf>
    <xf numFmtId="4" fontId="3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left" vertical="center" wrapText="1"/>
    </xf>
    <xf numFmtId="0" fontId="36" fillId="0" borderId="19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/>
    </xf>
    <xf numFmtId="3" fontId="36" fillId="0" borderId="10" xfId="0" applyNumberFormat="1" applyFont="1" applyFill="1" applyBorder="1" applyAlignment="1">
      <alignment horizontal="center" vertical="center"/>
    </xf>
    <xf numFmtId="3" fontId="36" fillId="0" borderId="19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wrapText="1"/>
    </xf>
    <xf numFmtId="0" fontId="34" fillId="0" borderId="10" xfId="0" applyFont="1" applyFill="1" applyBorder="1" applyAlignment="1">
      <alignment horizontal="center"/>
    </xf>
    <xf numFmtId="49" fontId="34" fillId="0" borderId="10" xfId="0" applyNumberFormat="1" applyFont="1" applyFill="1" applyBorder="1" applyAlignment="1">
      <alignment horizontal="center"/>
    </xf>
    <xf numFmtId="49" fontId="36" fillId="0" borderId="19" xfId="0" applyNumberFormat="1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>
      <alignment vertical="center" wrapText="1"/>
    </xf>
    <xf numFmtId="0" fontId="34" fillId="0" borderId="10" xfId="0" applyNumberFormat="1" applyFont="1" applyFill="1" applyBorder="1" applyAlignment="1">
      <alignment horizontal="left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/>
    </xf>
    <xf numFmtId="0" fontId="34" fillId="0" borderId="19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vertical="center"/>
    </xf>
    <xf numFmtId="169" fontId="34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top" wrapText="1"/>
    </xf>
    <xf numFmtId="171" fontId="36" fillId="0" borderId="10" xfId="0" applyNumberFormat="1" applyFont="1" applyFill="1" applyBorder="1" applyAlignment="1">
      <alignment horizontal="center"/>
    </xf>
    <xf numFmtId="3" fontId="36" fillId="0" borderId="10" xfId="0" applyNumberFormat="1" applyFont="1" applyFill="1" applyBorder="1" applyAlignment="1">
      <alignment horizontal="center"/>
    </xf>
    <xf numFmtId="3" fontId="36" fillId="0" borderId="19" xfId="0" applyNumberFormat="1" applyFont="1" applyFill="1" applyBorder="1" applyAlignment="1">
      <alignment horizontal="center"/>
    </xf>
    <xf numFmtId="0" fontId="28" fillId="0" borderId="10" xfId="0" applyFont="1" applyFill="1" applyBorder="1"/>
    <xf numFmtId="0" fontId="34" fillId="0" borderId="10" xfId="0" applyFont="1" applyFill="1" applyBorder="1" applyAlignment="1">
      <alignment vertical="center"/>
    </xf>
    <xf numFmtId="0" fontId="77" fillId="0" borderId="10" xfId="0" applyFont="1" applyFill="1" applyBorder="1" applyAlignment="1">
      <alignment horizontal="center"/>
    </xf>
    <xf numFmtId="0" fontId="36" fillId="0" borderId="10" xfId="0" applyFont="1" applyFill="1" applyBorder="1"/>
    <xf numFmtId="0" fontId="77" fillId="0" borderId="10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vertical="center"/>
    </xf>
    <xf numFmtId="1" fontId="34" fillId="0" borderId="10" xfId="0" applyNumberFormat="1" applyFont="1" applyFill="1" applyBorder="1" applyAlignment="1">
      <alignment horizontal="center" vertical="center" wrapText="1"/>
    </xf>
    <xf numFmtId="168" fontId="77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4" fontId="6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7" fillId="0" borderId="14" xfId="0" applyFont="1" applyFill="1" applyBorder="1" applyAlignment="1">
      <alignment horizontal="center"/>
    </xf>
    <xf numFmtId="0" fontId="5" fillId="0" borderId="14" xfId="0" applyFont="1" applyFill="1" applyBorder="1"/>
    <xf numFmtId="0" fontId="5" fillId="0" borderId="10" xfId="0" applyFont="1" applyFill="1" applyBorder="1"/>
    <xf numFmtId="0" fontId="77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vertical="center"/>
    </xf>
    <xf numFmtId="0" fontId="36" fillId="0" borderId="10" xfId="0" applyFont="1" applyFill="1" applyBorder="1" applyAlignment="1"/>
    <xf numFmtId="4" fontId="28" fillId="0" borderId="10" xfId="0" applyNumberFormat="1" applyFont="1" applyFill="1" applyBorder="1" applyAlignment="1">
      <alignment horizontal="center" vertical="center" wrapText="1"/>
    </xf>
    <xf numFmtId="0" fontId="34" fillId="0" borderId="10" xfId="19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77" fillId="0" borderId="56" xfId="0" applyFont="1" applyFill="1" applyBorder="1" applyAlignment="1">
      <alignment horizontal="center"/>
    </xf>
    <xf numFmtId="4" fontId="5" fillId="18" borderId="0" xfId="0" applyNumberFormat="1" applyFont="1" applyFill="1" applyBorder="1"/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/>
    <xf numFmtId="0" fontId="33" fillId="0" borderId="0" xfId="0" applyFont="1" applyFill="1" applyAlignment="1">
      <alignment horizontal="center"/>
    </xf>
    <xf numFmtId="0" fontId="29" fillId="0" borderId="0" xfId="0" applyFont="1" applyFill="1"/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/>
    <xf numFmtId="0" fontId="47" fillId="0" borderId="0" xfId="0" applyFont="1" applyFill="1"/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/>
    </xf>
    <xf numFmtId="0" fontId="33" fillId="0" borderId="0" xfId="0" applyFont="1" applyFill="1" applyAlignment="1">
      <alignment horizontal="right"/>
    </xf>
    <xf numFmtId="0" fontId="69" fillId="0" borderId="0" xfId="0" applyFont="1" applyFill="1" applyBorder="1"/>
    <xf numFmtId="0" fontId="69" fillId="0" borderId="0" xfId="0" applyFont="1" applyFill="1"/>
    <xf numFmtId="0" fontId="33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left" vertical="center" wrapText="1"/>
    </xf>
    <xf numFmtId="4" fontId="33" fillId="0" borderId="0" xfId="0" applyNumberFormat="1" applyFont="1" applyFill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56" xfId="0" applyFont="1" applyFill="1" applyBorder="1" applyAlignment="1">
      <alignment horizontal="center"/>
    </xf>
    <xf numFmtId="0" fontId="78" fillId="0" borderId="0" xfId="0" applyFont="1" applyFill="1"/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/>
    </xf>
    <xf numFmtId="4" fontId="33" fillId="0" borderId="0" xfId="0" applyNumberFormat="1" applyFont="1" applyFill="1" applyAlignment="1">
      <alignment horizontal="center" vertical="top"/>
    </xf>
    <xf numFmtId="0" fontId="79" fillId="0" borderId="0" xfId="0" applyFont="1" applyFill="1"/>
    <xf numFmtId="0" fontId="80" fillId="0" borderId="10" xfId="0" applyFont="1" applyFill="1" applyBorder="1"/>
    <xf numFmtId="0" fontId="29" fillId="0" borderId="10" xfId="0" applyFont="1" applyFill="1" applyBorder="1" applyAlignment="1">
      <alignment horizontal="center" wrapText="1"/>
    </xf>
    <xf numFmtId="0" fontId="81" fillId="0" borderId="10" xfId="0" applyFont="1" applyFill="1" applyBorder="1" applyAlignment="1">
      <alignment horizontal="center" wrapText="1"/>
    </xf>
    <xf numFmtId="0" fontId="82" fillId="0" borderId="0" xfId="0" applyFont="1" applyFill="1" applyAlignment="1">
      <alignment wrapText="1"/>
    </xf>
    <xf numFmtId="0" fontId="29" fillId="0" borderId="0" xfId="0" applyFont="1" applyFill="1" applyAlignment="1">
      <alignment wrapText="1"/>
    </xf>
    <xf numFmtId="0" fontId="29" fillId="0" borderId="10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wrapText="1"/>
    </xf>
    <xf numFmtId="0" fontId="33" fillId="0" borderId="10" xfId="0" applyFont="1" applyFill="1" applyBorder="1" applyAlignment="1">
      <alignment horizontal="center" vertical="center"/>
    </xf>
    <xf numFmtId="3" fontId="33" fillId="0" borderId="10" xfId="0" applyNumberFormat="1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/>
    <xf numFmtId="0" fontId="69" fillId="0" borderId="10" xfId="0" applyFont="1" applyFill="1" applyBorder="1"/>
    <xf numFmtId="0" fontId="69" fillId="0" borderId="20" xfId="0" applyFont="1" applyFill="1" applyBorder="1"/>
    <xf numFmtId="14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/>
    </xf>
    <xf numFmtId="3" fontId="33" fillId="0" borderId="19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/>
    </xf>
    <xf numFmtId="3" fontId="47" fillId="0" borderId="20" xfId="0" applyNumberFormat="1" applyFont="1" applyFill="1" applyBorder="1" applyAlignment="1">
      <alignment horizontal="center" vertical="center"/>
    </xf>
    <xf numFmtId="0" fontId="83" fillId="0" borderId="0" xfId="0" applyFont="1" applyFill="1" applyAlignment="1">
      <alignment vertical="center"/>
    </xf>
    <xf numFmtId="0" fontId="84" fillId="0" borderId="0" xfId="0" applyFont="1" applyFill="1" applyAlignment="1">
      <alignment vertical="center"/>
    </xf>
    <xf numFmtId="0" fontId="29" fillId="0" borderId="10" xfId="0" applyFont="1" applyFill="1" applyBorder="1" applyAlignment="1">
      <alignment horizontal="left" vertical="center"/>
    </xf>
    <xf numFmtId="3" fontId="29" fillId="0" borderId="10" xfId="0" applyNumberFormat="1" applyFont="1" applyFill="1" applyBorder="1" applyAlignment="1">
      <alignment horizontal="center" vertical="center"/>
    </xf>
    <xf numFmtId="3" fontId="29" fillId="0" borderId="19" xfId="0" applyNumberFormat="1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vertical="center"/>
    </xf>
    <xf numFmtId="0" fontId="29" fillId="0" borderId="18" xfId="0" applyFont="1" applyFill="1" applyBorder="1" applyAlignment="1">
      <alignment horizontal="center" vertical="center"/>
    </xf>
    <xf numFmtId="43" fontId="33" fillId="0" borderId="10" xfId="44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/>
    </xf>
    <xf numFmtId="168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33" fillId="0" borderId="20" xfId="0" applyFont="1" applyFill="1" applyBorder="1" applyAlignment="1">
      <alignment vertical="center"/>
    </xf>
    <xf numFmtId="168" fontId="33" fillId="0" borderId="10" xfId="0" applyNumberFormat="1" applyFont="1" applyFill="1" applyBorder="1" applyAlignment="1">
      <alignment horizontal="center" vertical="center" wrapText="1"/>
    </xf>
    <xf numFmtId="3" fontId="33" fillId="0" borderId="19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left" vertical="center"/>
    </xf>
    <xf numFmtId="4" fontId="29" fillId="0" borderId="10" xfId="0" applyNumberFormat="1" applyFont="1" applyFill="1" applyBorder="1" applyAlignment="1">
      <alignment horizontal="center" vertical="center"/>
    </xf>
    <xf numFmtId="171" fontId="29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top" wrapText="1"/>
    </xf>
    <xf numFmtId="49" fontId="33" fillId="0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top" wrapText="1"/>
    </xf>
    <xf numFmtId="0" fontId="33" fillId="0" borderId="10" xfId="19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wrapText="1"/>
    </xf>
    <xf numFmtId="43" fontId="33" fillId="0" borderId="10" xfId="44" applyNumberFormat="1" applyFont="1" applyFill="1" applyBorder="1" applyAlignment="1">
      <alignment horizontal="center" vertical="center" wrapText="1"/>
    </xf>
    <xf numFmtId="173" fontId="33" fillId="0" borderId="10" xfId="44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43" fontId="33" fillId="0" borderId="10" xfId="44" applyFont="1" applyFill="1" applyBorder="1" applyAlignment="1">
      <alignment vertical="center"/>
    </xf>
    <xf numFmtId="0" fontId="33" fillId="0" borderId="11" xfId="0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vertical="center"/>
    </xf>
    <xf numFmtId="0" fontId="33" fillId="0" borderId="11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/>
    </xf>
    <xf numFmtId="3" fontId="33" fillId="0" borderId="11" xfId="0" applyNumberFormat="1" applyFont="1" applyFill="1" applyBorder="1" applyAlignment="1">
      <alignment horizontal="center" vertical="center"/>
    </xf>
    <xf numFmtId="3" fontId="33" fillId="0" borderId="21" xfId="0" applyNumberFormat="1" applyFont="1" applyFill="1" applyBorder="1" applyAlignment="1">
      <alignment horizontal="center" vertical="center"/>
    </xf>
    <xf numFmtId="4" fontId="29" fillId="0" borderId="2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 vertical="center"/>
    </xf>
    <xf numFmtId="49" fontId="29" fillId="0" borderId="19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vertical="center" wrapText="1"/>
    </xf>
    <xf numFmtId="0" fontId="33" fillId="0" borderId="10" xfId="0" applyNumberFormat="1" applyFont="1" applyFill="1" applyBorder="1" applyAlignment="1">
      <alignment horizontal="left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0" fontId="33" fillId="0" borderId="19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vertical="center"/>
    </xf>
    <xf numFmtId="0" fontId="33" fillId="0" borderId="20" xfId="0" applyNumberFormat="1" applyFont="1" applyFill="1" applyBorder="1" applyAlignment="1">
      <alignment vertical="center"/>
    </xf>
    <xf numFmtId="0" fontId="83" fillId="0" borderId="0" xfId="0" applyNumberFormat="1" applyFont="1" applyFill="1" applyAlignment="1">
      <alignment vertical="center"/>
    </xf>
    <xf numFmtId="169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top" wrapText="1"/>
    </xf>
    <xf numFmtId="171" fontId="29" fillId="0" borderId="10" xfId="0" applyNumberFormat="1" applyFont="1" applyFill="1" applyBorder="1" applyAlignment="1">
      <alignment horizontal="center"/>
    </xf>
    <xf numFmtId="3" fontId="29" fillId="0" borderId="10" xfId="0" applyNumberFormat="1" applyFont="1" applyFill="1" applyBorder="1" applyAlignment="1">
      <alignment horizontal="center"/>
    </xf>
    <xf numFmtId="3" fontId="29" fillId="0" borderId="19" xfId="0" applyNumberFormat="1" applyFont="1" applyFill="1" applyBorder="1" applyAlignment="1">
      <alignment horizontal="center"/>
    </xf>
    <xf numFmtId="0" fontId="33" fillId="0" borderId="10" xfId="0" applyFont="1" applyFill="1" applyBorder="1"/>
    <xf numFmtId="0" fontId="29" fillId="0" borderId="10" xfId="0" applyFont="1" applyFill="1" applyBorder="1" applyAlignment="1"/>
    <xf numFmtId="0" fontId="29" fillId="0" borderId="20" xfId="0" applyFont="1" applyFill="1" applyBorder="1" applyAlignment="1"/>
    <xf numFmtId="0" fontId="29" fillId="0" borderId="0" xfId="0" applyFont="1" applyFill="1" applyAlignment="1"/>
    <xf numFmtId="4" fontId="29" fillId="0" borderId="19" xfId="0" applyNumberFormat="1" applyFont="1" applyFill="1" applyBorder="1" applyAlignment="1">
      <alignment horizontal="center" vertical="center"/>
    </xf>
    <xf numFmtId="0" fontId="33" fillId="0" borderId="20" xfId="0" applyFont="1" applyFill="1" applyBorder="1"/>
    <xf numFmtId="0" fontId="48" fillId="0" borderId="0" xfId="0" applyFont="1" applyFill="1"/>
    <xf numFmtId="0" fontId="69" fillId="0" borderId="0" xfId="47" applyFont="1" applyFill="1" applyAlignment="1"/>
    <xf numFmtId="4" fontId="33" fillId="0" borderId="0" xfId="0" applyNumberFormat="1" applyFont="1" applyFill="1"/>
    <xf numFmtId="4" fontId="47" fillId="0" borderId="10" xfId="0" applyNumberFormat="1" applyFont="1" applyFill="1" applyBorder="1"/>
    <xf numFmtId="0" fontId="85" fillId="0" borderId="0" xfId="47" applyFont="1" applyFill="1"/>
    <xf numFmtId="0" fontId="69" fillId="0" borderId="0" xfId="47" applyFont="1" applyFill="1"/>
    <xf numFmtId="0" fontId="47" fillId="0" borderId="0" xfId="47" applyFont="1" applyFill="1"/>
    <xf numFmtId="176" fontId="33" fillId="0" borderId="0" xfId="0" applyNumberFormat="1" applyFont="1" applyFill="1"/>
    <xf numFmtId="3" fontId="33" fillId="0" borderId="0" xfId="0" applyNumberFormat="1" applyFont="1" applyFill="1"/>
    <xf numFmtId="4" fontId="33" fillId="0" borderId="0" xfId="0" applyNumberFormat="1" applyFont="1" applyFill="1" applyAlignment="1">
      <alignment horizontal="center" vertical="center"/>
    </xf>
    <xf numFmtId="0" fontId="29" fillId="0" borderId="0" xfId="56" applyFont="1" applyAlignment="1">
      <alignment horizontal="right" vertical="center"/>
    </xf>
    <xf numFmtId="0" fontId="85" fillId="0" borderId="0" xfId="47" applyFont="1"/>
    <xf numFmtId="0" fontId="47" fillId="0" borderId="0" xfId="47" applyFont="1"/>
    <xf numFmtId="0" fontId="47" fillId="0" borderId="0" xfId="47" applyFont="1" applyAlignment="1">
      <alignment horizontal="justify"/>
    </xf>
    <xf numFmtId="0" fontId="47" fillId="0" borderId="10" xfId="47" applyFont="1" applyBorder="1" applyAlignment="1">
      <alignment horizontal="center" vertical="top" wrapText="1"/>
    </xf>
    <xf numFmtId="0" fontId="87" fillId="0" borderId="10" xfId="0" applyFont="1" applyBorder="1" applyAlignment="1">
      <alignment horizontal="center" vertical="center" wrapText="1"/>
    </xf>
    <xf numFmtId="0" fontId="87" fillId="18" borderId="10" xfId="0" applyFont="1" applyFill="1" applyBorder="1" applyAlignment="1">
      <alignment horizontal="center" vertical="center" wrapText="1"/>
    </xf>
    <xf numFmtId="0" fontId="88" fillId="18" borderId="10" xfId="47" applyFont="1" applyFill="1" applyBorder="1" applyAlignment="1">
      <alignment horizontal="center" vertical="center" wrapText="1"/>
    </xf>
    <xf numFmtId="0" fontId="88" fillId="18" borderId="10" xfId="0" applyFont="1" applyFill="1" applyBorder="1" applyAlignment="1">
      <alignment horizontal="center" vertical="center" wrapText="1"/>
    </xf>
    <xf numFmtId="0" fontId="47" fillId="18" borderId="10" xfId="47" applyFont="1" applyFill="1" applyBorder="1" applyAlignment="1">
      <alignment horizontal="center" vertical="center" wrapText="1"/>
    </xf>
    <xf numFmtId="0" fontId="47" fillId="0" borderId="0" xfId="47" applyFont="1" applyBorder="1" applyAlignment="1">
      <alignment horizontal="center" vertical="top" wrapText="1"/>
    </xf>
    <xf numFmtId="0" fontId="88" fillId="0" borderId="0" xfId="47" applyFont="1" applyBorder="1" applyAlignment="1">
      <alignment horizontal="center" vertical="center" wrapText="1"/>
    </xf>
    <xf numFmtId="0" fontId="88" fillId="0" borderId="0" xfId="47" applyFont="1"/>
    <xf numFmtId="0" fontId="85" fillId="0" borderId="0" xfId="47" applyFont="1" applyAlignment="1">
      <alignment horizontal="left" vertical="top" wrapText="1"/>
    </xf>
    <xf numFmtId="0" fontId="69" fillId="0" borderId="0" xfId="47" applyFont="1" applyAlignment="1">
      <alignment horizontal="right"/>
    </xf>
    <xf numFmtId="0" fontId="69" fillId="0" borderId="0" xfId="47" applyFont="1"/>
    <xf numFmtId="2" fontId="33" fillId="0" borderId="11" xfId="0" applyNumberFormat="1" applyFont="1" applyFill="1" applyBorder="1" applyAlignment="1">
      <alignment horizontal="center" vertical="center" wrapText="1"/>
    </xf>
    <xf numFmtId="4" fontId="33" fillId="0" borderId="14" xfId="0" applyNumberFormat="1" applyFont="1" applyFill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89" fillId="0" borderId="0" xfId="0" applyFont="1"/>
    <xf numFmtId="0" fontId="90" fillId="18" borderId="10" xfId="0" applyFont="1" applyFill="1" applyBorder="1" applyAlignment="1">
      <alignment horizontal="right" vertical="center" wrapText="1"/>
    </xf>
    <xf numFmtId="0" fontId="91" fillId="18" borderId="0" xfId="0" applyFont="1" applyFill="1" applyBorder="1" applyAlignment="1">
      <alignment horizontal="center" wrapText="1"/>
    </xf>
    <xf numFmtId="0" fontId="92" fillId="18" borderId="0" xfId="0" applyFont="1" applyFill="1" applyBorder="1" applyAlignment="1">
      <alignment wrapText="1"/>
    </xf>
    <xf numFmtId="0" fontId="27" fillId="18" borderId="0" xfId="0" applyFont="1" applyFill="1" applyAlignment="1">
      <alignment wrapText="1"/>
    </xf>
    <xf numFmtId="0" fontId="91" fillId="18" borderId="0" xfId="0" applyFont="1" applyFill="1" applyBorder="1" applyAlignment="1">
      <alignment wrapText="1"/>
    </xf>
    <xf numFmtId="0" fontId="35" fillId="0" borderId="0" xfId="0" applyFont="1"/>
    <xf numFmtId="0" fontId="69" fillId="18" borderId="0" xfId="0" applyFont="1" applyFill="1"/>
    <xf numFmtId="0" fontId="69" fillId="18" borderId="0" xfId="0" applyFont="1" applyFill="1" applyAlignment="1">
      <alignment horizontal="right"/>
    </xf>
    <xf numFmtId="0" fontId="29" fillId="0" borderId="0" xfId="0" applyFont="1"/>
    <xf numFmtId="0" fontId="34" fillId="0" borderId="0" xfId="0" applyFont="1" applyFill="1" applyBorder="1" applyAlignment="1">
      <alignment horizontal="center" vertical="top"/>
    </xf>
    <xf numFmtId="0" fontId="69" fillId="0" borderId="0" xfId="47" applyFont="1" applyAlignment="1"/>
    <xf numFmtId="0" fontId="29" fillId="18" borderId="0" xfId="0" applyFont="1" applyFill="1" applyAlignment="1">
      <alignment horizontal="center"/>
    </xf>
    <xf numFmtId="0" fontId="33" fillId="18" borderId="0" xfId="0" applyFont="1" applyFill="1" applyAlignment="1">
      <alignment horizontal="center"/>
    </xf>
    <xf numFmtId="0" fontId="29" fillId="18" borderId="0" xfId="0" applyFont="1" applyFill="1"/>
    <xf numFmtId="0" fontId="29" fillId="18" borderId="0" xfId="0" applyFont="1" applyFill="1" applyAlignment="1">
      <alignment horizontal="center" vertical="center"/>
    </xf>
    <xf numFmtId="0" fontId="33" fillId="18" borderId="0" xfId="0" applyFont="1" applyFill="1" applyAlignment="1">
      <alignment horizontal="center" vertical="center"/>
    </xf>
    <xf numFmtId="0" fontId="28" fillId="0" borderId="0" xfId="0" applyFont="1" applyFill="1" applyBorder="1"/>
    <xf numFmtId="0" fontId="85" fillId="0" borderId="0" xfId="47" applyFont="1" applyAlignment="1">
      <alignment horizontal="center" vertical="center" wrapText="1"/>
    </xf>
    <xf numFmtId="0" fontId="85" fillId="0" borderId="0" xfId="47" applyFont="1" applyFill="1" applyAlignment="1">
      <alignment horizontal="left" vertical="top" wrapText="1"/>
    </xf>
    <xf numFmtId="0" fontId="29" fillId="0" borderId="19" xfId="0" applyFont="1" applyFill="1" applyBorder="1" applyAlignment="1">
      <alignment horizontal="left"/>
    </xf>
    <xf numFmtId="0" fontId="29" fillId="0" borderId="18" xfId="0" applyFont="1" applyFill="1" applyBorder="1" applyAlignment="1">
      <alignment horizontal="left"/>
    </xf>
    <xf numFmtId="0" fontId="29" fillId="0" borderId="20" xfId="0" applyFont="1" applyFill="1" applyBorder="1" applyAlignment="1">
      <alignment horizontal="left"/>
    </xf>
    <xf numFmtId="0" fontId="29" fillId="0" borderId="18" xfId="0" applyFont="1" applyFill="1" applyBorder="1" applyAlignment="1">
      <alignment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18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/>
    </xf>
    <xf numFmtId="49" fontId="33" fillId="0" borderId="11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vertical="center" wrapText="1"/>
    </xf>
    <xf numFmtId="0" fontId="33" fillId="0" borderId="14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wrapText="1"/>
    </xf>
    <xf numFmtId="4" fontId="29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/>
    </xf>
    <xf numFmtId="0" fontId="69" fillId="0" borderId="2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5" fillId="0" borderId="0" xfId="47" applyFont="1" applyAlignment="1">
      <alignment horizontal="left" vertical="top" wrapText="1"/>
    </xf>
    <xf numFmtId="49" fontId="34" fillId="0" borderId="11" xfId="0" applyNumberFormat="1" applyFont="1" applyFill="1" applyBorder="1" applyAlignment="1">
      <alignment horizontal="center" vertical="center"/>
    </xf>
    <xf numFmtId="49" fontId="34" fillId="0" borderId="14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vertical="center" wrapText="1"/>
    </xf>
    <xf numFmtId="0" fontId="36" fillId="18" borderId="0" xfId="0" applyFont="1" applyFill="1" applyBorder="1" applyAlignment="1">
      <alignment wrapText="1"/>
    </xf>
    <xf numFmtId="0" fontId="36" fillId="0" borderId="19" xfId="0" applyFont="1" applyFill="1" applyBorder="1" applyAlignment="1">
      <alignment horizontal="left" vertical="center"/>
    </xf>
    <xf numFmtId="0" fontId="36" fillId="0" borderId="18" xfId="0" applyFont="1" applyFill="1" applyBorder="1" applyAlignment="1">
      <alignment horizontal="left" vertical="center"/>
    </xf>
    <xf numFmtId="0" fontId="36" fillId="0" borderId="20" xfId="0" applyFont="1" applyFill="1" applyBorder="1" applyAlignment="1">
      <alignment horizontal="left" vertical="center"/>
    </xf>
    <xf numFmtId="0" fontId="36" fillId="0" borderId="19" xfId="0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36" fillId="0" borderId="19" xfId="0" applyFont="1" applyFill="1" applyBorder="1" applyAlignment="1">
      <alignment horizontal="left"/>
    </xf>
    <xf numFmtId="0" fontId="36" fillId="0" borderId="18" xfId="0" applyFont="1" applyFill="1" applyBorder="1" applyAlignment="1">
      <alignment horizontal="left"/>
    </xf>
    <xf numFmtId="0" fontId="36" fillId="0" borderId="20" xfId="0" applyFont="1" applyFill="1" applyBorder="1" applyAlignment="1">
      <alignment horizontal="left"/>
    </xf>
    <xf numFmtId="0" fontId="34" fillId="0" borderId="11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left" vertical="center"/>
    </xf>
    <xf numFmtId="49" fontId="36" fillId="0" borderId="10" xfId="0" applyNumberFormat="1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 wrapText="1"/>
    </xf>
    <xf numFmtId="0" fontId="27" fillId="18" borderId="10" xfId="0" applyFont="1" applyFill="1" applyBorder="1" applyAlignment="1">
      <alignment horizontal="center" vertical="center" wrapText="1"/>
    </xf>
    <xf numFmtId="49" fontId="27" fillId="18" borderId="10" xfId="0" applyNumberFormat="1" applyFont="1" applyFill="1" applyBorder="1" applyAlignment="1">
      <alignment horizontal="center" vertical="center" wrapText="1"/>
    </xf>
    <xf numFmtId="0" fontId="27" fillId="18" borderId="11" xfId="0" applyFont="1" applyFill="1" applyBorder="1" applyAlignment="1">
      <alignment horizontal="center" vertical="center" wrapText="1"/>
    </xf>
    <xf numFmtId="0" fontId="27" fillId="18" borderId="13" xfId="0" applyFont="1" applyFill="1" applyBorder="1" applyAlignment="1">
      <alignment horizontal="center" vertical="center" wrapText="1"/>
    </xf>
    <xf numFmtId="0" fontId="27" fillId="18" borderId="14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/>
    </xf>
    <xf numFmtId="0" fontId="37" fillId="18" borderId="0" xfId="0" applyFont="1" applyFill="1" applyAlignment="1">
      <alignment horizontal="center" vertical="center" wrapText="1"/>
    </xf>
    <xf numFmtId="0" fontId="37" fillId="18" borderId="0" xfId="0" applyFont="1" applyFill="1" applyBorder="1" applyAlignment="1">
      <alignment horizontal="center" vertical="center" wrapText="1"/>
    </xf>
    <xf numFmtId="0" fontId="28" fillId="18" borderId="0" xfId="0" applyFont="1" applyFill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center" wrapText="1"/>
    </xf>
    <xf numFmtId="4" fontId="27" fillId="18" borderId="10" xfId="0" applyNumberFormat="1" applyFont="1" applyFill="1" applyBorder="1" applyAlignment="1">
      <alignment horizontal="center" vertical="top" wrapText="1"/>
    </xf>
    <xf numFmtId="0" fontId="85" fillId="0" borderId="0" xfId="47" applyFont="1" applyAlignment="1">
      <alignment horizontal="left" wrapText="1"/>
    </xf>
    <xf numFmtId="0" fontId="27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horizontal="right"/>
    </xf>
    <xf numFmtId="49" fontId="34" fillId="0" borderId="21" xfId="0" applyNumberFormat="1" applyFont="1" applyFill="1" applyBorder="1" applyAlignment="1">
      <alignment horizontal="center" vertical="center"/>
    </xf>
    <xf numFmtId="49" fontId="34" fillId="0" borderId="22" xfId="0" applyNumberFormat="1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69" fillId="0" borderId="0" xfId="0" applyFont="1" applyFill="1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top" wrapText="1"/>
    </xf>
    <xf numFmtId="0" fontId="36" fillId="0" borderId="18" xfId="0" applyFont="1" applyBorder="1" applyAlignment="1">
      <alignment horizontal="center" vertical="top" wrapText="1"/>
    </xf>
    <xf numFmtId="0" fontId="36" fillId="0" borderId="2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69" fillId="0" borderId="0" xfId="0" applyFont="1" applyBorder="1" applyAlignment="1">
      <alignment horizontal="center"/>
    </xf>
    <xf numFmtId="0" fontId="36" fillId="18" borderId="10" xfId="0" applyFont="1" applyFill="1" applyBorder="1" applyAlignment="1">
      <alignment horizontal="center" vertical="center" wrapText="1"/>
    </xf>
    <xf numFmtId="0" fontId="29" fillId="0" borderId="0" xfId="56" applyFont="1" applyAlignment="1">
      <alignment horizontal="center"/>
    </xf>
    <xf numFmtId="0" fontId="33" fillId="0" borderId="0" xfId="56" applyFont="1" applyAlignment="1">
      <alignment horizontal="center" vertical="top"/>
    </xf>
    <xf numFmtId="0" fontId="29" fillId="0" borderId="11" xfId="56" applyFont="1" applyBorder="1" applyAlignment="1">
      <alignment horizontal="center" vertical="center" wrapText="1"/>
    </xf>
    <xf numFmtId="0" fontId="29" fillId="0" borderId="13" xfId="56" applyFont="1" applyBorder="1" applyAlignment="1">
      <alignment horizontal="center" vertical="center" wrapText="1"/>
    </xf>
    <xf numFmtId="0" fontId="29" fillId="0" borderId="14" xfId="56" applyFont="1" applyBorder="1" applyAlignment="1">
      <alignment horizontal="center" vertical="center" wrapText="1"/>
    </xf>
    <xf numFmtId="0" fontId="29" fillId="0" borderId="21" xfId="56" applyFont="1" applyBorder="1" applyAlignment="1">
      <alignment horizontal="center" vertical="center" wrapText="1"/>
    </xf>
    <xf numFmtId="0" fontId="29" fillId="0" borderId="16" xfId="56" applyFont="1" applyBorder="1" applyAlignment="1">
      <alignment horizontal="center" vertical="center" wrapText="1"/>
    </xf>
    <xf numFmtId="0" fontId="29" fillId="0" borderId="57" xfId="56" applyFont="1" applyBorder="1" applyAlignment="1">
      <alignment horizontal="center" vertical="center" wrapText="1"/>
    </xf>
    <xf numFmtId="0" fontId="29" fillId="0" borderId="10" xfId="56" applyFont="1" applyBorder="1" applyAlignment="1">
      <alignment horizontal="center" vertical="center" wrapText="1"/>
    </xf>
    <xf numFmtId="0" fontId="29" fillId="0" borderId="19" xfId="56" applyFont="1" applyBorder="1" applyAlignment="1">
      <alignment horizontal="center" vertical="center" wrapText="1"/>
    </xf>
    <xf numFmtId="0" fontId="29" fillId="0" borderId="18" xfId="56" applyFont="1" applyBorder="1" applyAlignment="1">
      <alignment horizontal="center" vertical="center" wrapText="1"/>
    </xf>
    <xf numFmtId="0" fontId="29" fillId="0" borderId="20" xfId="56" applyFont="1" applyBorder="1" applyAlignment="1">
      <alignment horizontal="center" vertical="center" wrapText="1"/>
    </xf>
    <xf numFmtId="4" fontId="29" fillId="18" borderId="10" xfId="0" applyNumberFormat="1" applyFont="1" applyFill="1" applyBorder="1" applyAlignment="1">
      <alignment horizontal="center" vertical="center" wrapText="1"/>
    </xf>
    <xf numFmtId="4" fontId="29" fillId="19" borderId="11" xfId="0" applyNumberFormat="1" applyFont="1" applyFill="1" applyBorder="1" applyAlignment="1">
      <alignment horizontal="center" vertical="center" wrapText="1"/>
    </xf>
    <xf numFmtId="4" fontId="29" fillId="19" borderId="13" xfId="0" applyNumberFormat="1" applyFont="1" applyFill="1" applyBorder="1" applyAlignment="1">
      <alignment horizontal="center" vertical="center" wrapText="1"/>
    </xf>
    <xf numFmtId="4" fontId="29" fillId="19" borderId="14" xfId="0" applyNumberFormat="1" applyFont="1" applyFill="1" applyBorder="1" applyAlignment="1">
      <alignment horizontal="center" vertical="center" wrapText="1"/>
    </xf>
    <xf numFmtId="4" fontId="29" fillId="0" borderId="12" xfId="0" applyNumberFormat="1" applyFont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4" fontId="29" fillId="20" borderId="10" xfId="0" applyNumberFormat="1" applyFont="1" applyFill="1" applyBorder="1" applyAlignment="1">
      <alignment horizontal="center" vertical="center" wrapText="1"/>
    </xf>
    <xf numFmtId="4" fontId="29" fillId="18" borderId="19" xfId="0" applyNumberFormat="1" applyFont="1" applyFill="1" applyBorder="1" applyAlignment="1">
      <alignment horizontal="center" vertical="center" wrapText="1"/>
    </xf>
    <xf numFmtId="4" fontId="29" fillId="18" borderId="18" xfId="0" applyNumberFormat="1" applyFont="1" applyFill="1" applyBorder="1" applyAlignment="1">
      <alignment horizontal="center" vertical="center" wrapText="1"/>
    </xf>
    <xf numFmtId="4" fontId="29" fillId="18" borderId="20" xfId="0" applyNumberFormat="1" applyFont="1" applyFill="1" applyBorder="1" applyAlignment="1">
      <alignment horizontal="center" vertical="center" wrapText="1"/>
    </xf>
    <xf numFmtId="4" fontId="29" fillId="0" borderId="12" xfId="0" applyNumberFormat="1" applyFont="1" applyBorder="1" applyAlignment="1">
      <alignment vertical="center" textRotation="90" wrapText="1"/>
    </xf>
    <xf numFmtId="4" fontId="29" fillId="0" borderId="15" xfId="0" applyNumberFormat="1" applyFont="1" applyBorder="1" applyAlignment="1">
      <alignment vertical="center" textRotation="90" wrapText="1"/>
    </xf>
    <xf numFmtId="3" fontId="29" fillId="18" borderId="10" xfId="0" applyNumberFormat="1" applyFont="1" applyFill="1" applyBorder="1" applyAlignment="1">
      <alignment horizontal="center" vertical="center" wrapText="1"/>
    </xf>
    <xf numFmtId="4" fontId="29" fillId="18" borderId="10" xfId="0" applyNumberFormat="1" applyFont="1" applyFill="1" applyBorder="1" applyAlignment="1">
      <alignment horizontal="left" vertical="center" wrapText="1"/>
    </xf>
    <xf numFmtId="4" fontId="29" fillId="29" borderId="10" xfId="0" applyNumberFormat="1" applyFont="1" applyFill="1" applyBorder="1" applyAlignment="1">
      <alignment horizontal="left" vertical="center" wrapText="1"/>
    </xf>
    <xf numFmtId="4" fontId="29" fillId="18" borderId="11" xfId="0" applyNumberFormat="1" applyFont="1" applyFill="1" applyBorder="1" applyAlignment="1">
      <alignment horizontal="center" vertical="center" wrapText="1"/>
    </xf>
    <xf numFmtId="4" fontId="29" fillId="18" borderId="14" xfId="0" applyNumberFormat="1" applyFont="1" applyFill="1" applyBorder="1" applyAlignment="1">
      <alignment horizontal="center" vertical="center" wrapText="1"/>
    </xf>
    <xf numFmtId="4" fontId="29" fillId="21" borderId="11" xfId="0" applyNumberFormat="1" applyFont="1" applyFill="1" applyBorder="1" applyAlignment="1">
      <alignment horizontal="center" vertical="center" wrapText="1"/>
    </xf>
    <xf numFmtId="4" fontId="29" fillId="21" borderId="14" xfId="0" applyNumberFormat="1" applyFont="1" applyFill="1" applyBorder="1" applyAlignment="1">
      <alignment horizontal="center" vertical="center" wrapText="1"/>
    </xf>
    <xf numFmtId="1" fontId="29" fillId="29" borderId="12" xfId="0" applyNumberFormat="1" applyFont="1" applyFill="1" applyBorder="1" applyAlignment="1">
      <alignment horizontal="center" vertical="center" textRotation="90" wrapText="1"/>
    </xf>
    <xf numFmtId="1" fontId="29" fillId="0" borderId="12" xfId="0" applyNumberFormat="1" applyFont="1" applyBorder="1" applyAlignment="1">
      <alignment horizontal="center" vertical="center" textRotation="90" wrapText="1"/>
    </xf>
    <xf numFmtId="4" fontId="29" fillId="30" borderId="16" xfId="0" applyNumberFormat="1" applyFont="1" applyFill="1" applyBorder="1" applyAlignment="1">
      <alignment horizontal="center" vertical="center" wrapText="1"/>
    </xf>
    <xf numFmtId="4" fontId="29" fillId="30" borderId="0" xfId="0" applyNumberFormat="1" applyFont="1" applyFill="1" applyBorder="1" applyAlignment="1">
      <alignment horizontal="center" vertical="center" wrapText="1"/>
    </xf>
    <xf numFmtId="4" fontId="29" fillId="30" borderId="17" xfId="0" applyNumberFormat="1" applyFont="1" applyFill="1" applyBorder="1" applyAlignment="1">
      <alignment horizontal="center" vertical="center" wrapText="1"/>
    </xf>
    <xf numFmtId="4" fontId="29" fillId="32" borderId="10" xfId="0" applyNumberFormat="1" applyFont="1" applyFill="1" applyBorder="1" applyAlignment="1">
      <alignment horizontal="center" vertical="center" wrapText="1"/>
    </xf>
    <xf numFmtId="1" fontId="29" fillId="0" borderId="15" xfId="0" applyNumberFormat="1" applyFont="1" applyBorder="1" applyAlignment="1">
      <alignment horizontal="center" vertical="center" textRotation="90" wrapText="1"/>
    </xf>
    <xf numFmtId="0" fontId="37" fillId="34" borderId="11" xfId="36" applyNumberFormat="1" applyFont="1" applyFill="1" applyBorder="1" applyAlignment="1">
      <alignment horizontal="center" vertical="center" wrapText="1"/>
    </xf>
    <xf numFmtId="0" fontId="37" fillId="34" borderId="13" xfId="36" applyNumberFormat="1" applyFont="1" applyFill="1" applyBorder="1" applyAlignment="1">
      <alignment horizontal="center" vertical="center" wrapText="1"/>
    </xf>
    <xf numFmtId="0" fontId="37" fillId="34" borderId="14" xfId="36" applyNumberFormat="1" applyFont="1" applyFill="1" applyBorder="1" applyAlignment="1">
      <alignment horizontal="center" vertical="center" wrapText="1"/>
    </xf>
    <xf numFmtId="4" fontId="29" fillId="18" borderId="16" xfId="0" applyNumberFormat="1" applyFont="1" applyFill="1" applyBorder="1" applyAlignment="1">
      <alignment horizontal="center" vertical="center" wrapText="1"/>
    </xf>
    <xf numFmtId="4" fontId="29" fillId="18" borderId="17" xfId="0" applyNumberFormat="1" applyFont="1" applyFill="1" applyBorder="1" applyAlignment="1">
      <alignment horizontal="center" vertical="center" wrapText="1"/>
    </xf>
    <xf numFmtId="4" fontId="29" fillId="18" borderId="21" xfId="0" applyNumberFormat="1" applyFont="1" applyFill="1" applyBorder="1" applyAlignment="1">
      <alignment horizontal="center" vertical="center" wrapText="1"/>
    </xf>
    <xf numFmtId="4" fontId="29" fillId="18" borderId="22" xfId="0" applyNumberFormat="1" applyFont="1" applyFill="1" applyBorder="1" applyAlignment="1">
      <alignment horizontal="center" vertical="center" wrapText="1"/>
    </xf>
    <xf numFmtId="0" fontId="29" fillId="18" borderId="21" xfId="0" applyFont="1" applyFill="1" applyBorder="1" applyAlignment="1">
      <alignment horizontal="center" vertical="center" wrapText="1"/>
    </xf>
    <xf numFmtId="0" fontId="29" fillId="18" borderId="16" xfId="0" applyFont="1" applyFill="1" applyBorder="1" applyAlignment="1">
      <alignment horizontal="center" vertical="center" wrapText="1"/>
    </xf>
    <xf numFmtId="0" fontId="29" fillId="18" borderId="22" xfId="0" applyFont="1" applyFill="1" applyBorder="1" applyAlignment="1">
      <alignment horizontal="center" vertical="center" wrapText="1"/>
    </xf>
    <xf numFmtId="0" fontId="29" fillId="18" borderId="17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top"/>
    </xf>
    <xf numFmtId="0" fontId="38" fillId="0" borderId="24" xfId="0" applyFont="1" applyFill="1" applyBorder="1" applyAlignment="1">
      <alignment horizontal="center" vertical="top"/>
    </xf>
    <xf numFmtId="0" fontId="38" fillId="0" borderId="25" xfId="0" applyFont="1" applyFill="1" applyBorder="1" applyAlignment="1">
      <alignment horizontal="center" vertical="top"/>
    </xf>
    <xf numFmtId="0" fontId="38" fillId="0" borderId="26" xfId="0" applyFont="1" applyFill="1" applyBorder="1" applyAlignment="1">
      <alignment horizontal="center" vertical="top"/>
    </xf>
    <xf numFmtId="49" fontId="38" fillId="0" borderId="27" xfId="0" applyNumberFormat="1" applyFont="1" applyFill="1" applyBorder="1" applyAlignment="1">
      <alignment horizontal="center" vertical="center"/>
    </xf>
    <xf numFmtId="49" fontId="38" fillId="0" borderId="28" xfId="0" applyNumberFormat="1" applyFont="1" applyFill="1" applyBorder="1" applyAlignment="1">
      <alignment horizontal="center" vertical="center"/>
    </xf>
    <xf numFmtId="49" fontId="38" fillId="0" borderId="29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top"/>
    </xf>
    <xf numFmtId="0" fontId="38" fillId="0" borderId="30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/>
    </xf>
    <xf numFmtId="2" fontId="26" fillId="0" borderId="33" xfId="0" applyNumberFormat="1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170" fontId="26" fillId="0" borderId="33" xfId="0" applyNumberFormat="1" applyFont="1" applyFill="1" applyBorder="1" applyAlignment="1">
      <alignment horizontal="center"/>
    </xf>
    <xf numFmtId="170" fontId="26" fillId="0" borderId="11" xfId="0" applyNumberFormat="1" applyFont="1" applyFill="1" applyBorder="1" applyAlignment="1">
      <alignment horizontal="center"/>
    </xf>
    <xf numFmtId="0" fontId="0" fillId="0" borderId="33" xfId="0" applyFill="1" applyBorder="1"/>
    <xf numFmtId="0" fontId="0" fillId="0" borderId="35" xfId="0" applyFill="1" applyBorder="1"/>
    <xf numFmtId="2" fontId="26" fillId="0" borderId="34" xfId="0" applyNumberFormat="1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170" fontId="26" fillId="0" borderId="34" xfId="0" applyNumberFormat="1" applyFont="1" applyFill="1" applyBorder="1" applyAlignment="1">
      <alignment horizontal="center"/>
    </xf>
    <xf numFmtId="170" fontId="0" fillId="0" borderId="33" xfId="0" applyNumberFormat="1" applyFill="1" applyBorder="1"/>
    <xf numFmtId="2" fontId="26" fillId="0" borderId="10" xfId="0" applyNumberFormat="1" applyFont="1" applyFill="1" applyBorder="1" applyAlignment="1">
      <alignment horizontal="center"/>
    </xf>
    <xf numFmtId="170" fontId="26" fillId="0" borderId="10" xfId="0" applyNumberFormat="1" applyFont="1" applyFill="1" applyBorder="1" applyAlignment="1">
      <alignment horizontal="center"/>
    </xf>
    <xf numFmtId="169" fontId="26" fillId="0" borderId="10" xfId="0" applyNumberFormat="1" applyFont="1" applyFill="1" applyBorder="1" applyAlignment="1">
      <alignment horizontal="center"/>
    </xf>
    <xf numFmtId="169" fontId="26" fillId="0" borderId="36" xfId="0" applyNumberFormat="1" applyFont="1" applyFill="1" applyBorder="1" applyAlignment="1">
      <alignment horizontal="center"/>
    </xf>
    <xf numFmtId="2" fontId="26" fillId="0" borderId="39" xfId="0" applyNumberFormat="1" applyFont="1" applyFill="1" applyBorder="1" applyAlignment="1">
      <alignment horizontal="center"/>
    </xf>
    <xf numFmtId="2" fontId="26" fillId="0" borderId="36" xfId="0" applyNumberFormat="1" applyFont="1" applyFill="1" applyBorder="1" applyAlignment="1">
      <alignment horizontal="center"/>
    </xf>
    <xf numFmtId="49" fontId="26" fillId="0" borderId="37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40" fillId="0" borderId="37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left" wrapText="1"/>
    </xf>
    <xf numFmtId="0" fontId="26" fillId="0" borderId="34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170" fontId="26" fillId="0" borderId="39" xfId="0" applyNumberFormat="1" applyFont="1" applyFill="1" applyBorder="1" applyAlignment="1">
      <alignment horizontal="center"/>
    </xf>
    <xf numFmtId="170" fontId="0" fillId="0" borderId="10" xfId="0" applyNumberFormat="1" applyFill="1" applyBorder="1"/>
    <xf numFmtId="0" fontId="0" fillId="0" borderId="10" xfId="0" applyFill="1" applyBorder="1"/>
    <xf numFmtId="0" fontId="0" fillId="0" borderId="36" xfId="0" applyFill="1" applyBorder="1"/>
    <xf numFmtId="0" fontId="26" fillId="0" borderId="39" xfId="0" applyFont="1" applyFill="1" applyBorder="1" applyAlignment="1">
      <alignment horizontal="center"/>
    </xf>
    <xf numFmtId="49" fontId="26" fillId="0" borderId="37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2" fontId="26" fillId="0" borderId="19" xfId="0" applyNumberFormat="1" applyFont="1" applyFill="1" applyBorder="1" applyAlignment="1">
      <alignment horizontal="center"/>
    </xf>
    <xf numFmtId="2" fontId="26" fillId="0" borderId="20" xfId="0" applyNumberFormat="1" applyFont="1" applyFill="1" applyBorder="1" applyAlignment="1">
      <alignment horizontal="center"/>
    </xf>
    <xf numFmtId="0" fontId="40" fillId="0" borderId="37" xfId="0" applyFont="1" applyFill="1" applyBorder="1" applyAlignment="1">
      <alignment horizontal="left" wrapText="1"/>
    </xf>
    <xf numFmtId="0" fontId="41" fillId="0" borderId="18" xfId="0" applyFont="1" applyFill="1" applyBorder="1" applyAlignment="1">
      <alignment horizontal="left" wrapText="1"/>
    </xf>
    <xf numFmtId="0" fontId="0" fillId="0" borderId="20" xfId="0" applyFill="1" applyBorder="1" applyAlignment="1">
      <alignment horizontal="center"/>
    </xf>
    <xf numFmtId="0" fontId="40" fillId="0" borderId="18" xfId="0" applyFont="1" applyFill="1" applyBorder="1" applyAlignment="1">
      <alignment horizontal="left" wrapText="1"/>
    </xf>
    <xf numFmtId="0" fontId="40" fillId="0" borderId="37" xfId="0" applyFont="1" applyFill="1" applyBorder="1" applyAlignment="1">
      <alignment wrapText="1"/>
    </xf>
    <xf numFmtId="0" fontId="41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20" xfId="0" applyFill="1" applyBorder="1" applyAlignment="1">
      <alignment wrapText="1"/>
    </xf>
    <xf numFmtId="2" fontId="26" fillId="0" borderId="14" xfId="0" applyNumberFormat="1" applyFont="1" applyFill="1" applyBorder="1" applyAlignment="1">
      <alignment horizontal="center"/>
    </xf>
    <xf numFmtId="2" fontId="26" fillId="0" borderId="22" xfId="0" applyNumberFormat="1" applyFont="1" applyFill="1" applyBorder="1" applyAlignment="1">
      <alignment horizontal="center"/>
    </xf>
    <xf numFmtId="2" fontId="26" fillId="0" borderId="17" xfId="0" applyNumberFormat="1" applyFont="1" applyFill="1" applyBorder="1" applyAlignment="1">
      <alignment horizontal="center"/>
    </xf>
    <xf numFmtId="2" fontId="26" fillId="0" borderId="15" xfId="0" applyNumberFormat="1" applyFont="1" applyFill="1" applyBorder="1" applyAlignment="1">
      <alignment horizontal="center"/>
    </xf>
    <xf numFmtId="170" fontId="26" fillId="0" borderId="14" xfId="0" applyNumberFormat="1" applyFont="1" applyFill="1" applyBorder="1" applyAlignment="1">
      <alignment horizontal="center"/>
    </xf>
    <xf numFmtId="2" fontId="26" fillId="0" borderId="42" xfId="0" applyNumberFormat="1" applyFont="1" applyFill="1" applyBorder="1" applyAlignment="1">
      <alignment horizontal="center"/>
    </xf>
    <xf numFmtId="49" fontId="38" fillId="0" borderId="43" xfId="0" applyNumberFormat="1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top"/>
    </xf>
    <xf numFmtId="0" fontId="38" fillId="0" borderId="44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 wrapText="1"/>
    </xf>
    <xf numFmtId="0" fontId="38" fillId="0" borderId="46" xfId="0" applyFont="1" applyFill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48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  <xf numFmtId="49" fontId="38" fillId="0" borderId="49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51" xfId="0" applyFont="1" applyFill="1" applyBorder="1" applyAlignment="1">
      <alignment horizontal="center" vertical="center"/>
    </xf>
    <xf numFmtId="0" fontId="38" fillId="0" borderId="52" xfId="0" applyFont="1" applyFill="1" applyBorder="1" applyAlignment="1">
      <alignment horizontal="center" vertical="center"/>
    </xf>
    <xf numFmtId="0" fontId="38" fillId="0" borderId="53" xfId="0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41" xfId="0" applyFill="1" applyBorder="1"/>
    <xf numFmtId="170" fontId="26" fillId="0" borderId="42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top"/>
    </xf>
    <xf numFmtId="0" fontId="38" fillId="0" borderId="26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top" wrapText="1"/>
    </xf>
    <xf numFmtId="0" fontId="38" fillId="0" borderId="24" xfId="0" applyFont="1" applyFill="1" applyBorder="1" applyAlignment="1">
      <alignment horizontal="center" vertical="top" wrapText="1"/>
    </xf>
    <xf numFmtId="0" fontId="38" fillId="0" borderId="40" xfId="0" applyFont="1" applyFill="1" applyBorder="1" applyAlignment="1">
      <alignment horizontal="center" vertical="top" wrapText="1"/>
    </xf>
    <xf numFmtId="49" fontId="38" fillId="0" borderId="49" xfId="0" applyNumberFormat="1" applyFont="1" applyFill="1" applyBorder="1" applyAlignment="1">
      <alignment horizontal="center" vertical="center" wrapText="1"/>
    </xf>
    <xf numFmtId="49" fontId="38" fillId="0" borderId="28" xfId="0" applyNumberFormat="1" applyFont="1" applyFill="1" applyBorder="1" applyAlignment="1">
      <alignment horizontal="center" vertical="center" wrapText="1"/>
    </xf>
    <xf numFmtId="49" fontId="38" fillId="0" borderId="43" xfId="0" applyNumberFormat="1" applyFont="1" applyFill="1" applyBorder="1" applyAlignment="1">
      <alignment horizontal="center" vertical="center" wrapText="1"/>
    </xf>
    <xf numFmtId="0" fontId="0" fillId="0" borderId="24" xfId="0" applyFill="1" applyBorder="1"/>
    <xf numFmtId="0" fontId="0" fillId="0" borderId="40" xfId="0" applyFill="1" applyBorder="1"/>
    <xf numFmtId="49" fontId="26" fillId="0" borderId="18" xfId="0" applyNumberFormat="1" applyFont="1" applyFill="1" applyBorder="1" applyAlignment="1">
      <alignment horizontal="center"/>
    </xf>
    <xf numFmtId="49" fontId="26" fillId="0" borderId="38" xfId="0" applyNumberFormat="1" applyFont="1" applyFill="1" applyBorder="1" applyAlignment="1">
      <alignment horizontal="center"/>
    </xf>
    <xf numFmtId="49" fontId="26" fillId="0" borderId="54" xfId="0" applyNumberFormat="1" applyFont="1" applyFill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49" fontId="26" fillId="0" borderId="50" xfId="0" applyNumberFormat="1" applyFont="1" applyFill="1" applyBorder="1" applyAlignment="1">
      <alignment horizontal="center"/>
    </xf>
    <xf numFmtId="0" fontId="40" fillId="0" borderId="54" xfId="0" applyFont="1" applyFill="1" applyBorder="1" applyAlignment="1">
      <alignment horizontal="left" wrapText="1"/>
    </xf>
    <xf numFmtId="0" fontId="41" fillId="0" borderId="17" xfId="0" applyFont="1" applyFill="1" applyBorder="1"/>
    <xf numFmtId="0" fontId="26" fillId="0" borderId="42" xfId="0" applyFont="1" applyFill="1" applyBorder="1" applyAlignment="1">
      <alignment horizontal="center"/>
    </xf>
    <xf numFmtId="0" fontId="38" fillId="0" borderId="51" xfId="0" applyFont="1" applyFill="1" applyBorder="1" applyAlignment="1">
      <alignment horizontal="center" vertical="center" wrapText="1"/>
    </xf>
    <xf numFmtId="0" fontId="38" fillId="0" borderId="52" xfId="0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center" vertical="center" wrapText="1"/>
    </xf>
    <xf numFmtId="0" fontId="26" fillId="16" borderId="44" xfId="0" applyFont="1" applyFill="1" applyBorder="1" applyAlignment="1">
      <alignment horizontal="center"/>
    </xf>
    <xf numFmtId="0" fontId="26" fillId="16" borderId="0" xfId="0" applyFont="1" applyFill="1" applyAlignment="1">
      <alignment horizontal="center"/>
    </xf>
    <xf numFmtId="0" fontId="26" fillId="0" borderId="41" xfId="0" applyFont="1" applyFill="1" applyBorder="1" applyAlignment="1">
      <alignment horizontal="center"/>
    </xf>
    <xf numFmtId="170" fontId="0" fillId="0" borderId="14" xfId="0" applyNumberFormat="1" applyFill="1" applyBorder="1"/>
  </cellXfs>
  <cellStyles count="59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Денежный 2" xfId="10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10" xfId="56"/>
    <cellStyle name="Обычный 2" xfId="19"/>
    <cellStyle name="Обычный 2 3 5" xfId="52"/>
    <cellStyle name="Обычный 3" xfId="20"/>
    <cellStyle name="Обычный 3 2" xfId="21"/>
    <cellStyle name="Обычный 3 2 3" xfId="22"/>
    <cellStyle name="Обычный 3 3" xfId="23"/>
    <cellStyle name="Обычный 4" xfId="24"/>
    <cellStyle name="Обычный 47 3" xfId="25"/>
    <cellStyle name="Обычный 47 3 10" xfId="26"/>
    <cellStyle name="Обычный 47 3 10 2" xfId="46"/>
    <cellStyle name="Обычный 47 3 2" xfId="45"/>
    <cellStyle name="Обычный 5" xfId="27"/>
    <cellStyle name="Обычный 5 2" xfId="28"/>
    <cellStyle name="Обычный 5 2 2" xfId="29"/>
    <cellStyle name="Обычный 6" xfId="30"/>
    <cellStyle name="Обычный 6 2" xfId="47"/>
    <cellStyle name="Обычный 6 2 2" xfId="58"/>
    <cellStyle name="Обычный 7" xfId="31"/>
    <cellStyle name="Обычный_Показатели 2015г" xfId="32"/>
    <cellStyle name="Плохой" xfId="33" builtinId="27" customBuiltin="1"/>
    <cellStyle name="Пояснение" xfId="34" builtinId="53" customBuiltin="1"/>
    <cellStyle name="Примечание" xfId="35" builtinId="10" customBuiltin="1"/>
    <cellStyle name="Процентный" xfId="36" builtinId="5"/>
    <cellStyle name="Процентный 10" xfId="53"/>
    <cellStyle name="Процентный 2" xfId="37"/>
    <cellStyle name="Процентный 2 2" xfId="48"/>
    <cellStyle name="Связанная ячейка" xfId="38" builtinId="24" customBuiltin="1"/>
    <cellStyle name="Текст предупреждения" xfId="39" builtinId="11" customBuiltin="1"/>
    <cellStyle name="Финансовый" xfId="44" builtinId="3"/>
    <cellStyle name="Финансовый 2" xfId="40"/>
    <cellStyle name="Финансовый 2 2" xfId="41"/>
    <cellStyle name="Финансовый 2 2 2" xfId="50"/>
    <cellStyle name="Финансовый 2 27" xfId="54"/>
    <cellStyle name="Финансовый 2 3" xfId="42"/>
    <cellStyle name="Финансовый 2 3 2" xfId="51"/>
    <cellStyle name="Финансовый 2 4" xfId="49"/>
    <cellStyle name="Финансовый 3" xfId="57"/>
    <cellStyle name="Финансовый 6 2" xfId="55"/>
    <cellStyle name="Хороший" xfId="43" builtinId="26" customBuiltin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cretary\&#1086;&#1073;&#1084;&#1077;&#1085;\&#1040;&#1088;&#1093;&#1086;&#1073;&#1083;&#1101;&#1085;&#1077;&#1088;&#1075;&#1086;&#1075;&#1072;&#1079;\&#1041;&#1102;&#1076;&#1078;&#1077;&#1090;%20&#1085;&#1072;%202012%20&#1075;&#1086;&#1076;\1%20&#1074;&#1072;&#1088;&#1080;&#1072;&#1085;&#1090;\&#1052;&#1072;&#1090;&#1077;&#1088;&#1080;&#1072;&#1083;&#1099;%20&#1085;&#1072;%202012%20&#107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stovskii.as/Desktop/&#1048;&#1055;/27.07/&#1048;&#1055;&#1056;%202022-2045%20&#1075;&#1075;%20_&#1057;&#1086;&#1083;&#1085;&#1077;&#1095;&#1085;&#1086;&#1075;&#1086;&#1088;&#1089;&#1082;_08.04.2021_&#1087;&#1086;%20&#1079;&#1086;&#1085;&#1072;&#108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_&#1041;&#1044;&#1056;-2015\&#1041;&#1070;&#1044;&#1046;&#1045;&#1058;&#1067;-2015%20&#1076;&#1083;&#1103;%20&#1082;&#1086;&#1085;&#1089;&#1086;&#1083;&#1080;&#1076;&#1072;&#1094;&#1080;&#1080;\&#1040;&#1088;&#1084;&#1072;&#1074;&#1080;&#1088;%20&#1086;&#1090;%2025%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btv\Application%20Data\Microsoft\Excel\&#1059;&#1085;&#1077;&#1095;&#1089;&#1082;&#1080;&#1081;%20&#1056;&#1069;&#1057;(&#1086;&#1073;&#1088;&#1072;&#1073;&#1086;&#1090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DegtyarevAS\Desktop\WARM.INVEST.QV.4.178_v.1.1%20&#1089;&#1088;&#1086;&#1082;%2001.04.2016%20-&#1092;&#1080;&#1085;&#1072;&#1083;&#1100;&#1085;&#1099;&#108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9;&#1087;&#1088;&#1072;&#1074;&#1083;&#1077;&#1085;&#1080;&#1077;%20&#1087;&#1086;%20&#1069;&#1082;&#1086;&#1085;&#1086;&#1084;&#1080;&#1082;&#1077;%20&#1080;%20&#1060;&#1080;&#1085;&#1072;&#1085;&#1089;&#1072;&#1084;\&#1055;&#1083;&#1072;&#1085;&#1086;&#1074;&#1086;%20&#1101;&#1082;&#1086;&#1085;&#1086;&#1084;&#1080;&#1095;&#1077;&#1089;&#1082;&#1080;&#1081;%20&#1086;&#1090;&#1076;&#1077;&#1083;\&#1054;&#1090;&#1095;&#1077;&#1090;&#1099;%20&#1050;&#1058;\2015\&#1057;&#1055;&#1073;\&#1040;&#1055;%20&#1055;&#1083;&#1072;&#1085;%202015\&#1040;&#1055;_2015_&#1085;&#1072;%20&#1086;&#1090;&#1087;&#1088;&#1072;&#1074;&#1082;&#1091;\ADR%20PR%20CAP%20INV%20PLAN%204%20178_v%201%201_&#1086;&#1090;&#1087;&#1088;&#1072;&#1074;&#1082;&#1072;_12.03.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99-srv-02\PlaneEconomUpr\&#1040;&#1041;&#1042;&#1043;&#1044;\&#1064;&#1058;.%20&#1056;&#1040;&#1057;&#1057;&#1058;.2004%2008%203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balakireva.os\AppData\Local\Microsoft\Windows\Temporary%20Internet%20Files\Content.Outlook\YZI43F4K\&#1050;&#1086;&#1087;&#1080;&#1103;%20&#1060;&#1086;&#1088;&#1084;&#1099;%20&#1086;&#1073;&#1097;&#1080;&#1077;%20&#1087;&#1083;&#1072;&#1085;%202015%20&#1075;&#1086;&#1076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rte_obmen/&#1055;&#1058;&#1054;/&#1063;&#1077;&#1088;&#1077;&#1084;&#1080;&#1089;&#1080;&#1085;/&#1050;&#1057;/&#1053;&#1086;&#1074;.%20&#1088;&#1072;&#1081;&#1086;&#1085;&#1099;/02.07.2021/&#1050;&#1072;&#1087;.%20&#1088;&#1077;&#1084;.%20&#1087;&#1086;%20&#1075;&#1086;&#1076;&#1072;&#1084;%20&#1057;&#1055;%20(&#1089;&#1074;&#1086;&#1076;%20&#1087;&#1086;%20&#1082;&#1086;&#1090;&#1077;&#1083;&#1100;&#1085;&#1099;&#1084;)%2022.04.2021%20(&#1088;&#1077;&#1082;&#1086;&#1085;&#1089;&#1090;&#1088;&#1091;&#1082;&#1094;&#1080;&#1103;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rte_obmen/&#1055;&#1058;&#1054;/&#1044;&#1086;&#1082;&#1091;&#1084;&#1077;&#1085;&#1090;&#1099;/&#1047;&#1072;&#1076;&#1072;&#1095;&#1080;/&#1069;&#1083;.%20&#1087;&#1086;&#1095;&#1090;&#1072;/2021.03.19%20-%20&#1053;&#1058;&#1055;%20&#1057;.&#1055;&#1086;&#1089;&#1072;&#1076;%20(+%20&#1092;&#1086;&#1088;&#1084;&#1099;%20&#1050;&#1057;)/&#1080;&#1089;&#1093;/&#1056;&#1072;&#1089;&#1095;&#1105;&#1090;%20&#1082;&#1086;&#1090;&#1077;&#1083;&#1100;&#1085;&#1099;&#1077;%20&#1057;-&#1055;&#1086;&#1089;&#1072;&#1076;%2019-03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поставок"/>
      <sheetName val="План поставок (3)"/>
      <sheetName val="План поставок (2)"/>
      <sheetName val="Лист1"/>
      <sheetName val="ФА ФОТ"/>
      <sheetName val="План_поставок"/>
      <sheetName val="План_поставок_(3)"/>
      <sheetName val="План_поставок_(2)"/>
      <sheetName val="виды_д-ти"/>
      <sheetName val="Реестр групп_нов_класс"/>
      <sheetName val="Группы"/>
      <sheetName val="Справочник"/>
      <sheetName val="БДР отч.пер."/>
      <sheetName val="БДР"/>
      <sheetName val="Расчет КПЭ"/>
      <sheetName val="список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№ 1-ИП ТС_Паспорт"/>
      <sheetName val="N 2-ИП ТС СВОД"/>
      <sheetName val="N 2-ИП ТС_1 ТЗ"/>
      <sheetName val="N 2-ИП ТС_2 ТЗ"/>
      <sheetName val="N 2-ИП ТС СВОД без НДС"/>
      <sheetName val="№ 3-ИП ТС_Показатели"/>
      <sheetName val="4-ИП ТС"/>
      <sheetName val="№ 5- ИП ТС_Финплан"/>
      <sheetName val="№ 5- ИП ТС_Финплан_1 ТЗ"/>
      <sheetName val="№ 5- ИП ТС_Финплан_2 ТЗ"/>
    </sheetNames>
    <sheetDataSet>
      <sheetData sheetId="0"/>
      <sheetData sheetId="1">
        <row r="4">
          <cell r="A4" t="str">
            <v>ООО "Газпром теплоэнерго Московская область"</v>
          </cell>
          <cell r="B4">
            <v>0</v>
          </cell>
        </row>
        <row r="24">
          <cell r="A24" t="str">
            <v>М.П.</v>
          </cell>
        </row>
      </sheetData>
      <sheetData sheetId="2"/>
      <sheetData sheetId="3"/>
      <sheetData sheetId="4"/>
      <sheetData sheetId="5">
        <row r="5">
          <cell r="A5" t="str">
            <v>в сфере теплоснабжения на 2022-2045 годы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Лист согласования"/>
      <sheetName val="Содержание"/>
      <sheetName val="ф1"/>
      <sheetName val="ф2"/>
      <sheetName val="ф2(замена)"/>
      <sheetName val="ф3"/>
      <sheetName val="ф4"/>
      <sheetName val="ф5"/>
      <sheetName val="ф6"/>
      <sheetName val="ф2 (ремонтники)-удалить"/>
      <sheetName val="ф7"/>
      <sheetName val="ф8"/>
      <sheetName val="ф9"/>
      <sheetName val="ф10"/>
      <sheetName val="ф11"/>
      <sheetName val="ф4(замена)"/>
      <sheetName val="ф5(замена)"/>
      <sheetName val="ф12"/>
      <sheetName val="ф13"/>
      <sheetName val="ф14"/>
      <sheetName val="ф15"/>
      <sheetName val="ф16"/>
      <sheetName val="ф7(замена)"/>
      <sheetName val="ф8(замена)"/>
      <sheetName val="ф9(замена)"/>
      <sheetName val="ф17"/>
      <sheetName val="ф18"/>
      <sheetName val="ф19"/>
      <sheetName val="ф20"/>
      <sheetName val="п2(удалить, объединить с ф.4)"/>
      <sheetName val="виды_д-ти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A9" t="str">
            <v>3</v>
          </cell>
        </row>
        <row r="10">
          <cell r="A10" t="str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 t="str">
            <v>8</v>
          </cell>
        </row>
        <row r="15">
          <cell r="A15" t="str">
            <v>9</v>
          </cell>
        </row>
        <row r="16">
          <cell r="A16">
            <v>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7">
          <cell r="E7" t="str">
            <v>Справочно: НДС (%ставка/нет)</v>
          </cell>
          <cell r="L7" t="str">
            <v>январь</v>
          </cell>
          <cell r="N7" t="str">
            <v>февраль</v>
          </cell>
          <cell r="P7" t="str">
            <v>март</v>
          </cell>
          <cell r="U7" t="str">
            <v>апрель</v>
          </cell>
          <cell r="W7" t="str">
            <v>май</v>
          </cell>
          <cell r="Y7" t="str">
            <v>июнь</v>
          </cell>
          <cell r="AA7" t="str">
            <v>2 квартал</v>
          </cell>
          <cell r="AD7" t="str">
            <v>июль</v>
          </cell>
          <cell r="AF7" t="str">
            <v>август</v>
          </cell>
          <cell r="AH7" t="str">
            <v>сентябрь</v>
          </cell>
          <cell r="AM7" t="str">
            <v>октябрь</v>
          </cell>
          <cell r="AO7" t="str">
            <v>ноябрь</v>
          </cell>
          <cell r="AQ7" t="str">
            <v>декабрь</v>
          </cell>
        </row>
        <row r="8">
          <cell r="L8" t="str">
            <v>Начислено</v>
          </cell>
          <cell r="M8" t="str">
            <v>Поступило  / Оплачено</v>
          </cell>
          <cell r="N8" t="str">
            <v>Начислено</v>
          </cell>
          <cell r="O8" t="str">
            <v>Поступило  / Оплачено</v>
          </cell>
          <cell r="P8" t="str">
            <v>Начислено</v>
          </cell>
          <cell r="Q8" t="str">
            <v>Поступило  / Оплачено</v>
          </cell>
          <cell r="U8" t="str">
            <v>Начислено</v>
          </cell>
          <cell r="V8" t="str">
            <v>Поступило  / Оплачено</v>
          </cell>
          <cell r="W8" t="str">
            <v>Начислено</v>
          </cell>
          <cell r="X8" t="str">
            <v>Поступило  / Оплачено</v>
          </cell>
          <cell r="Y8" t="str">
            <v>Начислено</v>
          </cell>
          <cell r="Z8" t="str">
            <v>Поступило  / Оплачено</v>
          </cell>
          <cell r="AA8" t="str">
            <v>Начислено</v>
          </cell>
          <cell r="AB8" t="str">
            <v>Поступило  / Оплачено</v>
          </cell>
          <cell r="AD8" t="str">
            <v>Начислено</v>
          </cell>
          <cell r="AE8" t="str">
            <v>Поступило  / Оплачено</v>
          </cell>
          <cell r="AF8" t="str">
            <v>Начислено</v>
          </cell>
          <cell r="AG8" t="str">
            <v>Поступило  / Оплачено</v>
          </cell>
          <cell r="AH8" t="str">
            <v>Начислено</v>
          </cell>
          <cell r="AI8" t="str">
            <v>Поступило  / Оплачено</v>
          </cell>
          <cell r="AM8" t="str">
            <v>Начислено</v>
          </cell>
          <cell r="AN8" t="str">
            <v>Поступило  / Оплачено</v>
          </cell>
          <cell r="AO8" t="str">
            <v>Начислено</v>
          </cell>
          <cell r="AP8" t="str">
            <v>Поступило  / Оплачено</v>
          </cell>
          <cell r="AQ8" t="str">
            <v>Начислено</v>
          </cell>
          <cell r="AR8" t="str">
            <v>Поступило  / Оплачено</v>
          </cell>
        </row>
        <row r="10">
          <cell r="M10">
            <v>7910</v>
          </cell>
          <cell r="O10">
            <v>21403.412748445673</v>
          </cell>
          <cell r="Q10">
            <v>28500.244506549094</v>
          </cell>
          <cell r="V10">
            <v>19755.077257389901</v>
          </cell>
          <cell r="X10">
            <v>20303.362993403924</v>
          </cell>
          <cell r="Z10">
            <v>24978.658256424544</v>
          </cell>
          <cell r="AA10">
            <v>19755.077257389901</v>
          </cell>
          <cell r="AE10">
            <v>20285.343442082631</v>
          </cell>
          <cell r="AG10">
            <v>15728.629480091926</v>
          </cell>
          <cell r="AI10">
            <v>15194.975243057188</v>
          </cell>
          <cell r="AN10">
            <v>13566.088849541962</v>
          </cell>
          <cell r="AP10">
            <v>12322.711092262027</v>
          </cell>
          <cell r="AR10">
            <v>7506.3446009429163</v>
          </cell>
        </row>
        <row r="15">
          <cell r="L15">
            <v>118919.50199999999</v>
          </cell>
          <cell r="M15">
            <v>89262.746400000004</v>
          </cell>
          <cell r="N15">
            <v>102546.65980000001</v>
          </cell>
          <cell r="O15">
            <v>96919.506399999998</v>
          </cell>
          <cell r="P15">
            <v>89433.296199999997</v>
          </cell>
          <cell r="Q15">
            <v>87546.656399999993</v>
          </cell>
          <cell r="U15">
            <v>52635.291200000007</v>
          </cell>
          <cell r="V15">
            <v>76433.296400000007</v>
          </cell>
          <cell r="W15">
            <v>10045.5512</v>
          </cell>
          <cell r="X15">
            <v>52634.453400000006</v>
          </cell>
          <cell r="Y15">
            <v>9793.8690000000006</v>
          </cell>
          <cell r="Z15">
            <v>21940.551199999998</v>
          </cell>
          <cell r="AA15">
            <v>72474.7114</v>
          </cell>
          <cell r="AB15">
            <v>151008.30100000001</v>
          </cell>
          <cell r="AD15">
            <v>10333.5538</v>
          </cell>
          <cell r="AE15">
            <v>25111.938599999998</v>
          </cell>
          <cell r="AF15">
            <v>6489.5385999999999</v>
          </cell>
          <cell r="AG15">
            <v>25712.558599999997</v>
          </cell>
          <cell r="AH15">
            <v>10074.697200000001</v>
          </cell>
          <cell r="AI15">
            <v>22289.5386</v>
          </cell>
          <cell r="AM15">
            <v>18972.7114</v>
          </cell>
          <cell r="AN15">
            <v>27075.5664</v>
          </cell>
          <cell r="AO15">
            <v>80720.718999999997</v>
          </cell>
          <cell r="AP15">
            <v>35972.7114</v>
          </cell>
          <cell r="AQ15">
            <v>104052.08020000001</v>
          </cell>
          <cell r="AR15">
            <v>80720.718999999997</v>
          </cell>
        </row>
        <row r="16">
          <cell r="L16">
            <v>118895.50199999999</v>
          </cell>
          <cell r="M16">
            <v>73127.4764</v>
          </cell>
          <cell r="N16">
            <v>102522.65980000001</v>
          </cell>
          <cell r="O16">
            <v>96895.506399999998</v>
          </cell>
          <cell r="P16">
            <v>89409.296199999997</v>
          </cell>
          <cell r="Q16">
            <v>87522.656399999993</v>
          </cell>
          <cell r="U16">
            <v>52611.291200000007</v>
          </cell>
          <cell r="V16">
            <v>76409.296400000007</v>
          </cell>
          <cell r="W16">
            <v>10021.5512</v>
          </cell>
          <cell r="X16">
            <v>52610.453400000006</v>
          </cell>
          <cell r="Y16">
            <v>9769.8690000000006</v>
          </cell>
          <cell r="Z16">
            <v>21916.551199999998</v>
          </cell>
          <cell r="AA16">
            <v>72402.7114</v>
          </cell>
          <cell r="AB16">
            <v>150936.30100000001</v>
          </cell>
          <cell r="AD16">
            <v>10309.5538</v>
          </cell>
          <cell r="AE16">
            <v>25087.938599999998</v>
          </cell>
          <cell r="AF16">
            <v>6465.5385999999999</v>
          </cell>
          <cell r="AG16">
            <v>25688.558599999997</v>
          </cell>
          <cell r="AH16">
            <v>10050.697200000001</v>
          </cell>
          <cell r="AI16">
            <v>22265.5386</v>
          </cell>
          <cell r="AM16">
            <v>18948.7114</v>
          </cell>
          <cell r="AN16">
            <v>27051.5664</v>
          </cell>
          <cell r="AO16">
            <v>80696.718999999997</v>
          </cell>
          <cell r="AP16">
            <v>35948.7114</v>
          </cell>
          <cell r="AQ16">
            <v>104028.08020000001</v>
          </cell>
          <cell r="AR16">
            <v>80696.718999999997</v>
          </cell>
        </row>
        <row r="17">
          <cell r="E17">
            <v>0.18</v>
          </cell>
          <cell r="AA17">
            <v>0</v>
          </cell>
          <cell r="AB17">
            <v>0</v>
          </cell>
        </row>
        <row r="18">
          <cell r="E18">
            <v>0.18</v>
          </cell>
          <cell r="AA18">
            <v>0</v>
          </cell>
          <cell r="AB18">
            <v>0</v>
          </cell>
        </row>
        <row r="19">
          <cell r="E19">
            <v>0.18</v>
          </cell>
          <cell r="L19">
            <v>118807.02559999999</v>
          </cell>
          <cell r="M19">
            <v>73039</v>
          </cell>
          <cell r="N19">
            <v>102434.18340000001</v>
          </cell>
          <cell r="O19">
            <v>96807.03</v>
          </cell>
          <cell r="P19">
            <v>89320.819799999997</v>
          </cell>
          <cell r="Q19">
            <v>87434.18</v>
          </cell>
          <cell r="U19">
            <v>52522.814800000007</v>
          </cell>
          <cell r="V19">
            <v>76320.820000000007</v>
          </cell>
          <cell r="W19">
            <v>9933.9125999999997</v>
          </cell>
          <cell r="X19">
            <v>52522.814800000007</v>
          </cell>
          <cell r="Y19">
            <v>9682.2304000000004</v>
          </cell>
          <cell r="Z19">
            <v>21828.9126</v>
          </cell>
          <cell r="AA19">
            <v>72138.957800000004</v>
          </cell>
          <cell r="AB19">
            <v>150672.54740000001</v>
          </cell>
          <cell r="AD19">
            <v>10221.915199999999</v>
          </cell>
          <cell r="AE19">
            <v>25000.3</v>
          </cell>
          <cell r="AF19">
            <v>6377.9</v>
          </cell>
          <cell r="AG19">
            <v>25600.92</v>
          </cell>
          <cell r="AH19">
            <v>9963.0586000000003</v>
          </cell>
          <cell r="AI19">
            <v>22177.9</v>
          </cell>
          <cell r="AM19">
            <v>18860.235000000001</v>
          </cell>
          <cell r="AN19">
            <v>26963.09</v>
          </cell>
          <cell r="AO19">
            <v>80608.242599999998</v>
          </cell>
          <cell r="AP19">
            <v>35860.235000000001</v>
          </cell>
          <cell r="AQ19">
            <v>103939.60380000001</v>
          </cell>
          <cell r="AR19">
            <v>80608.242599999998</v>
          </cell>
        </row>
        <row r="20">
          <cell r="E20">
            <v>0.18</v>
          </cell>
          <cell r="AA20">
            <v>0</v>
          </cell>
          <cell r="AB20">
            <v>0</v>
          </cell>
        </row>
        <row r="21">
          <cell r="E21">
            <v>0.18</v>
          </cell>
          <cell r="AA21">
            <v>0</v>
          </cell>
          <cell r="AB21">
            <v>0</v>
          </cell>
        </row>
        <row r="22">
          <cell r="E22">
            <v>0.18</v>
          </cell>
          <cell r="AA22">
            <v>0</v>
          </cell>
          <cell r="AB22">
            <v>0</v>
          </cell>
        </row>
        <row r="23">
          <cell r="E23">
            <v>0.18</v>
          </cell>
          <cell r="L23">
            <v>88.476399999999998</v>
          </cell>
          <cell r="M23">
            <v>88.476399999999998</v>
          </cell>
          <cell r="N23">
            <v>88.476399999999998</v>
          </cell>
          <cell r="O23">
            <v>88.476399999999998</v>
          </cell>
          <cell r="P23">
            <v>88.476399999999998</v>
          </cell>
          <cell r="Q23">
            <v>88.476399999999998</v>
          </cell>
          <cell r="U23">
            <v>88.476399999999998</v>
          </cell>
          <cell r="V23">
            <v>88.476399999999998</v>
          </cell>
          <cell r="W23">
            <v>87.638599999999997</v>
          </cell>
          <cell r="X23">
            <v>87.638599999999997</v>
          </cell>
          <cell r="Y23">
            <v>87.638599999999997</v>
          </cell>
          <cell r="Z23">
            <v>87.638599999999997</v>
          </cell>
          <cell r="AA23">
            <v>263.75360000000001</v>
          </cell>
          <cell r="AB23">
            <v>263.75360000000001</v>
          </cell>
          <cell r="AD23">
            <v>87.638599999999997</v>
          </cell>
          <cell r="AE23">
            <v>87.638599999999997</v>
          </cell>
          <cell r="AF23">
            <v>87.638599999999997</v>
          </cell>
          <cell r="AG23">
            <v>87.638599999999997</v>
          </cell>
          <cell r="AH23">
            <v>87.638599999999997</v>
          </cell>
          <cell r="AI23">
            <v>87.638599999999997</v>
          </cell>
          <cell r="AM23">
            <v>88.476399999999998</v>
          </cell>
          <cell r="AN23">
            <v>88.476399999999998</v>
          </cell>
          <cell r="AO23">
            <v>88.476399999999998</v>
          </cell>
          <cell r="AP23">
            <v>88.476399999999998</v>
          </cell>
          <cell r="AQ23">
            <v>88.476399999999998</v>
          </cell>
          <cell r="AR23">
            <v>88.476399999999998</v>
          </cell>
        </row>
        <row r="24">
          <cell r="AA24">
            <v>0</v>
          </cell>
          <cell r="AB24">
            <v>0</v>
          </cell>
        </row>
        <row r="25">
          <cell r="L25">
            <v>24</v>
          </cell>
          <cell r="M25">
            <v>16135.27</v>
          </cell>
          <cell r="N25">
            <v>24</v>
          </cell>
          <cell r="O25">
            <v>24</v>
          </cell>
          <cell r="P25">
            <v>24</v>
          </cell>
          <cell r="Q25">
            <v>24</v>
          </cell>
          <cell r="U25">
            <v>24</v>
          </cell>
          <cell r="V25">
            <v>24</v>
          </cell>
          <cell r="W25">
            <v>24</v>
          </cell>
          <cell r="X25">
            <v>24</v>
          </cell>
          <cell r="Y25">
            <v>24</v>
          </cell>
          <cell r="Z25">
            <v>24</v>
          </cell>
          <cell r="AA25">
            <v>72</v>
          </cell>
          <cell r="AB25">
            <v>72</v>
          </cell>
          <cell r="AD25">
            <v>24</v>
          </cell>
          <cell r="AE25">
            <v>24</v>
          </cell>
          <cell r="AF25">
            <v>24</v>
          </cell>
          <cell r="AG25">
            <v>24</v>
          </cell>
          <cell r="AH25">
            <v>24</v>
          </cell>
          <cell r="AI25">
            <v>24</v>
          </cell>
          <cell r="AM25">
            <v>24</v>
          </cell>
          <cell r="AN25">
            <v>24</v>
          </cell>
          <cell r="AO25">
            <v>24</v>
          </cell>
          <cell r="AP25">
            <v>24</v>
          </cell>
          <cell r="AQ25">
            <v>24</v>
          </cell>
          <cell r="AR25">
            <v>24</v>
          </cell>
        </row>
        <row r="26">
          <cell r="E26">
            <v>0.18</v>
          </cell>
          <cell r="AA26">
            <v>0</v>
          </cell>
          <cell r="AB26">
            <v>0</v>
          </cell>
        </row>
        <row r="27">
          <cell r="E27">
            <v>0.18</v>
          </cell>
          <cell r="AA27">
            <v>0</v>
          </cell>
          <cell r="AB27">
            <v>0</v>
          </cell>
        </row>
        <row r="28">
          <cell r="E28">
            <v>0.18</v>
          </cell>
          <cell r="M28">
            <v>16111.27</v>
          </cell>
          <cell r="AA28">
            <v>0</v>
          </cell>
          <cell r="AB28">
            <v>0</v>
          </cell>
        </row>
        <row r="29">
          <cell r="E29">
            <v>0.18</v>
          </cell>
          <cell r="L29">
            <v>24</v>
          </cell>
          <cell r="M29">
            <v>24</v>
          </cell>
          <cell r="N29">
            <v>24</v>
          </cell>
          <cell r="O29">
            <v>24</v>
          </cell>
          <cell r="P29">
            <v>24</v>
          </cell>
          <cell r="Q29">
            <v>24</v>
          </cell>
          <cell r="U29">
            <v>24</v>
          </cell>
          <cell r="V29">
            <v>24</v>
          </cell>
          <cell r="W29">
            <v>24</v>
          </cell>
          <cell r="X29">
            <v>24</v>
          </cell>
          <cell r="Y29">
            <v>24</v>
          </cell>
          <cell r="Z29">
            <v>24</v>
          </cell>
          <cell r="AA29">
            <v>72</v>
          </cell>
          <cell r="AB29">
            <v>72</v>
          </cell>
          <cell r="AD29">
            <v>24</v>
          </cell>
          <cell r="AE29">
            <v>24</v>
          </cell>
          <cell r="AF29">
            <v>24</v>
          </cell>
          <cell r="AG29">
            <v>24</v>
          </cell>
          <cell r="AH29">
            <v>24</v>
          </cell>
          <cell r="AI29">
            <v>24</v>
          </cell>
          <cell r="AM29">
            <v>24</v>
          </cell>
          <cell r="AN29">
            <v>24</v>
          </cell>
          <cell r="AO29">
            <v>24</v>
          </cell>
          <cell r="AP29">
            <v>24</v>
          </cell>
          <cell r="AQ29">
            <v>24</v>
          </cell>
          <cell r="AR29">
            <v>24</v>
          </cell>
        </row>
        <row r="30">
          <cell r="E30">
            <v>0.18</v>
          </cell>
          <cell r="AA30">
            <v>0</v>
          </cell>
          <cell r="AB30">
            <v>0</v>
          </cell>
        </row>
        <row r="31">
          <cell r="E31">
            <v>0.18</v>
          </cell>
          <cell r="AA31">
            <v>0</v>
          </cell>
          <cell r="AB31">
            <v>0</v>
          </cell>
        </row>
        <row r="32">
          <cell r="E32">
            <v>0.18</v>
          </cell>
          <cell r="AA32">
            <v>0</v>
          </cell>
          <cell r="AB32">
            <v>0</v>
          </cell>
        </row>
        <row r="33">
          <cell r="E33" t="str">
            <v>нет</v>
          </cell>
          <cell r="L33">
            <v>24</v>
          </cell>
          <cell r="M33">
            <v>24</v>
          </cell>
          <cell r="N33">
            <v>24</v>
          </cell>
          <cell r="O33">
            <v>24</v>
          </cell>
          <cell r="P33">
            <v>24</v>
          </cell>
          <cell r="Q33">
            <v>24</v>
          </cell>
          <cell r="U33">
            <v>24</v>
          </cell>
          <cell r="V33">
            <v>24</v>
          </cell>
          <cell r="W33">
            <v>24</v>
          </cell>
          <cell r="X33">
            <v>24</v>
          </cell>
          <cell r="Y33">
            <v>24</v>
          </cell>
          <cell r="Z33">
            <v>24</v>
          </cell>
          <cell r="AA33">
            <v>72</v>
          </cell>
          <cell r="AB33">
            <v>72</v>
          </cell>
          <cell r="AD33">
            <v>24</v>
          </cell>
          <cell r="AE33">
            <v>24</v>
          </cell>
          <cell r="AF33">
            <v>24</v>
          </cell>
          <cell r="AG33">
            <v>24</v>
          </cell>
          <cell r="AH33">
            <v>24</v>
          </cell>
          <cell r="AI33">
            <v>24</v>
          </cell>
          <cell r="AM33">
            <v>24</v>
          </cell>
          <cell r="AN33">
            <v>24</v>
          </cell>
          <cell r="AO33">
            <v>24</v>
          </cell>
          <cell r="AP33">
            <v>24</v>
          </cell>
          <cell r="AQ33">
            <v>24</v>
          </cell>
          <cell r="AR33">
            <v>24</v>
          </cell>
        </row>
        <row r="34">
          <cell r="L34">
            <v>96654.475020119993</v>
          </cell>
          <cell r="M34">
            <v>75433.836051554332</v>
          </cell>
          <cell r="N34">
            <v>84300.903673800334</v>
          </cell>
          <cell r="O34">
            <v>87487.177041896575</v>
          </cell>
          <cell r="P34">
            <v>77306.321275659997</v>
          </cell>
          <cell r="Q34">
            <v>82956.326049159179</v>
          </cell>
          <cell r="U34">
            <v>53936.948451718854</v>
          </cell>
          <cell r="V34">
            <v>72550.513063985985</v>
          </cell>
          <cell r="W34">
            <v>22048.535633924188</v>
          </cell>
          <cell r="X34">
            <v>47623.660536979391</v>
          </cell>
          <cell r="Y34">
            <v>23419.43704881785</v>
          </cell>
          <cell r="Z34">
            <v>26298.368414341912</v>
          </cell>
          <cell r="AA34">
            <v>99404.931134460916</v>
          </cell>
          <cell r="AB34">
            <v>146088.12201530731</v>
          </cell>
          <cell r="AD34">
            <v>24459.972738420427</v>
          </cell>
          <cell r="AE34">
            <v>28333.154961990705</v>
          </cell>
          <cell r="AF34">
            <v>19915.461396450635</v>
          </cell>
          <cell r="AG34">
            <v>24910.715237034736</v>
          </cell>
          <cell r="AH34">
            <v>21864.741692838827</v>
          </cell>
          <cell r="AI34">
            <v>22582.927393515227</v>
          </cell>
          <cell r="AM34">
            <v>30324.9522333155</v>
          </cell>
          <cell r="AN34">
            <v>27013.890557279934</v>
          </cell>
          <cell r="AO34">
            <v>69590.202308597494</v>
          </cell>
          <cell r="AP34">
            <v>39484.02429131911</v>
          </cell>
          <cell r="AQ34">
            <v>87533.550386057977</v>
          </cell>
          <cell r="AR34">
            <v>85531.031498514261</v>
          </cell>
        </row>
        <row r="35">
          <cell r="L35">
            <v>40035.470445119994</v>
          </cell>
          <cell r="M35">
            <v>31939.142599999999</v>
          </cell>
          <cell r="N35">
            <v>34531.767305579997</v>
          </cell>
          <cell r="O35">
            <v>35035.470445119994</v>
          </cell>
          <cell r="P35">
            <v>30273.571935659995</v>
          </cell>
          <cell r="Q35">
            <v>29531.767305579997</v>
          </cell>
          <cell r="U35">
            <v>18252.831604799998</v>
          </cell>
          <cell r="V35">
            <v>25273.571935659995</v>
          </cell>
          <cell r="W35">
            <v>4534.99484106</v>
          </cell>
          <cell r="X35">
            <v>14485.481604799998</v>
          </cell>
          <cell r="Y35">
            <v>4422.5020025399999</v>
          </cell>
          <cell r="Z35">
            <v>4534.99484106</v>
          </cell>
          <cell r="AA35">
            <v>27210.3284484</v>
          </cell>
          <cell r="AB35">
            <v>44294.048381519991</v>
          </cell>
          <cell r="AD35">
            <v>4875.1194541394998</v>
          </cell>
          <cell r="AE35">
            <v>4422.5020025399999</v>
          </cell>
          <cell r="AF35">
            <v>3083.001614409</v>
          </cell>
          <cell r="AG35">
            <v>2271.1194541394998</v>
          </cell>
          <cell r="AH35">
            <v>4754.1896527304998</v>
          </cell>
          <cell r="AI35">
            <v>3083.001614409</v>
          </cell>
          <cell r="AM35">
            <v>8751.0548143154992</v>
          </cell>
          <cell r="AN35">
            <v>4754.1896527304998</v>
          </cell>
          <cell r="AO35">
            <v>37241.2917975975</v>
          </cell>
          <cell r="AP35">
            <v>8751.0548143154992</v>
          </cell>
          <cell r="AQ35">
            <v>48026.517233057995</v>
          </cell>
          <cell r="AR35">
            <v>48238.5</v>
          </cell>
        </row>
        <row r="36">
          <cell r="E36">
            <v>0.18</v>
          </cell>
          <cell r="L36">
            <v>40035.470445119994</v>
          </cell>
          <cell r="M36">
            <v>31939.142599999999</v>
          </cell>
          <cell r="N36">
            <v>34531.767305579997</v>
          </cell>
          <cell r="O36">
            <v>35035.470445119994</v>
          </cell>
          <cell r="P36">
            <v>30273.571935659995</v>
          </cell>
          <cell r="Q36">
            <v>29531.767305579997</v>
          </cell>
          <cell r="U36">
            <v>18252.831604799998</v>
          </cell>
          <cell r="V36">
            <v>25273.571935659995</v>
          </cell>
          <cell r="W36">
            <v>4534.99484106</v>
          </cell>
          <cell r="X36">
            <v>14485.481604799998</v>
          </cell>
          <cell r="Y36">
            <v>4422.5020025399999</v>
          </cell>
          <cell r="Z36">
            <v>4534.99484106</v>
          </cell>
          <cell r="AA36">
            <v>27210.3284484</v>
          </cell>
          <cell r="AB36">
            <v>44294.048381519991</v>
          </cell>
          <cell r="AD36">
            <v>4875.1194541394998</v>
          </cell>
          <cell r="AE36">
            <v>4422.5020025399999</v>
          </cell>
          <cell r="AF36">
            <v>3083.001614409</v>
          </cell>
          <cell r="AG36">
            <v>2271.1194541394998</v>
          </cell>
          <cell r="AH36">
            <v>4754.1896527304998</v>
          </cell>
          <cell r="AI36">
            <v>3083.001614409</v>
          </cell>
          <cell r="AM36">
            <v>8751.0548143154992</v>
          </cell>
          <cell r="AN36">
            <v>4754.1896527304998</v>
          </cell>
          <cell r="AO36">
            <v>37241.2917975975</v>
          </cell>
          <cell r="AP36">
            <v>8751.0548143154992</v>
          </cell>
          <cell r="AQ36">
            <v>48026.517233057995</v>
          </cell>
          <cell r="AR36">
            <v>48238.5</v>
          </cell>
        </row>
        <row r="37">
          <cell r="L37">
            <v>29568.986339999999</v>
          </cell>
          <cell r="M37">
            <v>10410.097599999999</v>
          </cell>
          <cell r="N37">
            <v>25553.2186</v>
          </cell>
          <cell r="O37">
            <v>23531.062860000002</v>
          </cell>
          <cell r="P37">
            <v>22422.139339999998</v>
          </cell>
          <cell r="Q37">
            <v>24837.554639999995</v>
          </cell>
          <cell r="U37">
            <v>13449.783959999999</v>
          </cell>
          <cell r="V37">
            <v>21343.277060000004</v>
          </cell>
          <cell r="W37">
            <v>2580.4121999999998</v>
          </cell>
          <cell r="X37">
            <v>12264.729499999998</v>
          </cell>
          <cell r="Y37">
            <v>2528.7871999999998</v>
          </cell>
          <cell r="Z37">
            <v>2999.4656</v>
          </cell>
          <cell r="AA37">
            <v>18558.983359999995</v>
          </cell>
          <cell r="AB37">
            <v>36607.472160000005</v>
          </cell>
          <cell r="AD37">
            <v>3030.7709999999997</v>
          </cell>
          <cell r="AE37">
            <v>2667.3973999999998</v>
          </cell>
          <cell r="AF37">
            <v>1907.2221999999999</v>
          </cell>
          <cell r="AG37">
            <v>3262.6150399999992</v>
          </cell>
          <cell r="AH37">
            <v>2828.5898000000002</v>
          </cell>
          <cell r="AI37">
            <v>2362.3812399999997</v>
          </cell>
          <cell r="AM37">
            <v>4390.5110190000005</v>
          </cell>
          <cell r="AN37">
            <v>3594.3425399999996</v>
          </cell>
          <cell r="AO37">
            <v>9639.4807110000002</v>
          </cell>
          <cell r="AP37">
            <v>7262.0469189999994</v>
          </cell>
          <cell r="AQ37">
            <v>11757.759953000001</v>
          </cell>
          <cell r="AR37">
            <v>10813.198311</v>
          </cell>
        </row>
        <row r="38">
          <cell r="E38">
            <v>0.18</v>
          </cell>
          <cell r="L38">
            <v>192.82733999999999</v>
          </cell>
          <cell r="M38">
            <v>189.28379999999999</v>
          </cell>
          <cell r="N38">
            <v>162.86359999999999</v>
          </cell>
          <cell r="O38">
            <v>167.98733999999999</v>
          </cell>
          <cell r="P38">
            <v>132.74173999999999</v>
          </cell>
          <cell r="Q38">
            <v>162.86359999999999</v>
          </cell>
          <cell r="U38">
            <v>58.188159999999996</v>
          </cell>
          <cell r="V38">
            <v>132.74173999999999</v>
          </cell>
          <cell r="W38">
            <v>0</v>
          </cell>
          <cell r="X38">
            <v>58.188159999999996</v>
          </cell>
          <cell r="Y38">
            <v>0</v>
          </cell>
          <cell r="Z38">
            <v>0</v>
          </cell>
          <cell r="AA38">
            <v>58.188159999999996</v>
          </cell>
          <cell r="AB38">
            <v>190.92989999999998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M38">
            <v>5.229819</v>
          </cell>
          <cell r="AN38">
            <v>0</v>
          </cell>
          <cell r="AO38">
            <v>111.81851099999999</v>
          </cell>
          <cell r="AP38">
            <v>5.229819</v>
          </cell>
          <cell r="AQ38">
            <v>164.44875299999998</v>
          </cell>
          <cell r="AR38">
            <v>111.81851099999999</v>
          </cell>
        </row>
        <row r="39">
          <cell r="E39">
            <v>0.18</v>
          </cell>
          <cell r="AA39">
            <v>0</v>
          </cell>
          <cell r="AB39">
            <v>0</v>
          </cell>
        </row>
        <row r="40">
          <cell r="E40">
            <v>0.18</v>
          </cell>
          <cell r="L40">
            <v>4284.4619999999995</v>
          </cell>
          <cell r="M40">
            <v>3745.7060000000001</v>
          </cell>
          <cell r="N40">
            <v>3703.0995999999996</v>
          </cell>
          <cell r="O40">
            <v>3376.6317199999994</v>
          </cell>
          <cell r="P40">
            <v>3278.2051999999999</v>
          </cell>
          <cell r="Q40">
            <v>2997.8432399999992</v>
          </cell>
          <cell r="U40">
            <v>2025.6115999999997</v>
          </cell>
          <cell r="V40">
            <v>2196.1333199999999</v>
          </cell>
          <cell r="W40">
            <v>607.33420000000001</v>
          </cell>
          <cell r="X40">
            <v>950.74553999999989</v>
          </cell>
          <cell r="Y40">
            <v>592.00599999999997</v>
          </cell>
          <cell r="Z40">
            <v>1021.7384</v>
          </cell>
          <cell r="AA40">
            <v>3224.9517999999994</v>
          </cell>
          <cell r="AB40">
            <v>4168.61726</v>
          </cell>
          <cell r="AD40">
            <v>667.05399999999986</v>
          </cell>
          <cell r="AE40">
            <v>679.66379999999981</v>
          </cell>
          <cell r="AF40">
            <v>435.23119999999994</v>
          </cell>
          <cell r="AG40">
            <v>971.71583999999984</v>
          </cell>
          <cell r="AH40">
            <v>650.22719999999993</v>
          </cell>
          <cell r="AI40">
            <v>890.39023999999984</v>
          </cell>
          <cell r="AM40">
            <v>1091.1342</v>
          </cell>
          <cell r="AN40">
            <v>1414.0211399999998</v>
          </cell>
          <cell r="AO40">
            <v>4105.7509999999993</v>
          </cell>
          <cell r="AP40">
            <v>3965.1598999999992</v>
          </cell>
          <cell r="AQ40">
            <v>5248.1680000000006</v>
          </cell>
          <cell r="AR40">
            <v>5279.4685999999992</v>
          </cell>
        </row>
        <row r="41">
          <cell r="E41">
            <v>0.18</v>
          </cell>
          <cell r="L41">
            <v>2413.5484000000001</v>
          </cell>
          <cell r="M41">
            <v>1313.2573999999997</v>
          </cell>
          <cell r="N41">
            <v>2078.6053999999999</v>
          </cell>
          <cell r="O41">
            <v>2413.5484000000001</v>
          </cell>
          <cell r="P41">
            <v>1806.2731999999999</v>
          </cell>
          <cell r="Q41">
            <v>2078.6053999999999</v>
          </cell>
          <cell r="U41">
            <v>1134.6171999999999</v>
          </cell>
          <cell r="V41">
            <v>1806.2731999999999</v>
          </cell>
          <cell r="W41">
            <v>197.57919999999999</v>
          </cell>
          <cell r="X41">
            <v>1134.6171999999999</v>
          </cell>
          <cell r="Y41">
            <v>192.37539999999998</v>
          </cell>
          <cell r="Z41">
            <v>197.57919999999999</v>
          </cell>
          <cell r="AA41">
            <v>1524.5717999999997</v>
          </cell>
          <cell r="AB41">
            <v>3138.4695999999999</v>
          </cell>
          <cell r="AD41">
            <v>226.1824</v>
          </cell>
          <cell r="AE41">
            <v>192.37539999999998</v>
          </cell>
          <cell r="AF41">
            <v>141.1044</v>
          </cell>
          <cell r="AG41">
            <v>226.1824</v>
          </cell>
          <cell r="AH41">
            <v>220.22339999999997</v>
          </cell>
          <cell r="AI41">
            <v>141.1044</v>
          </cell>
          <cell r="AM41">
            <v>653.16539999999998</v>
          </cell>
          <cell r="AN41">
            <v>220.22339999999997</v>
          </cell>
          <cell r="AO41">
            <v>1569.4235999999999</v>
          </cell>
          <cell r="AP41">
            <v>653.16539999999998</v>
          </cell>
          <cell r="AQ41">
            <v>2025.7531999999999</v>
          </cell>
          <cell r="AR41">
            <v>1569.4235999999999</v>
          </cell>
        </row>
        <row r="42">
          <cell r="E42">
            <v>0.18</v>
          </cell>
          <cell r="L42">
            <v>1619.3021999999999</v>
          </cell>
          <cell r="M42">
            <v>2209.2431999999999</v>
          </cell>
          <cell r="N42">
            <v>1505.1843999999999</v>
          </cell>
          <cell r="O42">
            <v>1619.3021999999999</v>
          </cell>
          <cell r="P42">
            <v>1619.3021999999999</v>
          </cell>
          <cell r="Q42">
            <v>1505.1843999999999</v>
          </cell>
          <cell r="U42">
            <v>1568.1374000000001</v>
          </cell>
          <cell r="V42">
            <v>1619.3021999999999</v>
          </cell>
          <cell r="W42">
            <v>1593.3775999999998</v>
          </cell>
          <cell r="X42">
            <v>1568.1374000000001</v>
          </cell>
          <cell r="Y42">
            <v>1555.3461999999997</v>
          </cell>
          <cell r="Z42">
            <v>1593.3775999999998</v>
          </cell>
          <cell r="AA42">
            <v>4716.8611999999994</v>
          </cell>
          <cell r="AB42">
            <v>4780.8171999999995</v>
          </cell>
          <cell r="AD42">
            <v>1824.4215999999997</v>
          </cell>
          <cell r="AE42">
            <v>1555.3461999999997</v>
          </cell>
          <cell r="AF42">
            <v>1171.8226</v>
          </cell>
          <cell r="AG42">
            <v>1824.4215999999997</v>
          </cell>
          <cell r="AH42">
            <v>1780.8678</v>
          </cell>
          <cell r="AI42">
            <v>1171.8226</v>
          </cell>
          <cell r="AM42">
            <v>1839.0771999999999</v>
          </cell>
          <cell r="AN42">
            <v>1780.8678</v>
          </cell>
          <cell r="AO42">
            <v>1810.5447999999999</v>
          </cell>
          <cell r="AP42">
            <v>1839.0771999999999</v>
          </cell>
          <cell r="AQ42">
            <v>1854.1103999999998</v>
          </cell>
          <cell r="AR42">
            <v>1810.5447999999999</v>
          </cell>
        </row>
        <row r="43">
          <cell r="E43">
            <v>0.18</v>
          </cell>
          <cell r="L43">
            <v>20750.063999999998</v>
          </cell>
          <cell r="M43">
            <v>2561.98</v>
          </cell>
          <cell r="N43">
            <v>17873.46</v>
          </cell>
          <cell r="O43">
            <v>15673.06</v>
          </cell>
          <cell r="P43">
            <v>15345.9</v>
          </cell>
          <cell r="Q43">
            <v>17873.46</v>
          </cell>
          <cell r="U43">
            <v>8425.1999999999989</v>
          </cell>
          <cell r="V43">
            <v>15345.9</v>
          </cell>
          <cell r="W43">
            <v>108.32399999999998</v>
          </cell>
          <cell r="X43">
            <v>8425.1999999999989</v>
          </cell>
          <cell r="Y43">
            <v>108.32399999999998</v>
          </cell>
          <cell r="Z43">
            <v>108.32399999999998</v>
          </cell>
          <cell r="AA43">
            <v>8641.848</v>
          </cell>
          <cell r="AB43">
            <v>23879.423999999999</v>
          </cell>
          <cell r="AD43">
            <v>113.63399999999999</v>
          </cell>
          <cell r="AE43">
            <v>108.32399999999998</v>
          </cell>
          <cell r="AF43">
            <v>63.129999999999995</v>
          </cell>
          <cell r="AG43">
            <v>113.63399999999999</v>
          </cell>
          <cell r="AH43">
            <v>113.63399999999999</v>
          </cell>
          <cell r="AI43">
            <v>63.129999999999995</v>
          </cell>
          <cell r="AM43">
            <v>441.90999999999997</v>
          </cell>
          <cell r="AN43">
            <v>113.63399999999999</v>
          </cell>
          <cell r="AO43">
            <v>1679.2579999999998</v>
          </cell>
          <cell r="AP43">
            <v>441.90999999999997</v>
          </cell>
          <cell r="AQ43">
            <v>2108.5419999999999</v>
          </cell>
          <cell r="AR43">
            <v>1679.2579999999998</v>
          </cell>
        </row>
        <row r="44">
          <cell r="E44">
            <v>0.18</v>
          </cell>
          <cell r="L44">
            <v>145.39959999999999</v>
          </cell>
          <cell r="M44">
            <v>227.24439999999998</v>
          </cell>
          <cell r="N44">
            <v>94.872</v>
          </cell>
          <cell r="O44">
            <v>145.39959999999999</v>
          </cell>
          <cell r="P44">
            <v>114.991</v>
          </cell>
          <cell r="Q44">
            <v>94.872</v>
          </cell>
          <cell r="U44">
            <v>110.09399999999999</v>
          </cell>
          <cell r="V44">
            <v>114.991</v>
          </cell>
          <cell r="W44">
            <v>56.05</v>
          </cell>
          <cell r="X44">
            <v>110.09399999999999</v>
          </cell>
          <cell r="Y44">
            <v>58.339199999999991</v>
          </cell>
          <cell r="Z44">
            <v>56.05</v>
          </cell>
          <cell r="AA44">
            <v>224.48320000000001</v>
          </cell>
          <cell r="AB44">
            <v>281.13499999999999</v>
          </cell>
          <cell r="AD44">
            <v>126.13019999999999</v>
          </cell>
          <cell r="AE44">
            <v>58.339199999999991</v>
          </cell>
          <cell r="AF44">
            <v>95.402999999999992</v>
          </cell>
          <cell r="AG44">
            <v>126.13019999999999</v>
          </cell>
          <cell r="AH44">
            <v>63.106399999999994</v>
          </cell>
          <cell r="AI44">
            <v>95.402999999999992</v>
          </cell>
          <cell r="AM44">
            <v>357.50460000000004</v>
          </cell>
          <cell r="AN44">
            <v>63.106399999999994</v>
          </cell>
          <cell r="AO44">
            <v>362.6848</v>
          </cell>
          <cell r="AP44">
            <v>357.50460000000004</v>
          </cell>
          <cell r="AQ44">
            <v>356.73759999999999</v>
          </cell>
          <cell r="AR44">
            <v>362.6848</v>
          </cell>
        </row>
        <row r="45">
          <cell r="E45">
            <v>0.18</v>
          </cell>
          <cell r="AA45">
            <v>0</v>
          </cell>
          <cell r="AB45">
            <v>0</v>
          </cell>
        </row>
        <row r="46">
          <cell r="E46">
            <v>0.18</v>
          </cell>
          <cell r="AA46">
            <v>0</v>
          </cell>
          <cell r="AB46">
            <v>0</v>
          </cell>
        </row>
        <row r="47">
          <cell r="E47">
            <v>0.18</v>
          </cell>
          <cell r="L47">
            <v>163.3828</v>
          </cell>
          <cell r="M47">
            <v>163.3828</v>
          </cell>
          <cell r="N47">
            <v>135.1336</v>
          </cell>
          <cell r="O47">
            <v>135.1336</v>
          </cell>
          <cell r="P47">
            <v>124.726</v>
          </cell>
          <cell r="Q47">
            <v>124.726</v>
          </cell>
          <cell r="U47">
            <v>127.93559999999999</v>
          </cell>
          <cell r="V47">
            <v>127.93559999999999</v>
          </cell>
          <cell r="W47">
            <v>17.747199999999999</v>
          </cell>
          <cell r="X47">
            <v>17.747199999999999</v>
          </cell>
          <cell r="Y47">
            <v>22.3964</v>
          </cell>
          <cell r="Z47">
            <v>22.3964</v>
          </cell>
          <cell r="AA47">
            <v>168.07919999999999</v>
          </cell>
          <cell r="AB47">
            <v>168.07919999999999</v>
          </cell>
          <cell r="AD47">
            <v>73.348799999999997</v>
          </cell>
          <cell r="AE47">
            <v>73.348799999999997</v>
          </cell>
          <cell r="AF47">
            <v>0.53100000000000003</v>
          </cell>
          <cell r="AG47">
            <v>0.53100000000000003</v>
          </cell>
          <cell r="AH47">
            <v>0.53100000000000003</v>
          </cell>
          <cell r="AI47">
            <v>0.53100000000000003</v>
          </cell>
          <cell r="AM47">
            <v>2.4897999999999998</v>
          </cell>
          <cell r="AN47">
            <v>2.4897999999999998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</row>
        <row r="48">
          <cell r="E48">
            <v>0.18</v>
          </cell>
          <cell r="AA48">
            <v>0</v>
          </cell>
          <cell r="AB48">
            <v>0</v>
          </cell>
        </row>
        <row r="49">
          <cell r="E49" t="str">
            <v>нет</v>
          </cell>
          <cell r="L49">
            <v>12704.819999999998</v>
          </cell>
          <cell r="M49">
            <v>14519.077416554332</v>
          </cell>
          <cell r="N49">
            <v>10823.269999999999</v>
          </cell>
          <cell r="O49">
            <v>12005.823668556242</v>
          </cell>
          <cell r="P49">
            <v>9000.6500000000033</v>
          </cell>
          <cell r="Q49">
            <v>9947.5692535791768</v>
          </cell>
          <cell r="U49">
            <v>4982.9272869188671</v>
          </cell>
          <cell r="V49">
            <v>5191.2911183259866</v>
          </cell>
          <cell r="W49">
            <v>-692.01100713580672</v>
          </cell>
          <cell r="X49">
            <v>3174.8105321794001</v>
          </cell>
          <cell r="Y49">
            <v>-1129.6333537221428</v>
          </cell>
          <cell r="Z49">
            <v>532.08042328191459</v>
          </cell>
          <cell r="AA49">
            <v>3161.2829260609192</v>
          </cell>
          <cell r="AB49">
            <v>8898.1820737873022</v>
          </cell>
          <cell r="AD49">
            <v>-1225.3453157190752</v>
          </cell>
          <cell r="AE49">
            <v>796.81840945070439</v>
          </cell>
          <cell r="AF49">
            <v>-1357.4094179583649</v>
          </cell>
          <cell r="AG49">
            <v>1350.770992895234</v>
          </cell>
          <cell r="AH49">
            <v>-850.18695989166736</v>
          </cell>
          <cell r="AI49">
            <v>1208.5318391062324</v>
          </cell>
          <cell r="AM49">
            <v>2708.9900000000002</v>
          </cell>
          <cell r="AN49">
            <v>2030.2159645494346</v>
          </cell>
          <cell r="AO49">
            <v>9811.2799999999988</v>
          </cell>
          <cell r="AP49">
            <v>7703.7857580036061</v>
          </cell>
          <cell r="AQ49">
            <v>13688.900000000001</v>
          </cell>
          <cell r="AR49">
            <v>11045.601837514267</v>
          </cell>
        </row>
        <row r="50">
          <cell r="E50" t="str">
            <v>нет</v>
          </cell>
          <cell r="L50">
            <v>4934.13</v>
          </cell>
          <cell r="M50">
            <v>4934.13</v>
          </cell>
          <cell r="N50">
            <v>4034.89</v>
          </cell>
          <cell r="O50">
            <v>4034.89</v>
          </cell>
          <cell r="P50">
            <v>2812.5</v>
          </cell>
          <cell r="Q50">
            <v>2812.5</v>
          </cell>
          <cell r="U50">
            <v>-36.39</v>
          </cell>
          <cell r="V50">
            <v>-36.39</v>
          </cell>
          <cell r="W50">
            <v>-2734.24</v>
          </cell>
          <cell r="X50">
            <v>-2445.2399999999998</v>
          </cell>
          <cell r="Y50">
            <v>-2970.52</v>
          </cell>
          <cell r="Z50">
            <v>-2970.52</v>
          </cell>
          <cell r="AA50">
            <v>-5741.15</v>
          </cell>
          <cell r="AB50">
            <v>-5452.15</v>
          </cell>
          <cell r="AD50">
            <v>-2997.39</v>
          </cell>
          <cell r="AE50">
            <v>-2997.39</v>
          </cell>
          <cell r="AF50">
            <v>-2975.18</v>
          </cell>
          <cell r="AG50">
            <v>-2975.18</v>
          </cell>
          <cell r="AH50">
            <v>-2705.62</v>
          </cell>
          <cell r="AI50">
            <v>-2705.62</v>
          </cell>
          <cell r="AM50">
            <v>-2429.4499999999998</v>
          </cell>
          <cell r="AN50">
            <v>-2429.4499999999998</v>
          </cell>
          <cell r="AO50">
            <v>2602.89</v>
          </cell>
          <cell r="AP50">
            <v>2602.89</v>
          </cell>
          <cell r="AQ50">
            <v>4232.96</v>
          </cell>
          <cell r="AR50">
            <v>4232.96</v>
          </cell>
        </row>
        <row r="51">
          <cell r="E51" t="str">
            <v>нет</v>
          </cell>
          <cell r="L51">
            <v>4934.13</v>
          </cell>
          <cell r="M51">
            <v>4934.13</v>
          </cell>
          <cell r="N51">
            <v>4034.89</v>
          </cell>
          <cell r="O51">
            <v>4034.89</v>
          </cell>
          <cell r="P51">
            <v>2812.5</v>
          </cell>
          <cell r="Q51">
            <v>2812.5</v>
          </cell>
          <cell r="U51">
            <v>-36.39</v>
          </cell>
          <cell r="V51">
            <v>-36.39</v>
          </cell>
          <cell r="W51">
            <v>-2734.24</v>
          </cell>
          <cell r="X51">
            <v>-2445.2399999999998</v>
          </cell>
          <cell r="Y51">
            <v>-2970.52</v>
          </cell>
          <cell r="Z51">
            <v>-2970.52</v>
          </cell>
          <cell r="AA51">
            <v>-5741.15</v>
          </cell>
          <cell r="AB51">
            <v>-5452.15</v>
          </cell>
          <cell r="AD51">
            <v>-2997.39</v>
          </cell>
          <cell r="AE51">
            <v>-2997.39</v>
          </cell>
          <cell r="AF51">
            <v>-2975.18</v>
          </cell>
          <cell r="AG51">
            <v>-2975.18</v>
          </cell>
          <cell r="AH51">
            <v>-2705.62</v>
          </cell>
          <cell r="AI51">
            <v>-2705.62</v>
          </cell>
          <cell r="AM51">
            <v>-2429.4499999999998</v>
          </cell>
          <cell r="AN51">
            <v>-2429.4499999999998</v>
          </cell>
          <cell r="AO51">
            <v>2602.89</v>
          </cell>
          <cell r="AP51">
            <v>2602.89</v>
          </cell>
          <cell r="AQ51">
            <v>4232.96</v>
          </cell>
          <cell r="AR51">
            <v>4232.96</v>
          </cell>
        </row>
        <row r="52">
          <cell r="E52" t="str">
            <v>нет</v>
          </cell>
          <cell r="AA52">
            <v>0</v>
          </cell>
          <cell r="AB52">
            <v>0</v>
          </cell>
        </row>
        <row r="53">
          <cell r="E53" t="str">
            <v>нет</v>
          </cell>
          <cell r="L53">
            <v>4978.51</v>
          </cell>
          <cell r="M53">
            <v>6355.5974165543303</v>
          </cell>
          <cell r="N53">
            <v>3970.74</v>
          </cell>
          <cell r="O53">
            <v>5178.7536685562427</v>
          </cell>
          <cell r="P53">
            <v>3352.44</v>
          </cell>
          <cell r="Q53">
            <v>4317.4292535791774</v>
          </cell>
          <cell r="U53">
            <v>2276.0972869188672</v>
          </cell>
          <cell r="V53">
            <v>2391.971118325986</v>
          </cell>
          <cell r="W53">
            <v>-395.52100713580671</v>
          </cell>
          <cell r="X53">
            <v>2876.8305321793996</v>
          </cell>
          <cell r="Y53">
            <v>-617.61335372214307</v>
          </cell>
          <cell r="Z53">
            <v>1064.8504232819146</v>
          </cell>
          <cell r="AA53">
            <v>1262.9629260609181</v>
          </cell>
          <cell r="AB53">
            <v>6333.6520737872997</v>
          </cell>
          <cell r="AD53">
            <v>-630.9253157190758</v>
          </cell>
          <cell r="AE53">
            <v>1335.708409450704</v>
          </cell>
          <cell r="AF53">
            <v>-688.15941795836545</v>
          </cell>
          <cell r="AG53">
            <v>1922.9809928952336</v>
          </cell>
          <cell r="AH53">
            <v>-474.01695989166751</v>
          </cell>
          <cell r="AI53">
            <v>1608.221839106232</v>
          </cell>
          <cell r="AM53">
            <v>2257</v>
          </cell>
          <cell r="AN53">
            <v>2117.5159645494346</v>
          </cell>
          <cell r="AO53">
            <v>4586</v>
          </cell>
          <cell r="AP53">
            <v>2506.4557580036058</v>
          </cell>
          <cell r="AQ53">
            <v>6189</v>
          </cell>
          <cell r="AR53">
            <v>4190.2518375142663</v>
          </cell>
        </row>
        <row r="54">
          <cell r="E54" t="str">
            <v>нет</v>
          </cell>
          <cell r="L54">
            <v>18140.259999999998</v>
          </cell>
          <cell r="M54">
            <v>13616.35</v>
          </cell>
          <cell r="N54">
            <v>15642.71</v>
          </cell>
          <cell r="O54">
            <v>14784.33</v>
          </cell>
          <cell r="P54">
            <v>13642.37</v>
          </cell>
          <cell r="Q54">
            <v>13354.57</v>
          </cell>
          <cell r="U54">
            <v>8029.11</v>
          </cell>
          <cell r="V54">
            <v>10954.24</v>
          </cell>
          <cell r="W54">
            <v>1532.37</v>
          </cell>
          <cell r="X54">
            <v>8028.98</v>
          </cell>
          <cell r="Y54">
            <v>1493.98</v>
          </cell>
          <cell r="Z54">
            <v>3346.86</v>
          </cell>
          <cell r="AA54">
            <v>11055.46</v>
          </cell>
          <cell r="AB54">
            <v>22330.080000000002</v>
          </cell>
          <cell r="AD54">
            <v>1576.3</v>
          </cell>
          <cell r="AE54">
            <v>3830.63</v>
          </cell>
          <cell r="AF54">
            <v>989.93</v>
          </cell>
          <cell r="AG54">
            <v>3922.25</v>
          </cell>
          <cell r="AH54">
            <v>1536.82</v>
          </cell>
          <cell r="AI54">
            <v>3400.1</v>
          </cell>
          <cell r="AM54">
            <v>2894.14</v>
          </cell>
          <cell r="AN54">
            <v>4130.17</v>
          </cell>
          <cell r="AO54">
            <v>12313.33</v>
          </cell>
          <cell r="AP54">
            <v>5487.36</v>
          </cell>
          <cell r="AQ54">
            <v>15872.35</v>
          </cell>
          <cell r="AR54">
            <v>13533.33</v>
          </cell>
        </row>
        <row r="55">
          <cell r="E55" t="str">
            <v>нет</v>
          </cell>
          <cell r="L55">
            <v>11341.751371886914</v>
          </cell>
          <cell r="M55">
            <v>7260.7525834456701</v>
          </cell>
          <cell r="N55">
            <v>9760.6281455343214</v>
          </cell>
          <cell r="O55">
            <v>9605.5763314437572</v>
          </cell>
          <cell r="P55">
            <v>8789.9286794076725</v>
          </cell>
          <cell r="Q55">
            <v>9037.1407464208223</v>
          </cell>
          <cell r="U55">
            <v>5753.0127130811325</v>
          </cell>
          <cell r="V55">
            <v>8562.2688816740138</v>
          </cell>
          <cell r="W55">
            <v>1927.8910071358066</v>
          </cell>
          <cell r="X55">
            <v>5152.1494678206</v>
          </cell>
          <cell r="Y55">
            <v>2111.5933537221431</v>
          </cell>
          <cell r="Z55">
            <v>2282.0095767180856</v>
          </cell>
          <cell r="AA55">
            <v>9792.497073939081</v>
          </cell>
          <cell r="AB55">
            <v>15996.427926212704</v>
          </cell>
          <cell r="AD55">
            <v>2207.2253157190758</v>
          </cell>
          <cell r="AE55">
            <v>2494.9215905492961</v>
          </cell>
          <cell r="AF55">
            <v>1678.0894179583654</v>
          </cell>
          <cell r="AG55">
            <v>1999.2690071047664</v>
          </cell>
          <cell r="AH55">
            <v>2010.8369598916674</v>
          </cell>
          <cell r="AI55">
            <v>1791.8781608937679</v>
          </cell>
          <cell r="AM55">
            <v>2636.7100027351289</v>
          </cell>
          <cell r="AN55">
            <v>2012.6540354505655</v>
          </cell>
          <cell r="AO55">
            <v>7727.0573214576461</v>
          </cell>
          <cell r="AP55">
            <v>2980.9042419963939</v>
          </cell>
          <cell r="AQ55">
            <v>9683.3359505590142</v>
          </cell>
          <cell r="AR55">
            <v>9343.0781624857336</v>
          </cell>
        </row>
        <row r="56">
          <cell r="E56" t="str">
            <v>нет</v>
          </cell>
          <cell r="L56">
            <v>2773.6887417218541</v>
          </cell>
          <cell r="M56">
            <v>3146.51</v>
          </cell>
          <cell r="N56">
            <v>2798.980132450331</v>
          </cell>
          <cell r="O56">
            <v>2773.6887417218541</v>
          </cell>
          <cell r="P56">
            <v>2743.1920529801328</v>
          </cell>
          <cell r="Q56">
            <v>2798.980132450331</v>
          </cell>
          <cell r="U56">
            <v>2725.0529801324506</v>
          </cell>
          <cell r="V56">
            <v>2743.1920529801328</v>
          </cell>
          <cell r="W56">
            <v>2421.6059602649007</v>
          </cell>
          <cell r="X56">
            <v>2725.0529801324506</v>
          </cell>
          <cell r="Y56">
            <v>2368.4801324503314</v>
          </cell>
          <cell r="Z56">
            <v>2421.6059602649007</v>
          </cell>
          <cell r="AA56">
            <v>7515.1390728476827</v>
          </cell>
          <cell r="AB56">
            <v>7889.850993377484</v>
          </cell>
          <cell r="AD56">
            <v>2387.0562913907288</v>
          </cell>
          <cell r="AE56">
            <v>2368.4801324503314</v>
          </cell>
          <cell r="AF56">
            <v>2290.6589403973512</v>
          </cell>
          <cell r="AG56">
            <v>2387.0562913907288</v>
          </cell>
          <cell r="AH56">
            <v>2240.2847682119204</v>
          </cell>
          <cell r="AI56">
            <v>2290.6589403973512</v>
          </cell>
          <cell r="AM56">
            <v>2862.35761589404</v>
          </cell>
          <cell r="AN56">
            <v>2240.2847682119204</v>
          </cell>
          <cell r="AO56">
            <v>2605.0231788079468</v>
          </cell>
          <cell r="AP56">
            <v>2575.35761589404</v>
          </cell>
          <cell r="AQ56">
            <v>3171.5662251655631</v>
          </cell>
          <cell r="AR56">
            <v>2605.0231788079468</v>
          </cell>
        </row>
        <row r="57">
          <cell r="E57" t="str">
            <v>нет</v>
          </cell>
          <cell r="L57">
            <v>2773.6887417218541</v>
          </cell>
          <cell r="M57">
            <v>3146.51</v>
          </cell>
          <cell r="N57">
            <v>2798.980132450331</v>
          </cell>
          <cell r="O57">
            <v>2773.6887417218541</v>
          </cell>
          <cell r="P57">
            <v>2743.1920529801328</v>
          </cell>
          <cell r="Q57">
            <v>2798.980132450331</v>
          </cell>
          <cell r="U57">
            <v>2725.0529801324506</v>
          </cell>
          <cell r="V57">
            <v>2743.1920529801328</v>
          </cell>
          <cell r="W57">
            <v>2421.6059602649007</v>
          </cell>
          <cell r="X57">
            <v>2725.0529801324506</v>
          </cell>
          <cell r="Y57">
            <v>2368.4801324503314</v>
          </cell>
          <cell r="Z57">
            <v>2421.6059602649007</v>
          </cell>
          <cell r="AA57">
            <v>7515.1390728476827</v>
          </cell>
          <cell r="AB57">
            <v>7889.850993377484</v>
          </cell>
          <cell r="AD57">
            <v>2387.0562913907288</v>
          </cell>
          <cell r="AE57">
            <v>2368.4801324503314</v>
          </cell>
          <cell r="AF57">
            <v>2290.6589403973512</v>
          </cell>
          <cell r="AG57">
            <v>2387.0562913907288</v>
          </cell>
          <cell r="AH57">
            <v>2240.2847682119204</v>
          </cell>
          <cell r="AI57">
            <v>2290.6589403973512</v>
          </cell>
          <cell r="AM57">
            <v>2862.35761589404</v>
          </cell>
          <cell r="AN57">
            <v>2240.2847682119204</v>
          </cell>
          <cell r="AO57">
            <v>2605.0231788079468</v>
          </cell>
          <cell r="AP57">
            <v>2575.35761589404</v>
          </cell>
          <cell r="AQ57">
            <v>3171.5662251655631</v>
          </cell>
          <cell r="AR57">
            <v>2605.0231788079468</v>
          </cell>
        </row>
        <row r="58">
          <cell r="E58" t="str">
            <v>нет</v>
          </cell>
          <cell r="AA58">
            <v>0</v>
          </cell>
          <cell r="AB58">
            <v>0</v>
          </cell>
        </row>
        <row r="59">
          <cell r="E59" t="str">
            <v>нет</v>
          </cell>
          <cell r="L59">
            <v>18.491258278145693</v>
          </cell>
          <cell r="M59">
            <v>21.11</v>
          </cell>
          <cell r="N59">
            <v>18.659867549668874</v>
          </cell>
          <cell r="O59">
            <v>18.491258278145693</v>
          </cell>
          <cell r="P59">
            <v>18.287947019867552</v>
          </cell>
          <cell r="Q59">
            <v>18.659867549668874</v>
          </cell>
          <cell r="U59">
            <v>18.167019867549669</v>
          </cell>
          <cell r="V59">
            <v>18.287947019867552</v>
          </cell>
          <cell r="W59">
            <v>16.144039735099337</v>
          </cell>
          <cell r="X59">
            <v>18.167019867549669</v>
          </cell>
          <cell r="Y59">
            <v>15.789867549668877</v>
          </cell>
          <cell r="Z59">
            <v>16.144039735099337</v>
          </cell>
          <cell r="AA59">
            <v>50.100927152317887</v>
          </cell>
          <cell r="AB59">
            <v>52.599006622516555</v>
          </cell>
          <cell r="AD59">
            <v>15.913708609271527</v>
          </cell>
          <cell r="AE59">
            <v>15.789867549668877</v>
          </cell>
          <cell r="AF59">
            <v>15.271059602649007</v>
          </cell>
          <cell r="AG59">
            <v>15.913708609271527</v>
          </cell>
          <cell r="AH59">
            <v>14.93523178807947</v>
          </cell>
          <cell r="AI59">
            <v>15.271059602649007</v>
          </cell>
          <cell r="AM59">
            <v>19.082384105960269</v>
          </cell>
          <cell r="AN59">
            <v>14.93523178807947</v>
          </cell>
          <cell r="AO59">
            <v>17.366821192052978</v>
          </cell>
          <cell r="AP59">
            <v>19.082384105960269</v>
          </cell>
          <cell r="AQ59">
            <v>21.143774834437089</v>
          </cell>
          <cell r="AR59">
            <v>17.366821192052978</v>
          </cell>
        </row>
        <row r="60">
          <cell r="E60" t="str">
            <v>нет</v>
          </cell>
          <cell r="L60">
            <v>18.491258278145693</v>
          </cell>
          <cell r="M60">
            <v>21.11</v>
          </cell>
          <cell r="N60">
            <v>18.659867549668874</v>
          </cell>
          <cell r="O60">
            <v>18.491258278145693</v>
          </cell>
          <cell r="P60">
            <v>18.287947019867552</v>
          </cell>
          <cell r="Q60">
            <v>18.659867549668874</v>
          </cell>
          <cell r="U60">
            <v>18.167019867549669</v>
          </cell>
          <cell r="V60">
            <v>18.287947019867552</v>
          </cell>
          <cell r="W60">
            <v>16.144039735099337</v>
          </cell>
          <cell r="X60">
            <v>18.167019867549669</v>
          </cell>
          <cell r="Y60">
            <v>15.789867549668877</v>
          </cell>
          <cell r="Z60">
            <v>16.144039735099337</v>
          </cell>
          <cell r="AA60">
            <v>50.100927152317887</v>
          </cell>
          <cell r="AB60">
            <v>52.599006622516555</v>
          </cell>
          <cell r="AD60">
            <v>15.913708609271527</v>
          </cell>
          <cell r="AE60">
            <v>15.789867549668877</v>
          </cell>
          <cell r="AF60">
            <v>15.271059602649007</v>
          </cell>
          <cell r="AG60">
            <v>15.913708609271527</v>
          </cell>
          <cell r="AH60">
            <v>14.93523178807947</v>
          </cell>
          <cell r="AI60">
            <v>15.271059602649007</v>
          </cell>
          <cell r="AM60">
            <v>19.082384105960269</v>
          </cell>
          <cell r="AN60">
            <v>14.93523178807947</v>
          </cell>
          <cell r="AO60">
            <v>17.366821192052978</v>
          </cell>
          <cell r="AP60">
            <v>19.082384105960269</v>
          </cell>
          <cell r="AQ60">
            <v>21.143774834437089</v>
          </cell>
          <cell r="AR60">
            <v>17.366821192052978</v>
          </cell>
        </row>
        <row r="61">
          <cell r="E61" t="str">
            <v>нет</v>
          </cell>
          <cell r="AA61">
            <v>0</v>
          </cell>
          <cell r="AB61">
            <v>0</v>
          </cell>
        </row>
        <row r="62">
          <cell r="E62" t="str">
            <v>нет</v>
          </cell>
          <cell r="L62">
            <v>0</v>
          </cell>
          <cell r="M62">
            <v>25.34</v>
          </cell>
          <cell r="N62">
            <v>0</v>
          </cell>
          <cell r="O62">
            <v>0</v>
          </cell>
          <cell r="P62">
            <v>36.04</v>
          </cell>
          <cell r="Q62">
            <v>0</v>
          </cell>
          <cell r="U62">
            <v>0</v>
          </cell>
          <cell r="V62">
            <v>36.04</v>
          </cell>
          <cell r="W62">
            <v>0</v>
          </cell>
          <cell r="X62">
            <v>0</v>
          </cell>
          <cell r="Y62">
            <v>36.04</v>
          </cell>
          <cell r="Z62">
            <v>0</v>
          </cell>
          <cell r="AA62">
            <v>36.04</v>
          </cell>
          <cell r="AB62">
            <v>36.04</v>
          </cell>
          <cell r="AD62">
            <v>0</v>
          </cell>
          <cell r="AE62">
            <v>36.04</v>
          </cell>
          <cell r="AF62">
            <v>0</v>
          </cell>
          <cell r="AG62">
            <v>0</v>
          </cell>
          <cell r="AH62">
            <v>36.04</v>
          </cell>
          <cell r="AI62">
            <v>0</v>
          </cell>
          <cell r="AM62">
            <v>0</v>
          </cell>
          <cell r="AN62">
            <v>48.739999999999995</v>
          </cell>
          <cell r="AO62">
            <v>0</v>
          </cell>
          <cell r="AP62">
            <v>0</v>
          </cell>
          <cell r="AQ62">
            <v>36.04</v>
          </cell>
          <cell r="AR62">
            <v>0</v>
          </cell>
        </row>
        <row r="63">
          <cell r="E63" t="str">
            <v>нет</v>
          </cell>
          <cell r="L63">
            <v>0</v>
          </cell>
          <cell r="M63">
            <v>25.34</v>
          </cell>
          <cell r="N63">
            <v>0</v>
          </cell>
          <cell r="O63">
            <v>0</v>
          </cell>
          <cell r="P63">
            <v>36.04</v>
          </cell>
          <cell r="U63">
            <v>0</v>
          </cell>
          <cell r="V63">
            <v>36.04</v>
          </cell>
          <cell r="W63">
            <v>0</v>
          </cell>
          <cell r="Y63">
            <v>36.04</v>
          </cell>
          <cell r="AA63">
            <v>36.04</v>
          </cell>
          <cell r="AB63">
            <v>36.04</v>
          </cell>
          <cell r="AD63">
            <v>0</v>
          </cell>
          <cell r="AE63">
            <v>36.04</v>
          </cell>
          <cell r="AF63">
            <v>0</v>
          </cell>
          <cell r="AH63">
            <v>36.04</v>
          </cell>
          <cell r="AM63">
            <v>0</v>
          </cell>
          <cell r="AN63">
            <v>36.04</v>
          </cell>
          <cell r="AO63">
            <v>0</v>
          </cell>
          <cell r="AQ63">
            <v>36.04</v>
          </cell>
        </row>
        <row r="64">
          <cell r="E64" t="str">
            <v>нет</v>
          </cell>
          <cell r="AA64">
            <v>0</v>
          </cell>
          <cell r="AB64">
            <v>0</v>
          </cell>
        </row>
        <row r="65">
          <cell r="E65" t="str">
            <v>нет</v>
          </cell>
          <cell r="L65">
            <v>0</v>
          </cell>
          <cell r="M65">
            <v>15.48</v>
          </cell>
          <cell r="N65">
            <v>0</v>
          </cell>
          <cell r="O65">
            <v>0</v>
          </cell>
          <cell r="P65">
            <v>19.68</v>
          </cell>
          <cell r="Q65">
            <v>0</v>
          </cell>
          <cell r="U65">
            <v>0</v>
          </cell>
          <cell r="V65">
            <v>19.68</v>
          </cell>
          <cell r="W65">
            <v>0</v>
          </cell>
          <cell r="X65">
            <v>0</v>
          </cell>
          <cell r="Y65">
            <v>19.68</v>
          </cell>
          <cell r="Z65">
            <v>0</v>
          </cell>
          <cell r="AA65">
            <v>19.68</v>
          </cell>
          <cell r="AB65">
            <v>19.68</v>
          </cell>
          <cell r="AD65">
            <v>0</v>
          </cell>
          <cell r="AE65">
            <v>19.68</v>
          </cell>
          <cell r="AF65">
            <v>0</v>
          </cell>
          <cell r="AG65">
            <v>0</v>
          </cell>
          <cell r="AH65">
            <v>19.68</v>
          </cell>
          <cell r="AI65">
            <v>0</v>
          </cell>
          <cell r="AM65">
            <v>0</v>
          </cell>
          <cell r="AN65">
            <v>19.68</v>
          </cell>
          <cell r="AO65">
            <v>0</v>
          </cell>
          <cell r="AP65">
            <v>0</v>
          </cell>
          <cell r="AQ65">
            <v>19.68</v>
          </cell>
          <cell r="AR65">
            <v>0</v>
          </cell>
        </row>
        <row r="66">
          <cell r="E66" t="str">
            <v>нет</v>
          </cell>
          <cell r="L66">
            <v>0</v>
          </cell>
          <cell r="M66">
            <v>15.48</v>
          </cell>
          <cell r="N66">
            <v>0</v>
          </cell>
          <cell r="P66">
            <v>19.68</v>
          </cell>
          <cell r="U66">
            <v>0</v>
          </cell>
          <cell r="V66">
            <v>19.68</v>
          </cell>
          <cell r="W66">
            <v>0</v>
          </cell>
          <cell r="Y66">
            <v>19.68</v>
          </cell>
          <cell r="AA66">
            <v>19.68</v>
          </cell>
          <cell r="AB66">
            <v>19.68</v>
          </cell>
          <cell r="AD66">
            <v>0</v>
          </cell>
          <cell r="AE66">
            <v>19.68</v>
          </cell>
          <cell r="AF66">
            <v>0</v>
          </cell>
          <cell r="AH66">
            <v>19.68</v>
          </cell>
          <cell r="AM66">
            <v>0</v>
          </cell>
          <cell r="AN66">
            <v>19.68</v>
          </cell>
          <cell r="AO66">
            <v>0</v>
          </cell>
          <cell r="AQ66">
            <v>19.68</v>
          </cell>
        </row>
        <row r="67">
          <cell r="E67" t="str">
            <v>нет</v>
          </cell>
          <cell r="AA67">
            <v>0</v>
          </cell>
          <cell r="AB67">
            <v>0</v>
          </cell>
        </row>
        <row r="68">
          <cell r="E68" t="str">
            <v>нет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</row>
        <row r="69">
          <cell r="E69" t="str">
            <v>нет</v>
          </cell>
          <cell r="AA69">
            <v>0</v>
          </cell>
          <cell r="AB69">
            <v>0</v>
          </cell>
        </row>
        <row r="70">
          <cell r="E70" t="str">
            <v>нет</v>
          </cell>
          <cell r="AA70">
            <v>0</v>
          </cell>
          <cell r="AB70">
            <v>0</v>
          </cell>
        </row>
        <row r="71">
          <cell r="E71" t="str">
            <v>нет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</row>
        <row r="72">
          <cell r="E72" t="str">
            <v>нет</v>
          </cell>
          <cell r="AA72">
            <v>0</v>
          </cell>
          <cell r="AB72">
            <v>0</v>
          </cell>
        </row>
        <row r="73">
          <cell r="E73" t="str">
            <v>нет</v>
          </cell>
          <cell r="AA73">
            <v>0</v>
          </cell>
          <cell r="AB73">
            <v>0</v>
          </cell>
        </row>
        <row r="74">
          <cell r="E74" t="str">
            <v>нет</v>
          </cell>
          <cell r="L74">
            <v>0</v>
          </cell>
          <cell r="M74">
            <v>20.91</v>
          </cell>
          <cell r="N74">
            <v>0</v>
          </cell>
          <cell r="O74">
            <v>0</v>
          </cell>
          <cell r="P74">
            <v>18.509999999999998</v>
          </cell>
          <cell r="Q74">
            <v>0</v>
          </cell>
          <cell r="U74">
            <v>0</v>
          </cell>
          <cell r="V74">
            <v>18.509999999999998</v>
          </cell>
          <cell r="W74">
            <v>0</v>
          </cell>
          <cell r="X74">
            <v>0</v>
          </cell>
          <cell r="Y74">
            <v>18.509999999999998</v>
          </cell>
          <cell r="Z74">
            <v>0</v>
          </cell>
          <cell r="AA74">
            <v>18.509999999999998</v>
          </cell>
          <cell r="AB74">
            <v>18.509999999999998</v>
          </cell>
          <cell r="AD74">
            <v>0</v>
          </cell>
          <cell r="AE74">
            <v>18.509999999999998</v>
          </cell>
          <cell r="AF74">
            <v>0</v>
          </cell>
          <cell r="AG74">
            <v>0</v>
          </cell>
          <cell r="AH74">
            <v>18.509999999999998</v>
          </cell>
          <cell r="AI74">
            <v>0</v>
          </cell>
          <cell r="AM74">
            <v>0</v>
          </cell>
          <cell r="AN74">
            <v>18.509999999999998</v>
          </cell>
          <cell r="AO74">
            <v>0</v>
          </cell>
          <cell r="AP74">
            <v>0</v>
          </cell>
          <cell r="AQ74">
            <v>18.509999999999998</v>
          </cell>
          <cell r="AR74">
            <v>0</v>
          </cell>
        </row>
        <row r="75">
          <cell r="E75" t="str">
            <v>нет</v>
          </cell>
          <cell r="L75">
            <v>0</v>
          </cell>
          <cell r="M75">
            <v>20.91</v>
          </cell>
          <cell r="N75">
            <v>0</v>
          </cell>
          <cell r="P75">
            <v>18.509999999999998</v>
          </cell>
          <cell r="U75">
            <v>0</v>
          </cell>
          <cell r="V75">
            <v>18.509999999999998</v>
          </cell>
          <cell r="W75">
            <v>0</v>
          </cell>
          <cell r="Y75">
            <v>18.509999999999998</v>
          </cell>
          <cell r="AA75">
            <v>18.509999999999998</v>
          </cell>
          <cell r="AB75">
            <v>18.509999999999998</v>
          </cell>
          <cell r="AD75">
            <v>0</v>
          </cell>
          <cell r="AE75">
            <v>18.509999999999998</v>
          </cell>
          <cell r="AF75">
            <v>0</v>
          </cell>
          <cell r="AH75">
            <v>18.509999999999998</v>
          </cell>
          <cell r="AM75">
            <v>0</v>
          </cell>
          <cell r="AN75">
            <v>18.509999999999998</v>
          </cell>
          <cell r="AO75">
            <v>0</v>
          </cell>
          <cell r="AQ75">
            <v>18.509999999999998</v>
          </cell>
        </row>
        <row r="76">
          <cell r="E76" t="str">
            <v>нет</v>
          </cell>
          <cell r="AA76">
            <v>0</v>
          </cell>
          <cell r="AB76">
            <v>0</v>
          </cell>
        </row>
        <row r="77">
          <cell r="E77" t="str">
            <v>нет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</row>
        <row r="78">
          <cell r="E78" t="str">
            <v>нет</v>
          </cell>
          <cell r="L78">
            <v>0</v>
          </cell>
          <cell r="N78">
            <v>0</v>
          </cell>
          <cell r="U78">
            <v>0</v>
          </cell>
          <cell r="V78">
            <v>0</v>
          </cell>
          <cell r="W78">
            <v>0</v>
          </cell>
          <cell r="Y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0</v>
          </cell>
        </row>
        <row r="79">
          <cell r="E79" t="str">
            <v>нет</v>
          </cell>
          <cell r="AA79">
            <v>0</v>
          </cell>
          <cell r="AB79">
            <v>0</v>
          </cell>
        </row>
        <row r="80">
          <cell r="E80" t="str">
            <v>нет</v>
          </cell>
          <cell r="L80">
            <v>9230.64</v>
          </cell>
          <cell r="M80">
            <v>9948.9583999999995</v>
          </cell>
          <cell r="N80">
            <v>9194.9400000000023</v>
          </cell>
          <cell r="O80">
            <v>9215.1105000000007</v>
          </cell>
          <cell r="P80">
            <v>9048.9699999999993</v>
          </cell>
          <cell r="Q80">
            <v>9131.4430500000017</v>
          </cell>
          <cell r="U80">
            <v>9068.5</v>
          </cell>
          <cell r="V80">
            <v>9057.465549999999</v>
          </cell>
          <cell r="W80">
            <v>8057</v>
          </cell>
          <cell r="X80">
            <v>8628.4975000000013</v>
          </cell>
          <cell r="Y80">
            <v>7879.93</v>
          </cell>
          <cell r="Z80">
            <v>7979.9745499999999</v>
          </cell>
          <cell r="AA80">
            <v>25005.43</v>
          </cell>
          <cell r="AB80">
            <v>25665.937599999997</v>
          </cell>
          <cell r="AD80">
            <v>7941.8600000000006</v>
          </cell>
          <cell r="AE80">
            <v>7906.8695500000003</v>
          </cell>
          <cell r="AF80">
            <v>7620.5100000000011</v>
          </cell>
          <cell r="AG80">
            <v>7802.0727500000012</v>
          </cell>
          <cell r="AH80">
            <v>7452.61</v>
          </cell>
          <cell r="AI80">
            <v>7547.473500000001</v>
          </cell>
          <cell r="AM80">
            <v>9526.2100000000009</v>
          </cell>
          <cell r="AN80">
            <v>8354.6260000000002</v>
          </cell>
          <cell r="AO80">
            <v>8668.41</v>
          </cell>
          <cell r="AP80">
            <v>9153.0670000000009</v>
          </cell>
          <cell r="AQ80">
            <v>9881.8999999999978</v>
          </cell>
          <cell r="AR80">
            <v>8845.9281499999997</v>
          </cell>
        </row>
        <row r="81">
          <cell r="E81" t="str">
            <v>нет</v>
          </cell>
          <cell r="L81">
            <v>8030.6567999999997</v>
          </cell>
          <cell r="M81">
            <v>8381.9084000000003</v>
          </cell>
          <cell r="N81">
            <v>7999.5978000000023</v>
          </cell>
          <cell r="O81">
            <v>8015.127300000001</v>
          </cell>
          <cell r="P81">
            <v>7872.6038999999992</v>
          </cell>
          <cell r="Q81">
            <v>7936.1008500000007</v>
          </cell>
          <cell r="U81">
            <v>7889.5950000000003</v>
          </cell>
          <cell r="V81">
            <v>7881.0994499999997</v>
          </cell>
          <cell r="W81">
            <v>7009.59</v>
          </cell>
          <cell r="X81">
            <v>7449.5925000000007</v>
          </cell>
          <cell r="Y81">
            <v>6855.5391</v>
          </cell>
          <cell r="Z81">
            <v>6932.5645500000001</v>
          </cell>
          <cell r="AA81">
            <v>21754.724099999999</v>
          </cell>
          <cell r="AB81">
            <v>22263.2565</v>
          </cell>
          <cell r="AD81">
            <v>6909.4182000000001</v>
          </cell>
          <cell r="AE81">
            <v>6882.47865</v>
          </cell>
          <cell r="AF81">
            <v>6629.8437000000013</v>
          </cell>
          <cell r="AG81">
            <v>6769.6309500000007</v>
          </cell>
          <cell r="AH81">
            <v>6483.7707</v>
          </cell>
          <cell r="AI81">
            <v>6556.8072000000011</v>
          </cell>
          <cell r="AM81">
            <v>8287.8027000000002</v>
          </cell>
          <cell r="AN81">
            <v>7385.7867000000006</v>
          </cell>
          <cell r="AO81">
            <v>7541.5167000000001</v>
          </cell>
          <cell r="AP81">
            <v>7914.6597000000002</v>
          </cell>
          <cell r="AQ81">
            <v>8597.2529999999988</v>
          </cell>
          <cell r="AR81">
            <v>8001.4348499999996</v>
          </cell>
        </row>
        <row r="82">
          <cell r="E82" t="str">
            <v>нет</v>
          </cell>
          <cell r="L82">
            <v>1199.9831999999999</v>
          </cell>
          <cell r="M82">
            <v>1567.05</v>
          </cell>
          <cell r="N82">
            <v>1195.3422000000003</v>
          </cell>
          <cell r="O82">
            <v>1199.9831999999999</v>
          </cell>
          <cell r="P82">
            <v>1176.3661</v>
          </cell>
          <cell r="Q82">
            <v>1195.3422000000003</v>
          </cell>
          <cell r="U82">
            <v>1178.905</v>
          </cell>
          <cell r="V82">
            <v>1176.3661</v>
          </cell>
          <cell r="W82">
            <v>1047.4100000000001</v>
          </cell>
          <cell r="X82">
            <v>1178.905</v>
          </cell>
          <cell r="Y82">
            <v>1024.3909000000001</v>
          </cell>
          <cell r="Z82">
            <v>1047.4100000000001</v>
          </cell>
          <cell r="AA82">
            <v>3250.7058999999999</v>
          </cell>
          <cell r="AB82">
            <v>3402.6810999999998</v>
          </cell>
          <cell r="AD82">
            <v>1032.4418000000001</v>
          </cell>
          <cell r="AE82">
            <v>1024.3909000000001</v>
          </cell>
          <cell r="AF82">
            <v>990.66630000000021</v>
          </cell>
          <cell r="AG82">
            <v>1032.4418000000001</v>
          </cell>
          <cell r="AH82">
            <v>968.83929999999998</v>
          </cell>
          <cell r="AI82">
            <v>990.66630000000021</v>
          </cell>
          <cell r="AM82">
            <v>1238.4073000000001</v>
          </cell>
          <cell r="AN82">
            <v>968.83929999999998</v>
          </cell>
          <cell r="AO82">
            <v>1126.8933</v>
          </cell>
          <cell r="AP82">
            <v>1238.4073000000001</v>
          </cell>
          <cell r="AQ82">
            <v>1284.6469999999997</v>
          </cell>
          <cell r="AR82">
            <v>844.49329999999998</v>
          </cell>
        </row>
        <row r="83">
          <cell r="E83" t="str">
            <v>нет</v>
          </cell>
          <cell r="L83">
            <v>473.66</v>
          </cell>
          <cell r="M83">
            <v>473.66</v>
          </cell>
          <cell r="N83">
            <v>427.82</v>
          </cell>
          <cell r="O83">
            <v>427.82</v>
          </cell>
          <cell r="P83">
            <v>473.66</v>
          </cell>
          <cell r="Q83">
            <v>473.66</v>
          </cell>
          <cell r="U83">
            <v>458.38</v>
          </cell>
          <cell r="V83">
            <v>458.38</v>
          </cell>
          <cell r="W83">
            <v>473.66</v>
          </cell>
          <cell r="X83">
            <v>473.66</v>
          </cell>
          <cell r="Y83">
            <v>458.38</v>
          </cell>
          <cell r="Z83">
            <v>458.38</v>
          </cell>
          <cell r="AA83">
            <v>1390.43</v>
          </cell>
          <cell r="AB83">
            <v>1006</v>
          </cell>
          <cell r="AD83">
            <v>473.66</v>
          </cell>
          <cell r="AE83">
            <v>473.66</v>
          </cell>
          <cell r="AF83">
            <v>473.66</v>
          </cell>
          <cell r="AG83">
            <v>473.66</v>
          </cell>
          <cell r="AH83">
            <v>458.38</v>
          </cell>
          <cell r="AI83">
            <v>458.38</v>
          </cell>
          <cell r="AM83">
            <v>369.67</v>
          </cell>
          <cell r="AO83">
            <v>369.67</v>
          </cell>
          <cell r="AQ83">
            <v>368.67</v>
          </cell>
          <cell r="AR83">
            <v>1276</v>
          </cell>
        </row>
        <row r="84">
          <cell r="E84" t="str">
            <v>нет</v>
          </cell>
          <cell r="AA84">
            <v>0</v>
          </cell>
          <cell r="AB84">
            <v>0</v>
          </cell>
        </row>
        <row r="85">
          <cell r="L85">
            <v>4636.4378349999997</v>
          </cell>
          <cell r="M85">
            <v>8138.4396349999997</v>
          </cell>
          <cell r="N85">
            <v>3765.4273682203384</v>
          </cell>
          <cell r="O85">
            <v>7267.4291682203384</v>
          </cell>
          <cell r="P85">
            <v>6082.8695999999982</v>
          </cell>
          <cell r="Q85">
            <v>9029.8713999999982</v>
          </cell>
          <cell r="U85">
            <v>7720.4427999999989</v>
          </cell>
          <cell r="V85">
            <v>11222.444600000003</v>
          </cell>
          <cell r="W85">
            <v>6994.3919999999971</v>
          </cell>
          <cell r="X85">
            <v>8496.393799999998</v>
          </cell>
          <cell r="Y85">
            <v>9255.3883999999962</v>
          </cell>
          <cell r="Z85">
            <v>9789.390199999998</v>
          </cell>
          <cell r="AA85">
            <v>23970.223199999997</v>
          </cell>
          <cell r="AB85">
            <v>29508.228599999999</v>
          </cell>
          <cell r="AD85">
            <v>9359.8248000000003</v>
          </cell>
          <cell r="AE85">
            <v>12061.824800000002</v>
          </cell>
          <cell r="AF85">
            <v>8184.3941999999979</v>
          </cell>
          <cell r="AG85">
            <v>9746.3942000000006</v>
          </cell>
          <cell r="AH85">
            <v>7217.0763999999972</v>
          </cell>
          <cell r="AI85">
            <v>7919.0763999999981</v>
          </cell>
          <cell r="AM85">
            <v>4574.0559999999987</v>
          </cell>
          <cell r="AN85">
            <v>8276.0560000000005</v>
          </cell>
          <cell r="AO85">
            <v>3855.6093999999998</v>
          </cell>
          <cell r="AP85">
            <v>6609.6094000000003</v>
          </cell>
          <cell r="AQ85">
            <v>3805.3427999999985</v>
          </cell>
          <cell r="AR85">
            <v>5307.3428000000004</v>
          </cell>
        </row>
        <row r="86">
          <cell r="E86">
            <v>0.18</v>
          </cell>
          <cell r="L86">
            <v>54.87</v>
          </cell>
          <cell r="M86">
            <v>54.87</v>
          </cell>
          <cell r="N86">
            <v>107.97</v>
          </cell>
          <cell r="O86">
            <v>107.97</v>
          </cell>
          <cell r="P86">
            <v>1072.502</v>
          </cell>
          <cell r="Q86">
            <v>1072.502</v>
          </cell>
          <cell r="U86">
            <v>1889.7936</v>
          </cell>
          <cell r="V86">
            <v>1889.7936</v>
          </cell>
          <cell r="W86">
            <v>1814.1674</v>
          </cell>
          <cell r="X86">
            <v>1814.1674</v>
          </cell>
          <cell r="Y86">
            <v>2513.2701999999999</v>
          </cell>
          <cell r="Z86">
            <v>2513.2701999999999</v>
          </cell>
          <cell r="AA86">
            <v>6217.2312000000002</v>
          </cell>
          <cell r="AB86">
            <v>6217.2312000000002</v>
          </cell>
          <cell r="AD86">
            <v>3033.2371999999996</v>
          </cell>
          <cell r="AE86">
            <v>3033.2371999999996</v>
          </cell>
          <cell r="AF86">
            <v>2413.8197999999998</v>
          </cell>
          <cell r="AG86">
            <v>2413.8197999999998</v>
          </cell>
          <cell r="AH86">
            <v>1866.2525999999998</v>
          </cell>
          <cell r="AI86">
            <v>1866.2525999999998</v>
          </cell>
          <cell r="AM86">
            <v>601.0566</v>
          </cell>
          <cell r="AN86">
            <v>601.0566</v>
          </cell>
          <cell r="AO86">
            <v>222.11139999999997</v>
          </cell>
          <cell r="AP86">
            <v>222.11139999999997</v>
          </cell>
          <cell r="AQ86">
            <v>94.340999999999994</v>
          </cell>
          <cell r="AR86">
            <v>94.340999999999994</v>
          </cell>
        </row>
        <row r="87">
          <cell r="E87">
            <v>0.18</v>
          </cell>
          <cell r="L87">
            <v>54.87</v>
          </cell>
          <cell r="M87">
            <v>54.87</v>
          </cell>
          <cell r="N87">
            <v>107.97</v>
          </cell>
          <cell r="O87">
            <v>107.97</v>
          </cell>
          <cell r="P87">
            <v>1072.502</v>
          </cell>
          <cell r="Q87">
            <v>1072.502</v>
          </cell>
          <cell r="U87">
            <v>1889.7936</v>
          </cell>
          <cell r="V87">
            <v>1889.7936</v>
          </cell>
          <cell r="W87">
            <v>1814.1674</v>
          </cell>
          <cell r="X87">
            <v>1814.1674</v>
          </cell>
          <cell r="Y87">
            <v>2513.2701999999999</v>
          </cell>
          <cell r="Z87">
            <v>2513.2701999999999</v>
          </cell>
          <cell r="AA87">
            <v>6217.2312000000002</v>
          </cell>
          <cell r="AB87">
            <v>6217.2312000000002</v>
          </cell>
          <cell r="AD87">
            <v>3033.2371999999996</v>
          </cell>
          <cell r="AE87">
            <v>3033.2371999999996</v>
          </cell>
          <cell r="AF87">
            <v>2413.8197999999998</v>
          </cell>
          <cell r="AG87">
            <v>2413.8197999999998</v>
          </cell>
          <cell r="AH87">
            <v>1866.2525999999998</v>
          </cell>
          <cell r="AI87">
            <v>1866.2525999999998</v>
          </cell>
          <cell r="AM87">
            <v>601.0566</v>
          </cell>
          <cell r="AN87">
            <v>601.0566</v>
          </cell>
          <cell r="AO87">
            <v>222.11139999999997</v>
          </cell>
          <cell r="AP87">
            <v>222.11139999999997</v>
          </cell>
          <cell r="AQ87">
            <v>94.340999999999994</v>
          </cell>
          <cell r="AR87">
            <v>94.340999999999994</v>
          </cell>
        </row>
        <row r="88">
          <cell r="E88">
            <v>0.18</v>
          </cell>
          <cell r="AA88">
            <v>0</v>
          </cell>
          <cell r="AB88">
            <v>0</v>
          </cell>
        </row>
        <row r="89">
          <cell r="E89">
            <v>0.18</v>
          </cell>
          <cell r="AA89">
            <v>0</v>
          </cell>
          <cell r="AB89">
            <v>0</v>
          </cell>
        </row>
        <row r="90">
          <cell r="E90">
            <v>0.18</v>
          </cell>
          <cell r="L90">
            <v>2383.1751999999997</v>
          </cell>
          <cell r="M90">
            <v>2885.1769999999997</v>
          </cell>
          <cell r="N90">
            <v>2383.1751999999997</v>
          </cell>
          <cell r="O90">
            <v>2885.1769999999997</v>
          </cell>
          <cell r="P90">
            <v>2383.1751999999997</v>
          </cell>
          <cell r="Q90">
            <v>2330.1769999999997</v>
          </cell>
          <cell r="U90">
            <v>2383.1751999999997</v>
          </cell>
          <cell r="V90">
            <v>5885.1770000000006</v>
          </cell>
          <cell r="W90">
            <v>2381.4759999999997</v>
          </cell>
          <cell r="X90">
            <v>3883.4777999999997</v>
          </cell>
          <cell r="Y90">
            <v>2381.4759999999997</v>
          </cell>
          <cell r="Z90">
            <v>2915.4777999999997</v>
          </cell>
          <cell r="AA90">
            <v>7146.1271999999999</v>
          </cell>
          <cell r="AB90">
            <v>12684.132599999999</v>
          </cell>
          <cell r="AD90">
            <v>2381.4759999999997</v>
          </cell>
          <cell r="AE90">
            <v>5083.4760000000006</v>
          </cell>
          <cell r="AF90">
            <v>2381.4759999999997</v>
          </cell>
          <cell r="AG90">
            <v>3943.4760000000001</v>
          </cell>
          <cell r="AH90">
            <v>2381.4759999999997</v>
          </cell>
          <cell r="AI90">
            <v>3083.4760000000001</v>
          </cell>
          <cell r="AM90">
            <v>2381.4759999999997</v>
          </cell>
          <cell r="AN90">
            <v>3083.4760000000001</v>
          </cell>
          <cell r="AO90">
            <v>2381.4759999999997</v>
          </cell>
          <cell r="AP90">
            <v>2135.4760000000001</v>
          </cell>
          <cell r="AQ90">
            <v>2381.4759999999997</v>
          </cell>
          <cell r="AR90">
            <v>883.476</v>
          </cell>
        </row>
        <row r="91">
          <cell r="E91">
            <v>0.18</v>
          </cell>
          <cell r="L91">
            <v>2365.8881999999999</v>
          </cell>
          <cell r="M91">
            <v>2867.89</v>
          </cell>
          <cell r="N91">
            <v>2365.8881999999999</v>
          </cell>
          <cell r="O91">
            <v>2867.89</v>
          </cell>
          <cell r="P91">
            <v>2365.8881999999999</v>
          </cell>
          <cell r="Q91">
            <v>2312.89</v>
          </cell>
          <cell r="U91">
            <v>2365.8881999999999</v>
          </cell>
          <cell r="V91">
            <v>5867.89</v>
          </cell>
          <cell r="W91">
            <v>2365.8881999999999</v>
          </cell>
          <cell r="X91">
            <v>3867.89</v>
          </cell>
          <cell r="Y91">
            <v>2365.8881999999999</v>
          </cell>
          <cell r="Z91">
            <v>2899.89</v>
          </cell>
          <cell r="AA91">
            <v>7097.6646000000001</v>
          </cell>
          <cell r="AB91">
            <v>12635.67</v>
          </cell>
          <cell r="AD91">
            <v>2365.8881999999999</v>
          </cell>
          <cell r="AE91">
            <v>5067.8882000000003</v>
          </cell>
          <cell r="AF91">
            <v>2365.8881999999999</v>
          </cell>
          <cell r="AG91">
            <v>3927.8882000000003</v>
          </cell>
          <cell r="AH91">
            <v>2365.8881999999999</v>
          </cell>
          <cell r="AI91">
            <v>3067.8882000000003</v>
          </cell>
          <cell r="AM91">
            <v>2365.8881999999999</v>
          </cell>
          <cell r="AN91">
            <v>3067.8882000000003</v>
          </cell>
          <cell r="AO91">
            <v>2365.8881999999999</v>
          </cell>
          <cell r="AP91">
            <v>2119.8882000000003</v>
          </cell>
          <cell r="AQ91">
            <v>2365.8881999999999</v>
          </cell>
          <cell r="AR91">
            <v>867.8882000000001</v>
          </cell>
        </row>
        <row r="92">
          <cell r="E92">
            <v>0.18</v>
          </cell>
          <cell r="L92">
            <v>8.8971999999999998</v>
          </cell>
          <cell r="M92">
            <v>8.8971999999999998</v>
          </cell>
          <cell r="N92">
            <v>8.8971999999999998</v>
          </cell>
          <cell r="O92">
            <v>8.8971999999999998</v>
          </cell>
          <cell r="P92">
            <v>8.8971999999999998</v>
          </cell>
          <cell r="Q92">
            <v>8.8971999999999998</v>
          </cell>
          <cell r="U92">
            <v>8.8971999999999998</v>
          </cell>
          <cell r="V92">
            <v>8.8971999999999998</v>
          </cell>
          <cell r="W92">
            <v>7.1979999999999995</v>
          </cell>
          <cell r="X92">
            <v>7.1979999999999995</v>
          </cell>
          <cell r="Y92">
            <v>7.1979999999999995</v>
          </cell>
          <cell r="Z92">
            <v>7.1979999999999995</v>
          </cell>
          <cell r="AA92">
            <v>23.293199999999999</v>
          </cell>
          <cell r="AB92">
            <v>23.293199999999999</v>
          </cell>
          <cell r="AD92">
            <v>7.1979999999999995</v>
          </cell>
          <cell r="AE92">
            <v>7.1979999999999995</v>
          </cell>
          <cell r="AF92">
            <v>7.1979999999999995</v>
          </cell>
          <cell r="AG92">
            <v>7.1979999999999995</v>
          </cell>
          <cell r="AH92">
            <v>7.1979999999999995</v>
          </cell>
          <cell r="AI92">
            <v>7.1979999999999995</v>
          </cell>
          <cell r="AM92">
            <v>7.1979999999999995</v>
          </cell>
          <cell r="AN92">
            <v>7.1979999999999995</v>
          </cell>
          <cell r="AO92">
            <v>7.1979999999999995</v>
          </cell>
          <cell r="AP92">
            <v>7.1979999999999995</v>
          </cell>
          <cell r="AQ92">
            <v>7.1979999999999995</v>
          </cell>
          <cell r="AR92">
            <v>7.1979999999999995</v>
          </cell>
        </row>
        <row r="93">
          <cell r="E93">
            <v>0.18</v>
          </cell>
          <cell r="L93">
            <v>6.7849999999999993</v>
          </cell>
          <cell r="M93">
            <v>6.7849999999999993</v>
          </cell>
          <cell r="N93">
            <v>6.7849999999999993</v>
          </cell>
          <cell r="O93">
            <v>6.7849999999999993</v>
          </cell>
          <cell r="P93">
            <v>6.7849999999999993</v>
          </cell>
          <cell r="Q93">
            <v>6.7849999999999993</v>
          </cell>
          <cell r="U93">
            <v>6.7849999999999993</v>
          </cell>
          <cell r="V93">
            <v>6.7849999999999993</v>
          </cell>
          <cell r="W93">
            <v>6.7849999999999993</v>
          </cell>
          <cell r="X93">
            <v>6.7849999999999993</v>
          </cell>
          <cell r="Y93">
            <v>6.7849999999999993</v>
          </cell>
          <cell r="Z93">
            <v>6.7849999999999993</v>
          </cell>
          <cell r="AA93">
            <v>20.354999999999997</v>
          </cell>
          <cell r="AB93">
            <v>20.354999999999997</v>
          </cell>
          <cell r="AD93">
            <v>6.7849999999999993</v>
          </cell>
          <cell r="AE93">
            <v>6.7849999999999993</v>
          </cell>
          <cell r="AF93">
            <v>6.7849999999999993</v>
          </cell>
          <cell r="AG93">
            <v>6.7849999999999993</v>
          </cell>
          <cell r="AH93">
            <v>6.7849999999999993</v>
          </cell>
          <cell r="AI93">
            <v>6.7849999999999993</v>
          </cell>
          <cell r="AM93">
            <v>6.7849999999999993</v>
          </cell>
          <cell r="AN93">
            <v>6.7849999999999993</v>
          </cell>
          <cell r="AO93">
            <v>6.7849999999999993</v>
          </cell>
          <cell r="AP93">
            <v>6.7849999999999993</v>
          </cell>
          <cell r="AQ93">
            <v>6.7849999999999993</v>
          </cell>
          <cell r="AR93">
            <v>6.7849999999999993</v>
          </cell>
        </row>
        <row r="94">
          <cell r="E94">
            <v>0.18</v>
          </cell>
          <cell r="L94">
            <v>1.6048</v>
          </cell>
          <cell r="M94">
            <v>1.6048</v>
          </cell>
          <cell r="N94">
            <v>1.6048</v>
          </cell>
          <cell r="O94">
            <v>1.6048</v>
          </cell>
          <cell r="P94">
            <v>1.6048</v>
          </cell>
          <cell r="Q94">
            <v>1.6048</v>
          </cell>
          <cell r="U94">
            <v>1.6048</v>
          </cell>
          <cell r="V94">
            <v>1.6048</v>
          </cell>
          <cell r="W94">
            <v>1.6048</v>
          </cell>
          <cell r="X94">
            <v>1.6048</v>
          </cell>
          <cell r="Y94">
            <v>1.6048</v>
          </cell>
          <cell r="Z94">
            <v>1.6048</v>
          </cell>
          <cell r="AA94">
            <v>4.8144</v>
          </cell>
          <cell r="AB94">
            <v>4.8144</v>
          </cell>
          <cell r="AD94">
            <v>1.6048</v>
          </cell>
          <cell r="AE94">
            <v>1.6048</v>
          </cell>
          <cell r="AF94">
            <v>1.6048</v>
          </cell>
          <cell r="AG94">
            <v>1.6048</v>
          </cell>
          <cell r="AH94">
            <v>1.6048</v>
          </cell>
          <cell r="AI94">
            <v>1.6048</v>
          </cell>
          <cell r="AM94">
            <v>1.6048</v>
          </cell>
          <cell r="AN94">
            <v>1.6048</v>
          </cell>
          <cell r="AO94">
            <v>1.6048</v>
          </cell>
          <cell r="AP94">
            <v>1.6048</v>
          </cell>
          <cell r="AQ94">
            <v>1.6048</v>
          </cell>
          <cell r="AR94">
            <v>1.6048</v>
          </cell>
        </row>
        <row r="95">
          <cell r="E95">
            <v>0.18</v>
          </cell>
          <cell r="AA95">
            <v>0</v>
          </cell>
          <cell r="AB95">
            <v>0</v>
          </cell>
        </row>
        <row r="96">
          <cell r="E96" t="str">
            <v>нет</v>
          </cell>
          <cell r="L96">
            <v>63.620000000000005</v>
          </cell>
          <cell r="M96">
            <v>63.620000000000005</v>
          </cell>
          <cell r="N96">
            <v>33</v>
          </cell>
          <cell r="O96">
            <v>33</v>
          </cell>
          <cell r="P96">
            <v>20.87</v>
          </cell>
          <cell r="Q96">
            <v>20.87</v>
          </cell>
          <cell r="U96">
            <v>64.05</v>
          </cell>
          <cell r="V96">
            <v>64.05</v>
          </cell>
          <cell r="W96">
            <v>0</v>
          </cell>
          <cell r="X96">
            <v>0</v>
          </cell>
          <cell r="Y96">
            <v>100.52000000000001</v>
          </cell>
          <cell r="Z96">
            <v>100.52000000000001</v>
          </cell>
          <cell r="AA96">
            <v>164.57</v>
          </cell>
          <cell r="AB96">
            <v>164.57</v>
          </cell>
          <cell r="AD96">
            <v>7.33</v>
          </cell>
          <cell r="AE96">
            <v>7.33</v>
          </cell>
          <cell r="AF96">
            <v>30.66</v>
          </cell>
          <cell r="AG96">
            <v>30.66</v>
          </cell>
          <cell r="AH96">
            <v>0</v>
          </cell>
          <cell r="AI96">
            <v>0</v>
          </cell>
          <cell r="AM96">
            <v>43.89</v>
          </cell>
          <cell r="AN96">
            <v>43.89</v>
          </cell>
          <cell r="AO96">
            <v>80.66</v>
          </cell>
          <cell r="AP96">
            <v>80.66</v>
          </cell>
          <cell r="AQ96">
            <v>100.78999999999999</v>
          </cell>
          <cell r="AR96">
            <v>100.78999999999999</v>
          </cell>
        </row>
        <row r="97">
          <cell r="E97" t="str">
            <v>нет</v>
          </cell>
          <cell r="L97">
            <v>0</v>
          </cell>
          <cell r="M97">
            <v>0</v>
          </cell>
          <cell r="N97">
            <v>28</v>
          </cell>
          <cell r="O97">
            <v>28</v>
          </cell>
          <cell r="P97">
            <v>4.2</v>
          </cell>
          <cell r="Q97">
            <v>4.2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E98" t="str">
            <v>нет</v>
          </cell>
          <cell r="L98">
            <v>29.69</v>
          </cell>
          <cell r="M98">
            <v>29.69</v>
          </cell>
          <cell r="N98">
            <v>0</v>
          </cell>
          <cell r="O98">
            <v>0</v>
          </cell>
          <cell r="P98">
            <v>16.670000000000002</v>
          </cell>
          <cell r="Q98">
            <v>16.670000000000002</v>
          </cell>
          <cell r="U98">
            <v>64.05</v>
          </cell>
          <cell r="V98">
            <v>64.05</v>
          </cell>
          <cell r="W98">
            <v>0</v>
          </cell>
          <cell r="X98">
            <v>0</v>
          </cell>
          <cell r="Y98">
            <v>17.600000000000001</v>
          </cell>
          <cell r="Z98">
            <v>17.600000000000001</v>
          </cell>
          <cell r="AA98">
            <v>81.650000000000006</v>
          </cell>
          <cell r="AB98">
            <v>81.650000000000006</v>
          </cell>
          <cell r="AD98">
            <v>7.33</v>
          </cell>
          <cell r="AE98">
            <v>7.33</v>
          </cell>
          <cell r="AF98">
            <v>30.66</v>
          </cell>
          <cell r="AG98">
            <v>30.66</v>
          </cell>
          <cell r="AH98">
            <v>0</v>
          </cell>
          <cell r="AI98">
            <v>0</v>
          </cell>
          <cell r="AM98">
            <v>13.69</v>
          </cell>
          <cell r="AN98">
            <v>13.69</v>
          </cell>
          <cell r="AO98">
            <v>14.66</v>
          </cell>
          <cell r="AP98">
            <v>14.66</v>
          </cell>
          <cell r="AQ98">
            <v>36.35</v>
          </cell>
          <cell r="AR98">
            <v>36.35</v>
          </cell>
        </row>
        <row r="99">
          <cell r="E99" t="str">
            <v>нет</v>
          </cell>
          <cell r="L99">
            <v>33.93</v>
          </cell>
          <cell r="M99">
            <v>33.93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82.92</v>
          </cell>
          <cell r="Z99">
            <v>82.92</v>
          </cell>
          <cell r="AA99">
            <v>82.92</v>
          </cell>
          <cell r="AB99">
            <v>82.92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M99">
            <v>30.2</v>
          </cell>
          <cell r="AN99">
            <v>30.2</v>
          </cell>
          <cell r="AO99">
            <v>66</v>
          </cell>
          <cell r="AP99">
            <v>66</v>
          </cell>
          <cell r="AQ99">
            <v>64.44</v>
          </cell>
          <cell r="AR99">
            <v>64.44</v>
          </cell>
        </row>
        <row r="100">
          <cell r="E100" t="str">
            <v>нет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</row>
        <row r="101">
          <cell r="E101" t="str">
            <v>нет</v>
          </cell>
          <cell r="L101">
            <v>0</v>
          </cell>
          <cell r="M101">
            <v>0</v>
          </cell>
          <cell r="N101">
            <v>5</v>
          </cell>
          <cell r="O101">
            <v>5</v>
          </cell>
          <cell r="P101">
            <v>0</v>
          </cell>
          <cell r="Q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</row>
        <row r="102">
          <cell r="E102">
            <v>0.18</v>
          </cell>
          <cell r="L102">
            <v>18.950799999999997</v>
          </cell>
          <cell r="M102">
            <v>18.950799999999997</v>
          </cell>
          <cell r="N102">
            <v>18.950799999999997</v>
          </cell>
          <cell r="O102">
            <v>18.950799999999997</v>
          </cell>
          <cell r="P102">
            <v>18.950799999999997</v>
          </cell>
          <cell r="Q102">
            <v>18.950799999999997</v>
          </cell>
          <cell r="U102">
            <v>389.04599999999999</v>
          </cell>
          <cell r="V102">
            <v>389.04599999999999</v>
          </cell>
          <cell r="W102">
            <v>18.950799999999997</v>
          </cell>
          <cell r="X102">
            <v>18.950799999999997</v>
          </cell>
          <cell r="Y102">
            <v>18.950799999999997</v>
          </cell>
          <cell r="Z102">
            <v>18.950799999999997</v>
          </cell>
          <cell r="AA102">
            <v>426.94760000000002</v>
          </cell>
          <cell r="AB102">
            <v>426.94760000000002</v>
          </cell>
          <cell r="AD102">
            <v>18.950799999999997</v>
          </cell>
          <cell r="AE102">
            <v>18.950799999999997</v>
          </cell>
          <cell r="AF102">
            <v>18.950799999999997</v>
          </cell>
          <cell r="AG102">
            <v>18.950799999999997</v>
          </cell>
          <cell r="AH102">
            <v>18.950799999999997</v>
          </cell>
          <cell r="AI102">
            <v>18.950799999999997</v>
          </cell>
          <cell r="AM102">
            <v>18.950799999999997</v>
          </cell>
          <cell r="AN102">
            <v>18.950799999999997</v>
          </cell>
          <cell r="AO102">
            <v>18.950799999999997</v>
          </cell>
          <cell r="AP102">
            <v>18.950799999999997</v>
          </cell>
          <cell r="AQ102">
            <v>18.950799999999997</v>
          </cell>
          <cell r="AR102">
            <v>18.950799999999997</v>
          </cell>
        </row>
        <row r="103">
          <cell r="E103">
            <v>0.18</v>
          </cell>
          <cell r="M103">
            <v>0</v>
          </cell>
          <cell r="O103">
            <v>0</v>
          </cell>
          <cell r="Q103">
            <v>0</v>
          </cell>
          <cell r="V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E103">
            <v>0</v>
          </cell>
          <cell r="AG103">
            <v>0</v>
          </cell>
          <cell r="AI103">
            <v>0</v>
          </cell>
          <cell r="AN103">
            <v>0</v>
          </cell>
          <cell r="AP103">
            <v>0</v>
          </cell>
          <cell r="AR103">
            <v>0</v>
          </cell>
        </row>
        <row r="104">
          <cell r="E104">
            <v>0.18</v>
          </cell>
          <cell r="L104">
            <v>18.950799999999997</v>
          </cell>
          <cell r="M104">
            <v>18.950799999999997</v>
          </cell>
          <cell r="N104">
            <v>18.950799999999997</v>
          </cell>
          <cell r="O104">
            <v>18.950799999999997</v>
          </cell>
          <cell r="P104">
            <v>18.950799999999997</v>
          </cell>
          <cell r="Q104">
            <v>18.950799999999997</v>
          </cell>
          <cell r="U104">
            <v>389.04599999999999</v>
          </cell>
          <cell r="V104">
            <v>389.04599999999999</v>
          </cell>
          <cell r="W104">
            <v>18.950799999999997</v>
          </cell>
          <cell r="X104">
            <v>18.950799999999997</v>
          </cell>
          <cell r="Y104">
            <v>18.950799999999997</v>
          </cell>
          <cell r="Z104">
            <v>18.950799999999997</v>
          </cell>
          <cell r="AA104">
            <v>426.94760000000002</v>
          </cell>
          <cell r="AB104">
            <v>426.94760000000002</v>
          </cell>
          <cell r="AD104">
            <v>18.950799999999997</v>
          </cell>
          <cell r="AE104">
            <v>18.950799999999997</v>
          </cell>
          <cell r="AF104">
            <v>18.950799999999997</v>
          </cell>
          <cell r="AG104">
            <v>18.950799999999997</v>
          </cell>
          <cell r="AH104">
            <v>18.950799999999997</v>
          </cell>
          <cell r="AI104">
            <v>18.950799999999997</v>
          </cell>
          <cell r="AM104">
            <v>18.950799999999997</v>
          </cell>
          <cell r="AN104">
            <v>18.950799999999997</v>
          </cell>
          <cell r="AO104">
            <v>18.950799999999997</v>
          </cell>
          <cell r="AP104">
            <v>18.950799999999997</v>
          </cell>
          <cell r="AQ104">
            <v>18.950799999999997</v>
          </cell>
          <cell r="AR104">
            <v>18.950799999999997</v>
          </cell>
        </row>
        <row r="105">
          <cell r="E105">
            <v>0.18</v>
          </cell>
          <cell r="L105">
            <v>476.18899999999996</v>
          </cell>
          <cell r="M105">
            <v>476.18899999999996</v>
          </cell>
          <cell r="N105">
            <v>490.46699999999998</v>
          </cell>
          <cell r="O105">
            <v>490.46699999999998</v>
          </cell>
          <cell r="P105">
            <v>430.22799999999995</v>
          </cell>
          <cell r="Q105">
            <v>430.22799999999995</v>
          </cell>
          <cell r="U105">
            <v>455.78679999999997</v>
          </cell>
          <cell r="V105">
            <v>455.78679999999997</v>
          </cell>
          <cell r="W105">
            <v>494.34919999999988</v>
          </cell>
          <cell r="X105">
            <v>494.34919999999988</v>
          </cell>
          <cell r="Y105">
            <v>493.05119999999988</v>
          </cell>
          <cell r="Z105">
            <v>493.05119999999988</v>
          </cell>
          <cell r="AA105">
            <v>1443.1871999999998</v>
          </cell>
          <cell r="AB105">
            <v>1443.1871999999998</v>
          </cell>
          <cell r="AD105">
            <v>395.25279999999998</v>
          </cell>
          <cell r="AE105">
            <v>395.25279999999998</v>
          </cell>
          <cell r="AF105">
            <v>467.74019999999996</v>
          </cell>
          <cell r="AG105">
            <v>467.74019999999996</v>
          </cell>
          <cell r="AH105">
            <v>521.96119999999996</v>
          </cell>
          <cell r="AI105">
            <v>521.96119999999996</v>
          </cell>
          <cell r="AM105">
            <v>450.46500000000003</v>
          </cell>
          <cell r="AN105">
            <v>450.46500000000003</v>
          </cell>
          <cell r="AO105">
            <v>477.43979999999999</v>
          </cell>
          <cell r="AP105">
            <v>477.43979999999999</v>
          </cell>
          <cell r="AQ105">
            <v>478.077</v>
          </cell>
          <cell r="AR105">
            <v>478.077</v>
          </cell>
        </row>
        <row r="106">
          <cell r="E106">
            <v>0.18</v>
          </cell>
          <cell r="L106">
            <v>314.17500000000001</v>
          </cell>
          <cell r="M106">
            <v>314.17500000000001</v>
          </cell>
          <cell r="N106">
            <v>314.17500000000001</v>
          </cell>
          <cell r="O106">
            <v>314.17500000000001</v>
          </cell>
          <cell r="P106">
            <v>314.17500000000001</v>
          </cell>
          <cell r="Q106">
            <v>314.17500000000001</v>
          </cell>
          <cell r="U106">
            <v>295.63719999999995</v>
          </cell>
          <cell r="V106">
            <v>295.63719999999995</v>
          </cell>
          <cell r="W106">
            <v>295.63719999999995</v>
          </cell>
          <cell r="X106">
            <v>295.63719999999995</v>
          </cell>
          <cell r="Y106">
            <v>295.63719999999995</v>
          </cell>
          <cell r="Z106">
            <v>295.63719999999995</v>
          </cell>
          <cell r="AA106">
            <v>886.91159999999991</v>
          </cell>
          <cell r="AB106">
            <v>886.91159999999991</v>
          </cell>
          <cell r="AD106">
            <v>295.63719999999995</v>
          </cell>
          <cell r="AE106">
            <v>295.63719999999995</v>
          </cell>
          <cell r="AF106">
            <v>295.63719999999995</v>
          </cell>
          <cell r="AG106">
            <v>295.63719999999995</v>
          </cell>
          <cell r="AH106">
            <v>295.63719999999995</v>
          </cell>
          <cell r="AI106">
            <v>295.63719999999995</v>
          </cell>
          <cell r="AM106">
            <v>314.17500000000001</v>
          </cell>
          <cell r="AN106">
            <v>314.17500000000001</v>
          </cell>
          <cell r="AO106">
            <v>314.17500000000001</v>
          </cell>
          <cell r="AP106">
            <v>314.17500000000001</v>
          </cell>
          <cell r="AQ106">
            <v>314.17500000000001</v>
          </cell>
          <cell r="AR106">
            <v>314.17500000000001</v>
          </cell>
        </row>
        <row r="107">
          <cell r="E107">
            <v>0.18</v>
          </cell>
          <cell r="L107">
            <v>47.908000000000001</v>
          </cell>
          <cell r="M107">
            <v>47.908000000000001</v>
          </cell>
          <cell r="N107">
            <v>20.295999999999999</v>
          </cell>
          <cell r="O107">
            <v>20.295999999999999</v>
          </cell>
          <cell r="P107">
            <v>0</v>
          </cell>
          <cell r="Q107">
            <v>0</v>
          </cell>
          <cell r="U107">
            <v>1.7935999999999999</v>
          </cell>
          <cell r="V107">
            <v>1.7935999999999999</v>
          </cell>
          <cell r="W107">
            <v>106.55399999999999</v>
          </cell>
          <cell r="X107">
            <v>106.55399999999999</v>
          </cell>
          <cell r="Y107">
            <v>55.223999999999997</v>
          </cell>
          <cell r="Z107">
            <v>55.223999999999997</v>
          </cell>
          <cell r="AA107">
            <v>163.57159999999999</v>
          </cell>
          <cell r="AB107">
            <v>163.57159999999999</v>
          </cell>
          <cell r="AD107">
            <v>7.4576000000000002</v>
          </cell>
          <cell r="AE107">
            <v>7.4576000000000002</v>
          </cell>
          <cell r="AF107">
            <v>39.647999999999996</v>
          </cell>
          <cell r="AG107">
            <v>39.647999999999996</v>
          </cell>
          <cell r="AH107">
            <v>93.927999999999983</v>
          </cell>
          <cell r="AI107">
            <v>93.927999999999983</v>
          </cell>
          <cell r="AM107">
            <v>44.131999999999998</v>
          </cell>
          <cell r="AN107">
            <v>44.131999999999998</v>
          </cell>
          <cell r="AO107">
            <v>62.54</v>
          </cell>
          <cell r="AP107">
            <v>62.54</v>
          </cell>
          <cell r="AQ107">
            <v>32.095999999999997</v>
          </cell>
          <cell r="AR107">
            <v>32.095999999999997</v>
          </cell>
        </row>
        <row r="108">
          <cell r="E108">
            <v>0.18</v>
          </cell>
          <cell r="L108">
            <v>21.948</v>
          </cell>
          <cell r="M108">
            <v>21.948</v>
          </cell>
          <cell r="N108">
            <v>63.838000000000001</v>
          </cell>
          <cell r="O108">
            <v>63.838000000000001</v>
          </cell>
          <cell r="P108">
            <v>23.895</v>
          </cell>
          <cell r="Q108">
            <v>23.895</v>
          </cell>
          <cell r="U108">
            <v>66.197999999999993</v>
          </cell>
          <cell r="V108">
            <v>66.197999999999993</v>
          </cell>
          <cell r="W108">
            <v>0</v>
          </cell>
          <cell r="X108">
            <v>0</v>
          </cell>
          <cell r="Y108">
            <v>50.031999999999996</v>
          </cell>
          <cell r="Z108">
            <v>50.031999999999996</v>
          </cell>
          <cell r="AA108">
            <v>116.22999999999999</v>
          </cell>
          <cell r="AB108">
            <v>116.22999999999999</v>
          </cell>
          <cell r="AD108">
            <v>0</v>
          </cell>
          <cell r="AE108">
            <v>0</v>
          </cell>
          <cell r="AF108">
            <v>40.296999999999997</v>
          </cell>
          <cell r="AG108">
            <v>40.296999999999997</v>
          </cell>
          <cell r="AH108">
            <v>40.238</v>
          </cell>
          <cell r="AI108">
            <v>40.238</v>
          </cell>
          <cell r="AM108">
            <v>0</v>
          </cell>
          <cell r="AN108">
            <v>0</v>
          </cell>
          <cell r="AO108">
            <v>8.5667999999999989</v>
          </cell>
          <cell r="AP108">
            <v>8.5667999999999989</v>
          </cell>
          <cell r="AQ108">
            <v>39.647999999999996</v>
          </cell>
          <cell r="AR108">
            <v>39.647999999999996</v>
          </cell>
        </row>
        <row r="109">
          <cell r="E109">
            <v>0.18</v>
          </cell>
          <cell r="L109">
            <v>92.157999999999987</v>
          </cell>
          <cell r="M109">
            <v>92.157999999999987</v>
          </cell>
          <cell r="N109">
            <v>92.157999999999987</v>
          </cell>
          <cell r="O109">
            <v>92.157999999999987</v>
          </cell>
          <cell r="P109">
            <v>92.157999999999987</v>
          </cell>
          <cell r="Q109">
            <v>92.157999999999987</v>
          </cell>
          <cell r="U109">
            <v>92.157999999999987</v>
          </cell>
          <cell r="V109">
            <v>92.157999999999987</v>
          </cell>
          <cell r="W109">
            <v>92.157999999999987</v>
          </cell>
          <cell r="X109">
            <v>92.157999999999987</v>
          </cell>
          <cell r="Y109">
            <v>92.157999999999987</v>
          </cell>
          <cell r="Z109">
            <v>92.157999999999987</v>
          </cell>
          <cell r="AA109">
            <v>276.47399999999993</v>
          </cell>
          <cell r="AB109">
            <v>276.47399999999993</v>
          </cell>
          <cell r="AD109">
            <v>92.157999999999987</v>
          </cell>
          <cell r="AE109">
            <v>92.157999999999987</v>
          </cell>
          <cell r="AF109">
            <v>92.157999999999987</v>
          </cell>
          <cell r="AG109">
            <v>92.157999999999987</v>
          </cell>
          <cell r="AH109">
            <v>92.157999999999987</v>
          </cell>
          <cell r="AI109">
            <v>92.157999999999987</v>
          </cell>
          <cell r="AM109">
            <v>92.157999999999987</v>
          </cell>
          <cell r="AN109">
            <v>92.157999999999987</v>
          </cell>
          <cell r="AO109">
            <v>92.157999999999987</v>
          </cell>
          <cell r="AP109">
            <v>92.157999999999987</v>
          </cell>
          <cell r="AQ109">
            <v>92.157999999999987</v>
          </cell>
          <cell r="AR109">
            <v>92.157999999999987</v>
          </cell>
        </row>
        <row r="110">
          <cell r="E110">
            <v>0.18</v>
          </cell>
          <cell r="L110">
            <v>26.077999999999999</v>
          </cell>
          <cell r="M110">
            <v>26.077999999999999</v>
          </cell>
          <cell r="N110">
            <v>48.332799999999999</v>
          </cell>
          <cell r="O110">
            <v>48.332799999999999</v>
          </cell>
          <cell r="P110">
            <v>22.160399999999999</v>
          </cell>
          <cell r="Q110">
            <v>22.160399999999999</v>
          </cell>
          <cell r="U110">
            <v>25.759399999999996</v>
          </cell>
          <cell r="V110">
            <v>25.759399999999996</v>
          </cell>
          <cell r="W110">
            <v>35.789399999999993</v>
          </cell>
          <cell r="X110">
            <v>35.789399999999993</v>
          </cell>
          <cell r="Y110">
            <v>19.3874</v>
          </cell>
          <cell r="Z110">
            <v>19.3874</v>
          </cell>
          <cell r="AA110">
            <v>80.936199999999985</v>
          </cell>
          <cell r="AB110">
            <v>80.936199999999985</v>
          </cell>
          <cell r="AD110">
            <v>23.635400000000001</v>
          </cell>
          <cell r="AE110">
            <v>23.635400000000001</v>
          </cell>
          <cell r="AF110">
            <v>21.888999999999999</v>
          </cell>
          <cell r="AG110">
            <v>21.888999999999999</v>
          </cell>
          <cell r="AH110">
            <v>19.3874</v>
          </cell>
          <cell r="AI110">
            <v>19.3874</v>
          </cell>
          <cell r="AM110">
            <v>65.018000000000001</v>
          </cell>
          <cell r="AN110">
            <v>65.018000000000001</v>
          </cell>
          <cell r="AO110">
            <v>61.631399999999992</v>
          </cell>
          <cell r="AP110">
            <v>61.631399999999992</v>
          </cell>
          <cell r="AQ110">
            <v>26.089799999999997</v>
          </cell>
          <cell r="AR110">
            <v>26.089799999999997</v>
          </cell>
        </row>
        <row r="111">
          <cell r="E111" t="str">
            <v>нет</v>
          </cell>
          <cell r="L111">
            <v>48.5</v>
          </cell>
          <cell r="M111">
            <v>48.5</v>
          </cell>
          <cell r="N111">
            <v>0.7</v>
          </cell>
          <cell r="O111">
            <v>0.7</v>
          </cell>
          <cell r="P111">
            <v>25.5</v>
          </cell>
          <cell r="Q111">
            <v>25.5</v>
          </cell>
          <cell r="U111">
            <v>23</v>
          </cell>
          <cell r="V111">
            <v>23</v>
          </cell>
          <cell r="W111">
            <v>26.2</v>
          </cell>
          <cell r="X111">
            <v>26.2</v>
          </cell>
          <cell r="Y111">
            <v>23</v>
          </cell>
          <cell r="Z111">
            <v>23</v>
          </cell>
          <cell r="AA111">
            <v>72.2</v>
          </cell>
          <cell r="AB111">
            <v>72.2</v>
          </cell>
          <cell r="AD111">
            <v>25.5</v>
          </cell>
          <cell r="AE111">
            <v>25.5</v>
          </cell>
          <cell r="AF111">
            <v>0.7</v>
          </cell>
          <cell r="AG111">
            <v>0.7</v>
          </cell>
          <cell r="AH111">
            <v>25.5</v>
          </cell>
          <cell r="AI111">
            <v>25.5</v>
          </cell>
          <cell r="AM111">
            <v>23</v>
          </cell>
          <cell r="AN111">
            <v>23</v>
          </cell>
          <cell r="AO111">
            <v>26.2</v>
          </cell>
          <cell r="AP111">
            <v>26.2</v>
          </cell>
          <cell r="AQ111">
            <v>23</v>
          </cell>
          <cell r="AR111">
            <v>23</v>
          </cell>
        </row>
        <row r="112">
          <cell r="E112">
            <v>0.18</v>
          </cell>
          <cell r="L112">
            <v>1072.7300349999998</v>
          </cell>
          <cell r="M112">
            <v>1072.7300349999998</v>
          </cell>
          <cell r="N112">
            <v>34.212168220338981</v>
          </cell>
          <cell r="O112">
            <v>34.212168220338981</v>
          </cell>
          <cell r="P112">
            <v>222.44839999999999</v>
          </cell>
          <cell r="Q112">
            <v>222.44839999999999</v>
          </cell>
          <cell r="U112">
            <v>11.963999999999999</v>
          </cell>
          <cell r="V112">
            <v>11.963999999999999</v>
          </cell>
          <cell r="W112">
            <v>6.6550000000000002</v>
          </cell>
          <cell r="X112">
            <v>6.6550000000000002</v>
          </cell>
          <cell r="Y112">
            <v>90.366</v>
          </cell>
          <cell r="Z112">
            <v>90.366</v>
          </cell>
          <cell r="AA112">
            <v>108.985</v>
          </cell>
          <cell r="AB112">
            <v>108.985</v>
          </cell>
          <cell r="AD112">
            <v>8.5030000000000019</v>
          </cell>
          <cell r="AE112">
            <v>8.5030000000000019</v>
          </cell>
          <cell r="AF112">
            <v>21.600999999999999</v>
          </cell>
          <cell r="AG112">
            <v>21.600999999999999</v>
          </cell>
          <cell r="AH112">
            <v>87.900999999999996</v>
          </cell>
          <cell r="AI112">
            <v>87.900999999999996</v>
          </cell>
          <cell r="AM112">
            <v>8.1289999999999996</v>
          </cell>
          <cell r="AN112">
            <v>8.1289999999999996</v>
          </cell>
          <cell r="AO112">
            <v>9.0020000000000007</v>
          </cell>
          <cell r="AP112">
            <v>9.0020000000000007</v>
          </cell>
          <cell r="AQ112">
            <v>42.409399999999998</v>
          </cell>
          <cell r="AR112">
            <v>42.409399999999998</v>
          </cell>
        </row>
        <row r="113">
          <cell r="E113" t="str">
            <v>нет</v>
          </cell>
          <cell r="L113">
            <v>0</v>
          </cell>
          <cell r="M113">
            <v>0</v>
          </cell>
          <cell r="O113">
            <v>0</v>
          </cell>
          <cell r="Q113">
            <v>0</v>
          </cell>
          <cell r="V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G113">
            <v>0</v>
          </cell>
          <cell r="AI113">
            <v>0</v>
          </cell>
          <cell r="AN113">
            <v>0</v>
          </cell>
          <cell r="AP113">
            <v>0</v>
          </cell>
          <cell r="AR113">
            <v>0</v>
          </cell>
        </row>
        <row r="114">
          <cell r="E114" t="str">
            <v>нет</v>
          </cell>
          <cell r="L114">
            <v>14.2</v>
          </cell>
          <cell r="M114">
            <v>14.2</v>
          </cell>
          <cell r="N114">
            <v>14.2</v>
          </cell>
          <cell r="O114">
            <v>14.2</v>
          </cell>
          <cell r="P114">
            <v>14.2</v>
          </cell>
          <cell r="Q114">
            <v>14.2</v>
          </cell>
          <cell r="U114">
            <v>14.2</v>
          </cell>
          <cell r="V114">
            <v>14.2</v>
          </cell>
          <cell r="W114">
            <v>14.2</v>
          </cell>
          <cell r="X114">
            <v>14.2</v>
          </cell>
          <cell r="Y114">
            <v>14.2</v>
          </cell>
          <cell r="Z114">
            <v>14.2</v>
          </cell>
          <cell r="AA114">
            <v>42.599999999999994</v>
          </cell>
          <cell r="AB114">
            <v>42.599999999999994</v>
          </cell>
          <cell r="AD114">
            <v>14.2</v>
          </cell>
          <cell r="AE114">
            <v>14.2</v>
          </cell>
          <cell r="AF114">
            <v>14.2</v>
          </cell>
          <cell r="AG114">
            <v>14.2</v>
          </cell>
          <cell r="AH114">
            <v>14.2</v>
          </cell>
          <cell r="AI114">
            <v>14.2</v>
          </cell>
          <cell r="AM114">
            <v>14.2</v>
          </cell>
          <cell r="AN114">
            <v>14.2</v>
          </cell>
          <cell r="AO114">
            <v>14.2</v>
          </cell>
          <cell r="AP114">
            <v>14.2</v>
          </cell>
          <cell r="AQ114">
            <v>14.2</v>
          </cell>
          <cell r="AR114">
            <v>14.2</v>
          </cell>
        </row>
        <row r="115">
          <cell r="E115">
            <v>0.18</v>
          </cell>
          <cell r="L115">
            <v>128.49019999999999</v>
          </cell>
          <cell r="M115">
            <v>128.49019999999999</v>
          </cell>
          <cell r="N115">
            <v>42.48</v>
          </cell>
          <cell r="O115">
            <v>42.48</v>
          </cell>
          <cell r="P115">
            <v>42.48</v>
          </cell>
          <cell r="Q115">
            <v>42.48</v>
          </cell>
          <cell r="U115">
            <v>42.48</v>
          </cell>
          <cell r="V115">
            <v>42.48</v>
          </cell>
          <cell r="W115">
            <v>67.366200000000006</v>
          </cell>
          <cell r="X115">
            <v>67.366200000000006</v>
          </cell>
          <cell r="Y115">
            <v>48.958199999999998</v>
          </cell>
          <cell r="Z115">
            <v>48.958199999999998</v>
          </cell>
          <cell r="AA115">
            <v>158.80440000000002</v>
          </cell>
          <cell r="AB115">
            <v>158.80440000000002</v>
          </cell>
          <cell r="AD115">
            <v>42.48</v>
          </cell>
          <cell r="AE115">
            <v>42.48</v>
          </cell>
          <cell r="AF115">
            <v>42.48</v>
          </cell>
          <cell r="AG115">
            <v>42.48</v>
          </cell>
          <cell r="AH115">
            <v>52.344799999999999</v>
          </cell>
          <cell r="AI115">
            <v>52.344799999999999</v>
          </cell>
          <cell r="AM115">
            <v>42.48</v>
          </cell>
          <cell r="AN115">
            <v>42.48</v>
          </cell>
          <cell r="AO115">
            <v>44.875399999999999</v>
          </cell>
          <cell r="AP115">
            <v>44.875399999999999</v>
          </cell>
          <cell r="AQ115">
            <v>42.48</v>
          </cell>
          <cell r="AR115">
            <v>42.48</v>
          </cell>
        </row>
        <row r="116">
          <cell r="E116">
            <v>0.18</v>
          </cell>
          <cell r="M116">
            <v>0</v>
          </cell>
          <cell r="O116">
            <v>0</v>
          </cell>
          <cell r="Q116">
            <v>0</v>
          </cell>
          <cell r="V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E116">
            <v>0</v>
          </cell>
          <cell r="AG116">
            <v>0</v>
          </cell>
          <cell r="AI116">
            <v>0</v>
          </cell>
          <cell r="AN116">
            <v>0</v>
          </cell>
          <cell r="AP116">
            <v>0</v>
          </cell>
          <cell r="AR116">
            <v>0</v>
          </cell>
        </row>
        <row r="117">
          <cell r="E117" t="str">
            <v>нет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1.5</v>
          </cell>
          <cell r="Q117">
            <v>1.5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1.5</v>
          </cell>
          <cell r="Z117">
            <v>1.5</v>
          </cell>
          <cell r="AA117">
            <v>1.5</v>
          </cell>
          <cell r="AB117">
            <v>1.5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1.5</v>
          </cell>
          <cell r="AI117">
            <v>1.5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1.5</v>
          </cell>
          <cell r="AR117">
            <v>1.5</v>
          </cell>
        </row>
        <row r="118">
          <cell r="E118">
            <v>0.18</v>
          </cell>
          <cell r="L118">
            <v>51.919999999999995</v>
          </cell>
          <cell r="M118">
            <v>51.919999999999995</v>
          </cell>
          <cell r="N118">
            <v>51.919999999999995</v>
          </cell>
          <cell r="O118">
            <v>51.919999999999995</v>
          </cell>
          <cell r="P118">
            <v>51.919999999999995</v>
          </cell>
          <cell r="Q118">
            <v>51.919999999999995</v>
          </cell>
          <cell r="U118">
            <v>51.919999999999995</v>
          </cell>
          <cell r="V118">
            <v>51.919999999999995</v>
          </cell>
          <cell r="W118">
            <v>51.919999999999995</v>
          </cell>
          <cell r="X118">
            <v>51.919999999999995</v>
          </cell>
          <cell r="Y118">
            <v>51.919999999999995</v>
          </cell>
          <cell r="Z118">
            <v>51.919999999999995</v>
          </cell>
          <cell r="AA118">
            <v>155.76</v>
          </cell>
          <cell r="AB118">
            <v>155.76</v>
          </cell>
          <cell r="AD118">
            <v>51.919999999999995</v>
          </cell>
          <cell r="AE118">
            <v>51.919999999999995</v>
          </cell>
          <cell r="AF118">
            <v>51.919999999999995</v>
          </cell>
          <cell r="AG118">
            <v>51.919999999999995</v>
          </cell>
          <cell r="AH118">
            <v>51.919999999999995</v>
          </cell>
          <cell r="AI118">
            <v>51.919999999999995</v>
          </cell>
          <cell r="AM118">
            <v>51.919999999999995</v>
          </cell>
          <cell r="AN118">
            <v>51.919999999999995</v>
          </cell>
          <cell r="AO118">
            <v>51.919999999999995</v>
          </cell>
          <cell r="AP118">
            <v>51.919999999999995</v>
          </cell>
          <cell r="AQ118">
            <v>51.919999999999995</v>
          </cell>
          <cell r="AR118">
            <v>51.919999999999995</v>
          </cell>
        </row>
        <row r="119">
          <cell r="E119">
            <v>0.18</v>
          </cell>
          <cell r="L119">
            <v>7.08</v>
          </cell>
          <cell r="M119">
            <v>7.08</v>
          </cell>
          <cell r="N119">
            <v>7.08</v>
          </cell>
          <cell r="O119">
            <v>7.08</v>
          </cell>
          <cell r="P119">
            <v>7.08</v>
          </cell>
          <cell r="Q119">
            <v>7.08</v>
          </cell>
          <cell r="U119">
            <v>7.08</v>
          </cell>
          <cell r="V119">
            <v>7.08</v>
          </cell>
          <cell r="W119">
            <v>7.08</v>
          </cell>
          <cell r="X119">
            <v>7.08</v>
          </cell>
          <cell r="Y119">
            <v>7.08</v>
          </cell>
          <cell r="Z119">
            <v>7.08</v>
          </cell>
          <cell r="AA119">
            <v>21.240000000000002</v>
          </cell>
          <cell r="AB119">
            <v>21.240000000000002</v>
          </cell>
          <cell r="AD119">
            <v>7.08</v>
          </cell>
          <cell r="AE119">
            <v>7.08</v>
          </cell>
          <cell r="AF119">
            <v>7.08</v>
          </cell>
          <cell r="AG119">
            <v>7.08</v>
          </cell>
          <cell r="AH119">
            <v>7.08</v>
          </cell>
          <cell r="AI119">
            <v>7.08</v>
          </cell>
          <cell r="AM119">
            <v>7.08</v>
          </cell>
          <cell r="AN119">
            <v>7.08</v>
          </cell>
          <cell r="AO119">
            <v>7.08</v>
          </cell>
          <cell r="AP119">
            <v>7.08</v>
          </cell>
          <cell r="AQ119">
            <v>7.08</v>
          </cell>
          <cell r="AR119">
            <v>7.08</v>
          </cell>
        </row>
        <row r="120">
          <cell r="E120">
            <v>0.18</v>
          </cell>
          <cell r="L120">
            <v>0.22419999999999998</v>
          </cell>
          <cell r="M120">
            <v>0.22419999999999998</v>
          </cell>
          <cell r="N120">
            <v>0.22419999999999998</v>
          </cell>
          <cell r="O120">
            <v>0.22419999999999998</v>
          </cell>
          <cell r="P120">
            <v>0.22419999999999998</v>
          </cell>
          <cell r="Q120">
            <v>0.22419999999999998</v>
          </cell>
          <cell r="U120">
            <v>0.22419999999999998</v>
          </cell>
          <cell r="V120">
            <v>0.22419999999999998</v>
          </cell>
          <cell r="W120">
            <v>0.22419999999999998</v>
          </cell>
          <cell r="X120">
            <v>0.22419999999999998</v>
          </cell>
          <cell r="Y120">
            <v>3.4573999999999998</v>
          </cell>
          <cell r="Z120">
            <v>3.4573999999999998</v>
          </cell>
          <cell r="AA120">
            <v>3.9057999999999997</v>
          </cell>
          <cell r="AB120">
            <v>3.9057999999999997</v>
          </cell>
          <cell r="AD120">
            <v>0.22419999999999998</v>
          </cell>
          <cell r="AE120">
            <v>0.22419999999999998</v>
          </cell>
          <cell r="AF120">
            <v>0.22419999999999998</v>
          </cell>
          <cell r="AG120">
            <v>0.22419999999999998</v>
          </cell>
          <cell r="AH120">
            <v>0.22419999999999998</v>
          </cell>
          <cell r="AI120">
            <v>0.22419999999999998</v>
          </cell>
          <cell r="AM120">
            <v>0.22419999999999998</v>
          </cell>
          <cell r="AN120">
            <v>0.22419999999999998</v>
          </cell>
          <cell r="AO120">
            <v>0.22419999999999998</v>
          </cell>
          <cell r="AP120">
            <v>0.22419999999999998</v>
          </cell>
          <cell r="AQ120">
            <v>3.4573999999999998</v>
          </cell>
          <cell r="AR120">
            <v>3.4573999999999998</v>
          </cell>
        </row>
        <row r="121">
          <cell r="E121">
            <v>0.18</v>
          </cell>
          <cell r="L121">
            <v>67.366200000000006</v>
          </cell>
          <cell r="M121">
            <v>67.366200000000006</v>
          </cell>
          <cell r="N121">
            <v>67.366200000000006</v>
          </cell>
          <cell r="O121">
            <v>67.366200000000006</v>
          </cell>
          <cell r="P121">
            <v>67.366200000000006</v>
          </cell>
          <cell r="Q121">
            <v>67.366200000000006</v>
          </cell>
          <cell r="U121">
            <v>67.366200000000006</v>
          </cell>
          <cell r="V121">
            <v>67.366200000000006</v>
          </cell>
          <cell r="W121">
            <v>58.669599999999996</v>
          </cell>
          <cell r="X121">
            <v>58.669599999999996</v>
          </cell>
          <cell r="Y121">
            <v>58.669599999999996</v>
          </cell>
          <cell r="Z121">
            <v>58.669599999999996</v>
          </cell>
          <cell r="AA121">
            <v>184.7054</v>
          </cell>
          <cell r="AB121">
            <v>184.7054</v>
          </cell>
          <cell r="AD121">
            <v>58.669599999999996</v>
          </cell>
          <cell r="AE121">
            <v>58.669599999999996</v>
          </cell>
          <cell r="AF121">
            <v>58.669599999999996</v>
          </cell>
          <cell r="AG121">
            <v>58.669599999999996</v>
          </cell>
          <cell r="AH121">
            <v>58.669599999999996</v>
          </cell>
          <cell r="AI121">
            <v>58.669599999999996</v>
          </cell>
          <cell r="AM121">
            <v>67.366200000000006</v>
          </cell>
          <cell r="AN121">
            <v>67.366200000000006</v>
          </cell>
          <cell r="AO121">
            <v>67.366200000000006</v>
          </cell>
          <cell r="AP121">
            <v>67.366200000000006</v>
          </cell>
          <cell r="AQ121">
            <v>67.366200000000006</v>
          </cell>
          <cell r="AR121">
            <v>67.366200000000006</v>
          </cell>
        </row>
        <row r="122">
          <cell r="E122" t="str">
            <v>нет</v>
          </cell>
          <cell r="M122">
            <v>0</v>
          </cell>
          <cell r="O122">
            <v>0</v>
          </cell>
          <cell r="Q122">
            <v>0</v>
          </cell>
          <cell r="V122">
            <v>0</v>
          </cell>
          <cell r="X122">
            <v>0</v>
          </cell>
          <cell r="Z122">
            <v>0</v>
          </cell>
          <cell r="AA122">
            <v>0</v>
          </cell>
          <cell r="AB122">
            <v>0</v>
          </cell>
          <cell r="AE122">
            <v>0</v>
          </cell>
          <cell r="AG122">
            <v>0</v>
          </cell>
          <cell r="AI122">
            <v>0</v>
          </cell>
          <cell r="AN122">
            <v>0</v>
          </cell>
          <cell r="AP122">
            <v>0</v>
          </cell>
          <cell r="AR122">
            <v>0</v>
          </cell>
        </row>
        <row r="123">
          <cell r="E123" t="str">
            <v>нет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310.98</v>
          </cell>
          <cell r="Q123">
            <v>310.98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</row>
        <row r="124">
          <cell r="E124" t="str">
            <v>нет</v>
          </cell>
          <cell r="L124">
            <v>7</v>
          </cell>
          <cell r="M124">
            <v>7</v>
          </cell>
          <cell r="N124">
            <v>5</v>
          </cell>
          <cell r="O124">
            <v>5</v>
          </cell>
          <cell r="P124">
            <v>5</v>
          </cell>
          <cell r="Q124">
            <v>5</v>
          </cell>
          <cell r="U124">
            <v>7</v>
          </cell>
          <cell r="V124">
            <v>7</v>
          </cell>
          <cell r="W124">
            <v>5</v>
          </cell>
          <cell r="X124">
            <v>5</v>
          </cell>
          <cell r="Y124">
            <v>5</v>
          </cell>
          <cell r="Z124">
            <v>5</v>
          </cell>
          <cell r="AA124">
            <v>17</v>
          </cell>
          <cell r="AB124">
            <v>17</v>
          </cell>
          <cell r="AD124">
            <v>7</v>
          </cell>
          <cell r="AE124">
            <v>7</v>
          </cell>
          <cell r="AF124">
            <v>5</v>
          </cell>
          <cell r="AG124">
            <v>5</v>
          </cell>
          <cell r="AH124">
            <v>5</v>
          </cell>
          <cell r="AI124">
            <v>5</v>
          </cell>
          <cell r="AM124">
            <v>7</v>
          </cell>
          <cell r="AN124">
            <v>7</v>
          </cell>
          <cell r="AO124">
            <v>5</v>
          </cell>
          <cell r="AP124">
            <v>5</v>
          </cell>
          <cell r="AQ124">
            <v>5</v>
          </cell>
          <cell r="AR124">
            <v>5</v>
          </cell>
        </row>
        <row r="125">
          <cell r="E125">
            <v>0.18</v>
          </cell>
          <cell r="M125">
            <v>0</v>
          </cell>
          <cell r="O125">
            <v>0</v>
          </cell>
          <cell r="Q125">
            <v>0</v>
          </cell>
          <cell r="V125">
            <v>0</v>
          </cell>
          <cell r="X125">
            <v>0</v>
          </cell>
          <cell r="Z125">
            <v>0</v>
          </cell>
          <cell r="AA125">
            <v>0</v>
          </cell>
          <cell r="AB125">
            <v>0</v>
          </cell>
          <cell r="AE125">
            <v>0</v>
          </cell>
          <cell r="AG125">
            <v>0</v>
          </cell>
          <cell r="AI125">
            <v>0</v>
          </cell>
          <cell r="AN125">
            <v>0</v>
          </cell>
          <cell r="AP125">
            <v>0</v>
          </cell>
          <cell r="AR125">
            <v>0</v>
          </cell>
        </row>
        <row r="126">
          <cell r="E126">
            <v>0.18</v>
          </cell>
          <cell r="L126">
            <v>21.464200000000002</v>
          </cell>
          <cell r="M126">
            <v>21.464200000000002</v>
          </cell>
          <cell r="N126">
            <v>20.685400000000001</v>
          </cell>
          <cell r="O126">
            <v>20.685400000000001</v>
          </cell>
          <cell r="P126">
            <v>21.747399999999999</v>
          </cell>
          <cell r="Q126">
            <v>21.747399999999999</v>
          </cell>
          <cell r="U126">
            <v>173.62519999999998</v>
          </cell>
          <cell r="V126">
            <v>173.62519999999998</v>
          </cell>
          <cell r="W126">
            <v>65.430999999999997</v>
          </cell>
          <cell r="X126">
            <v>65.430999999999997</v>
          </cell>
          <cell r="Y126">
            <v>766.5634</v>
          </cell>
          <cell r="Z126">
            <v>766.5634</v>
          </cell>
          <cell r="AA126">
            <v>1005.6196</v>
          </cell>
          <cell r="AB126">
            <v>1005.6196</v>
          </cell>
          <cell r="AD126">
            <v>94.942799999999991</v>
          </cell>
          <cell r="AE126">
            <v>94.942799999999991</v>
          </cell>
          <cell r="AF126">
            <v>99.827999999999989</v>
          </cell>
          <cell r="AG126">
            <v>99.827999999999989</v>
          </cell>
          <cell r="AH126">
            <v>94.978199999999987</v>
          </cell>
          <cell r="AI126">
            <v>94.978199999999987</v>
          </cell>
          <cell r="AM126">
            <v>49.8078</v>
          </cell>
          <cell r="AN126">
            <v>49.8078</v>
          </cell>
          <cell r="AO126">
            <v>37.464999999999996</v>
          </cell>
          <cell r="AP126">
            <v>37.464999999999996</v>
          </cell>
          <cell r="AQ126">
            <v>44.143799999999992</v>
          </cell>
          <cell r="AR126">
            <v>44.143799999999992</v>
          </cell>
        </row>
        <row r="127">
          <cell r="E127">
            <v>0.18</v>
          </cell>
          <cell r="M127">
            <v>0</v>
          </cell>
          <cell r="O127">
            <v>0</v>
          </cell>
          <cell r="Q127">
            <v>0</v>
          </cell>
          <cell r="V127">
            <v>0</v>
          </cell>
          <cell r="X127">
            <v>0</v>
          </cell>
          <cell r="Z127">
            <v>0</v>
          </cell>
          <cell r="AA127">
            <v>0</v>
          </cell>
          <cell r="AB127">
            <v>0</v>
          </cell>
          <cell r="AE127">
            <v>0</v>
          </cell>
          <cell r="AG127">
            <v>0</v>
          </cell>
          <cell r="AI127">
            <v>0</v>
          </cell>
          <cell r="AN127">
            <v>0</v>
          </cell>
          <cell r="AP127">
            <v>0</v>
          </cell>
          <cell r="AR127">
            <v>0</v>
          </cell>
        </row>
        <row r="128">
          <cell r="E128">
            <v>0.18</v>
          </cell>
          <cell r="L128">
            <v>98.53</v>
          </cell>
          <cell r="M128">
            <v>98.53</v>
          </cell>
          <cell r="N128">
            <v>288.53359999999998</v>
          </cell>
          <cell r="O128">
            <v>288.53359999999998</v>
          </cell>
          <cell r="P128">
            <v>246.91499999999999</v>
          </cell>
          <cell r="Q128">
            <v>246.91499999999999</v>
          </cell>
          <cell r="U128">
            <v>173.77859999999998</v>
          </cell>
          <cell r="V128">
            <v>173.77859999999998</v>
          </cell>
          <cell r="W128">
            <v>85.325800000000001</v>
          </cell>
          <cell r="X128">
            <v>85.325800000000001</v>
          </cell>
          <cell r="Y128">
            <v>98.647999999999996</v>
          </cell>
          <cell r="Z128">
            <v>98.647999999999996</v>
          </cell>
          <cell r="AA128">
            <v>357.75239999999997</v>
          </cell>
          <cell r="AB128">
            <v>357.75239999999997</v>
          </cell>
          <cell r="AD128">
            <v>107.74579999999999</v>
          </cell>
          <cell r="AE128">
            <v>107.74579999999999</v>
          </cell>
          <cell r="AF128">
            <v>85.325799999999987</v>
          </cell>
          <cell r="AG128">
            <v>85.325799999999987</v>
          </cell>
          <cell r="AH128">
            <v>98.647999999999996</v>
          </cell>
          <cell r="AI128">
            <v>98.647999999999996</v>
          </cell>
          <cell r="AM128">
            <v>90.045799999999986</v>
          </cell>
          <cell r="AN128">
            <v>90.045799999999986</v>
          </cell>
          <cell r="AO128">
            <v>85.325799999999987</v>
          </cell>
          <cell r="AP128">
            <v>85.325799999999987</v>
          </cell>
          <cell r="AQ128">
            <v>153.7304</v>
          </cell>
          <cell r="AR128">
            <v>153.7304</v>
          </cell>
        </row>
        <row r="129">
          <cell r="E129" t="str">
            <v>нет</v>
          </cell>
          <cell r="L129">
            <v>6.18</v>
          </cell>
          <cell r="M129">
            <v>6.18</v>
          </cell>
          <cell r="N129">
            <v>8.16</v>
          </cell>
          <cell r="O129">
            <v>8.16</v>
          </cell>
          <cell r="P129">
            <v>10.119999999999999</v>
          </cell>
          <cell r="Q129">
            <v>10.119999999999999</v>
          </cell>
          <cell r="U129">
            <v>15.4</v>
          </cell>
          <cell r="V129">
            <v>15.4</v>
          </cell>
          <cell r="W129">
            <v>12.42</v>
          </cell>
          <cell r="X129">
            <v>12.42</v>
          </cell>
          <cell r="Y129">
            <v>11.1</v>
          </cell>
          <cell r="Z129">
            <v>11.1</v>
          </cell>
          <cell r="AA129">
            <v>38.92</v>
          </cell>
          <cell r="AB129">
            <v>38.92</v>
          </cell>
          <cell r="AD129">
            <v>13.44</v>
          </cell>
          <cell r="AE129">
            <v>13.44</v>
          </cell>
          <cell r="AF129">
            <v>14.01</v>
          </cell>
          <cell r="AG129">
            <v>14.01</v>
          </cell>
          <cell r="AH129">
            <v>9.83</v>
          </cell>
          <cell r="AI129">
            <v>9.83</v>
          </cell>
          <cell r="AM129">
            <v>15.89</v>
          </cell>
          <cell r="AN129">
            <v>15.89</v>
          </cell>
          <cell r="AO129">
            <v>7.57</v>
          </cell>
          <cell r="AP129">
            <v>7.57</v>
          </cell>
          <cell r="AQ129">
            <v>2.39</v>
          </cell>
          <cell r="AR129">
            <v>2.39</v>
          </cell>
        </row>
        <row r="130">
          <cell r="E130" t="str">
            <v>нет</v>
          </cell>
          <cell r="L130">
            <v>15</v>
          </cell>
          <cell r="M130">
            <v>15</v>
          </cell>
          <cell r="N130">
            <v>15</v>
          </cell>
          <cell r="O130">
            <v>15</v>
          </cell>
          <cell r="P130">
            <v>15</v>
          </cell>
          <cell r="Q130">
            <v>15</v>
          </cell>
          <cell r="U130">
            <v>15</v>
          </cell>
          <cell r="V130">
            <v>15</v>
          </cell>
          <cell r="W130">
            <v>15</v>
          </cell>
          <cell r="X130">
            <v>15</v>
          </cell>
          <cell r="Y130">
            <v>15</v>
          </cell>
          <cell r="Z130">
            <v>15</v>
          </cell>
          <cell r="AA130">
            <v>45</v>
          </cell>
          <cell r="AB130">
            <v>45</v>
          </cell>
          <cell r="AD130">
            <v>15</v>
          </cell>
          <cell r="AE130">
            <v>15</v>
          </cell>
          <cell r="AF130">
            <v>15</v>
          </cell>
          <cell r="AG130">
            <v>15</v>
          </cell>
          <cell r="AH130">
            <v>15</v>
          </cell>
          <cell r="AI130">
            <v>15</v>
          </cell>
          <cell r="AM130">
            <v>15</v>
          </cell>
          <cell r="AN130">
            <v>15</v>
          </cell>
          <cell r="AO130">
            <v>15</v>
          </cell>
          <cell r="AP130">
            <v>15</v>
          </cell>
          <cell r="AQ130">
            <v>75</v>
          </cell>
          <cell r="AR130">
            <v>75</v>
          </cell>
        </row>
        <row r="131">
          <cell r="E131">
            <v>0.18</v>
          </cell>
          <cell r="M131">
            <v>0</v>
          </cell>
          <cell r="O131">
            <v>0</v>
          </cell>
          <cell r="Q131">
            <v>0</v>
          </cell>
          <cell r="V131">
            <v>0</v>
          </cell>
          <cell r="X131">
            <v>0</v>
          </cell>
          <cell r="Z131">
            <v>0</v>
          </cell>
          <cell r="AA131">
            <v>0</v>
          </cell>
          <cell r="AB131">
            <v>0</v>
          </cell>
          <cell r="AE131">
            <v>0</v>
          </cell>
          <cell r="AG131">
            <v>0</v>
          </cell>
          <cell r="AI131">
            <v>0</v>
          </cell>
          <cell r="AN131">
            <v>0</v>
          </cell>
          <cell r="AP131">
            <v>0</v>
          </cell>
          <cell r="AR131">
            <v>0</v>
          </cell>
        </row>
        <row r="132">
          <cell r="E132">
            <v>0.18</v>
          </cell>
          <cell r="M132">
            <v>0</v>
          </cell>
          <cell r="O132">
            <v>0</v>
          </cell>
          <cell r="Q132">
            <v>0</v>
          </cell>
          <cell r="V132">
            <v>0</v>
          </cell>
          <cell r="X132">
            <v>0</v>
          </cell>
          <cell r="Z132">
            <v>0</v>
          </cell>
          <cell r="AA132">
            <v>0</v>
          </cell>
          <cell r="AB132">
            <v>0</v>
          </cell>
          <cell r="AE132">
            <v>0</v>
          </cell>
          <cell r="AG132">
            <v>0</v>
          </cell>
          <cell r="AI132">
            <v>0</v>
          </cell>
          <cell r="AN132">
            <v>0</v>
          </cell>
          <cell r="AP132">
            <v>0</v>
          </cell>
          <cell r="AR132">
            <v>0</v>
          </cell>
        </row>
        <row r="133">
          <cell r="E133" t="str">
            <v>нет</v>
          </cell>
          <cell r="M133">
            <v>0</v>
          </cell>
          <cell r="O133">
            <v>0</v>
          </cell>
          <cell r="Q133">
            <v>0</v>
          </cell>
          <cell r="V133">
            <v>0</v>
          </cell>
          <cell r="X133">
            <v>0</v>
          </cell>
          <cell r="Z133">
            <v>0</v>
          </cell>
          <cell r="AA133">
            <v>0</v>
          </cell>
          <cell r="AB133">
            <v>0</v>
          </cell>
          <cell r="AE133">
            <v>0</v>
          </cell>
          <cell r="AG133">
            <v>0</v>
          </cell>
          <cell r="AI133">
            <v>0</v>
          </cell>
          <cell r="AN133">
            <v>0</v>
          </cell>
          <cell r="AP133">
            <v>0</v>
          </cell>
          <cell r="AR133">
            <v>0</v>
          </cell>
        </row>
        <row r="134">
          <cell r="E134" t="str">
            <v>нет</v>
          </cell>
          <cell r="L134">
            <v>20</v>
          </cell>
          <cell r="M134">
            <v>20</v>
          </cell>
          <cell r="N134">
            <v>20</v>
          </cell>
          <cell r="O134">
            <v>20</v>
          </cell>
          <cell r="P134">
            <v>20</v>
          </cell>
          <cell r="Q134">
            <v>20</v>
          </cell>
          <cell r="U134">
            <v>20</v>
          </cell>
          <cell r="V134">
            <v>20</v>
          </cell>
          <cell r="W134">
            <v>20</v>
          </cell>
          <cell r="X134">
            <v>20</v>
          </cell>
          <cell r="Y134">
            <v>20</v>
          </cell>
          <cell r="Z134">
            <v>20</v>
          </cell>
          <cell r="AA134">
            <v>60</v>
          </cell>
          <cell r="AB134">
            <v>60</v>
          </cell>
          <cell r="AD134">
            <v>20</v>
          </cell>
          <cell r="AE134">
            <v>20</v>
          </cell>
          <cell r="AF134">
            <v>20</v>
          </cell>
          <cell r="AG134">
            <v>20</v>
          </cell>
          <cell r="AH134">
            <v>20</v>
          </cell>
          <cell r="AI134">
            <v>20</v>
          </cell>
          <cell r="AM134">
            <v>20</v>
          </cell>
          <cell r="AN134">
            <v>20</v>
          </cell>
          <cell r="AO134">
            <v>20</v>
          </cell>
          <cell r="AP134">
            <v>20</v>
          </cell>
          <cell r="AQ134">
            <v>20</v>
          </cell>
          <cell r="AR134">
            <v>20</v>
          </cell>
        </row>
        <row r="135">
          <cell r="E135" t="str">
            <v>нет</v>
          </cell>
          <cell r="M135">
            <v>0</v>
          </cell>
          <cell r="O135">
            <v>0</v>
          </cell>
          <cell r="Q135">
            <v>0</v>
          </cell>
          <cell r="V135">
            <v>0</v>
          </cell>
          <cell r="X135">
            <v>0</v>
          </cell>
          <cell r="Z135">
            <v>0</v>
          </cell>
          <cell r="AA135">
            <v>0</v>
          </cell>
          <cell r="AB135">
            <v>0</v>
          </cell>
          <cell r="AE135">
            <v>0</v>
          </cell>
          <cell r="AG135">
            <v>0</v>
          </cell>
          <cell r="AI135">
            <v>0</v>
          </cell>
          <cell r="AN135">
            <v>0</v>
          </cell>
          <cell r="AP135">
            <v>0</v>
          </cell>
          <cell r="AQ135">
            <v>57.6</v>
          </cell>
          <cell r="AR135">
            <v>57.6</v>
          </cell>
        </row>
        <row r="136">
          <cell r="E136" t="str">
            <v>нет</v>
          </cell>
          <cell r="M136">
            <v>0</v>
          </cell>
          <cell r="O136">
            <v>0</v>
          </cell>
          <cell r="Q136">
            <v>0</v>
          </cell>
          <cell r="V136">
            <v>0</v>
          </cell>
          <cell r="X136">
            <v>0</v>
          </cell>
          <cell r="Z136">
            <v>0</v>
          </cell>
          <cell r="AA136">
            <v>0</v>
          </cell>
          <cell r="AB136">
            <v>0</v>
          </cell>
          <cell r="AE136">
            <v>0</v>
          </cell>
          <cell r="AG136">
            <v>0</v>
          </cell>
          <cell r="AI136">
            <v>0</v>
          </cell>
          <cell r="AN136">
            <v>0</v>
          </cell>
          <cell r="AP136">
            <v>0</v>
          </cell>
          <cell r="AR136">
            <v>0</v>
          </cell>
        </row>
        <row r="137">
          <cell r="E137" t="str">
            <v>нет</v>
          </cell>
          <cell r="M137">
            <v>3000</v>
          </cell>
          <cell r="N137">
            <v>0</v>
          </cell>
          <cell r="O137">
            <v>3000</v>
          </cell>
          <cell r="P137">
            <v>0</v>
          </cell>
          <cell r="Q137">
            <v>3000</v>
          </cell>
          <cell r="W137">
            <v>0</v>
          </cell>
          <cell r="Y137">
            <v>0</v>
          </cell>
          <cell r="AA137">
            <v>0</v>
          </cell>
          <cell r="AB137">
            <v>0</v>
          </cell>
          <cell r="AF137">
            <v>0</v>
          </cell>
          <cell r="AN137">
            <v>3000</v>
          </cell>
          <cell r="AO137">
            <v>0</v>
          </cell>
          <cell r="AP137">
            <v>3000</v>
          </cell>
          <cell r="AQ137">
            <v>0</v>
          </cell>
          <cell r="AR137">
            <v>3000</v>
          </cell>
        </row>
        <row r="138">
          <cell r="L138">
            <v>4.4603999999999999</v>
          </cell>
          <cell r="M138">
            <v>4.4603999999999999</v>
          </cell>
          <cell r="N138">
            <v>4.4603999999999999</v>
          </cell>
          <cell r="O138">
            <v>4.4603999999999999</v>
          </cell>
          <cell r="P138">
            <v>4.4603999999999999</v>
          </cell>
          <cell r="Q138">
            <v>4.4603999999999999</v>
          </cell>
          <cell r="U138">
            <v>4.0827999999999998</v>
          </cell>
          <cell r="V138">
            <v>4.0827999999999998</v>
          </cell>
          <cell r="W138">
            <v>100.08759999999999</v>
          </cell>
          <cell r="X138">
            <v>100.08759999999999</v>
          </cell>
          <cell r="Y138">
            <v>4.0827999999999998</v>
          </cell>
          <cell r="Z138">
            <v>4.0827999999999998</v>
          </cell>
          <cell r="AA138">
            <v>108.25320000000001</v>
          </cell>
          <cell r="AB138">
            <v>108.25320000000001</v>
          </cell>
          <cell r="AD138">
            <v>4.0827999999999998</v>
          </cell>
          <cell r="AE138">
            <v>4.0827999999999998</v>
          </cell>
          <cell r="AF138">
            <v>4.0827999999999998</v>
          </cell>
          <cell r="AG138">
            <v>4.0827999999999998</v>
          </cell>
          <cell r="AH138">
            <v>4.0827999999999998</v>
          </cell>
          <cell r="AI138">
            <v>4.0827999999999998</v>
          </cell>
          <cell r="AM138">
            <v>4.4603999999999999</v>
          </cell>
          <cell r="AN138">
            <v>4.4603999999999999</v>
          </cell>
          <cell r="AO138">
            <v>4.4603999999999999</v>
          </cell>
          <cell r="AP138">
            <v>4.4603999999999999</v>
          </cell>
          <cell r="AQ138">
            <v>4.4603999999999999</v>
          </cell>
          <cell r="AR138">
            <v>4.4603999999999999</v>
          </cell>
        </row>
        <row r="139">
          <cell r="E139">
            <v>0.18</v>
          </cell>
          <cell r="L139">
            <v>4.4603999999999999</v>
          </cell>
          <cell r="M139">
            <v>4.4603999999999999</v>
          </cell>
          <cell r="N139">
            <v>4.4603999999999999</v>
          </cell>
          <cell r="O139">
            <v>4.4603999999999999</v>
          </cell>
          <cell r="P139">
            <v>4.4603999999999999</v>
          </cell>
          <cell r="Q139">
            <v>4.4603999999999999</v>
          </cell>
          <cell r="U139">
            <v>4.0827999999999998</v>
          </cell>
          <cell r="V139">
            <v>4.0827999999999998</v>
          </cell>
          <cell r="W139">
            <v>100.08759999999999</v>
          </cell>
          <cell r="X139">
            <v>100.08759999999999</v>
          </cell>
          <cell r="Y139">
            <v>4.0827999999999998</v>
          </cell>
          <cell r="Z139">
            <v>4.0827999999999998</v>
          </cell>
          <cell r="AA139">
            <v>108.25320000000001</v>
          </cell>
          <cell r="AB139">
            <v>108.25320000000001</v>
          </cell>
          <cell r="AD139">
            <v>4.0827999999999998</v>
          </cell>
          <cell r="AE139">
            <v>4.0827999999999998</v>
          </cell>
          <cell r="AF139">
            <v>4.0827999999999998</v>
          </cell>
          <cell r="AG139">
            <v>4.0827999999999998</v>
          </cell>
          <cell r="AH139">
            <v>4.0827999999999998</v>
          </cell>
          <cell r="AI139">
            <v>4.0827999999999998</v>
          </cell>
          <cell r="AM139">
            <v>4.4603999999999999</v>
          </cell>
          <cell r="AN139">
            <v>4.4603999999999999</v>
          </cell>
          <cell r="AO139">
            <v>4.4603999999999999</v>
          </cell>
          <cell r="AP139">
            <v>4.4603999999999999</v>
          </cell>
          <cell r="AQ139">
            <v>4.4603999999999999</v>
          </cell>
          <cell r="AR139">
            <v>4.4603999999999999</v>
          </cell>
        </row>
        <row r="140">
          <cell r="AA140">
            <v>0</v>
          </cell>
          <cell r="AB140">
            <v>0</v>
          </cell>
        </row>
        <row r="141">
          <cell r="AA141">
            <v>0</v>
          </cell>
          <cell r="AB141">
            <v>0</v>
          </cell>
        </row>
        <row r="142">
          <cell r="AA142">
            <v>0</v>
          </cell>
          <cell r="AB142">
            <v>0</v>
          </cell>
        </row>
        <row r="143">
          <cell r="L143">
            <v>22265.02697988</v>
          </cell>
          <cell r="M143">
            <v>13828.910348445672</v>
          </cell>
          <cell r="N143">
            <v>18245.756126199674</v>
          </cell>
          <cell r="O143">
            <v>9432.3293581034231</v>
          </cell>
          <cell r="P143">
            <v>12126.97492434</v>
          </cell>
          <cell r="Q143">
            <v>4590.3303508408135</v>
          </cell>
          <cell r="U143">
            <v>-1301.657251718847</v>
          </cell>
          <cell r="V143">
            <v>3882.7833360140212</v>
          </cell>
          <cell r="W143">
            <v>-12002.984433924188</v>
          </cell>
          <cell r="X143">
            <v>5010.7928630206152</v>
          </cell>
          <cell r="Y143">
            <v>-13625.56804881785</v>
          </cell>
          <cell r="Z143">
            <v>-4357.8172143419142</v>
          </cell>
          <cell r="AA143">
            <v>-26930.219734460916</v>
          </cell>
          <cell r="AB143">
            <v>4920.1789846926986</v>
          </cell>
          <cell r="AD143">
            <v>-14126.418938420427</v>
          </cell>
          <cell r="AE143">
            <v>-3221.2163619907078</v>
          </cell>
          <cell r="AF143">
            <v>-13425.922796450635</v>
          </cell>
          <cell r="AG143">
            <v>801.84336296526089</v>
          </cell>
          <cell r="AH143">
            <v>-11790.044492838826</v>
          </cell>
          <cell r="AI143">
            <v>-293.38879351522701</v>
          </cell>
          <cell r="AM143">
            <v>-11352.2408333155</v>
          </cell>
          <cell r="AN143">
            <v>61.675842720065702</v>
          </cell>
          <cell r="AO143">
            <v>11130.516691402503</v>
          </cell>
          <cell r="AP143">
            <v>-3511.3128913191103</v>
          </cell>
          <cell r="AQ143">
            <v>16518.529813942034</v>
          </cell>
          <cell r="AR143">
            <v>-4810.312498514264</v>
          </cell>
        </row>
        <row r="145"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</row>
        <row r="146">
          <cell r="E146">
            <v>0.18</v>
          </cell>
          <cell r="AA146">
            <v>0</v>
          </cell>
          <cell r="AB146">
            <v>0</v>
          </cell>
        </row>
        <row r="147">
          <cell r="E147" t="str">
            <v>нет</v>
          </cell>
          <cell r="AA147">
            <v>0</v>
          </cell>
          <cell r="AB147">
            <v>0</v>
          </cell>
        </row>
        <row r="148">
          <cell r="E148" t="str">
            <v>нет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</row>
        <row r="149">
          <cell r="E149" t="str">
            <v>нет</v>
          </cell>
          <cell r="AA149">
            <v>0</v>
          </cell>
          <cell r="AB149">
            <v>0</v>
          </cell>
        </row>
        <row r="150">
          <cell r="E150" t="str">
            <v>нет</v>
          </cell>
          <cell r="AA150">
            <v>0</v>
          </cell>
          <cell r="AB150">
            <v>0</v>
          </cell>
        </row>
        <row r="151">
          <cell r="E151" t="str">
            <v>нет</v>
          </cell>
          <cell r="AA151">
            <v>0</v>
          </cell>
          <cell r="AB151">
            <v>0</v>
          </cell>
        </row>
        <row r="152">
          <cell r="E152" t="str">
            <v>нет</v>
          </cell>
          <cell r="AA152">
            <v>0</v>
          </cell>
          <cell r="AB152">
            <v>0</v>
          </cell>
        </row>
        <row r="153">
          <cell r="E153" t="str">
            <v>нет</v>
          </cell>
          <cell r="AA153">
            <v>0</v>
          </cell>
          <cell r="AB153">
            <v>0</v>
          </cell>
        </row>
        <row r="154">
          <cell r="E154" t="str">
            <v>нет</v>
          </cell>
          <cell r="AA154">
            <v>0</v>
          </cell>
          <cell r="AB154">
            <v>0</v>
          </cell>
        </row>
        <row r="155">
          <cell r="E155" t="str">
            <v>нет</v>
          </cell>
          <cell r="AA155">
            <v>0</v>
          </cell>
          <cell r="AB155">
            <v>0</v>
          </cell>
        </row>
        <row r="156">
          <cell r="E156" t="str">
            <v>нет</v>
          </cell>
          <cell r="AA156">
            <v>0</v>
          </cell>
          <cell r="AB156">
            <v>0</v>
          </cell>
        </row>
        <row r="157">
          <cell r="E157" t="str">
            <v>нет</v>
          </cell>
          <cell r="AA157">
            <v>0</v>
          </cell>
          <cell r="AB157">
            <v>0</v>
          </cell>
        </row>
        <row r="158">
          <cell r="E158" t="str">
            <v>нет</v>
          </cell>
          <cell r="AA158">
            <v>0</v>
          </cell>
          <cell r="AB158">
            <v>0</v>
          </cell>
        </row>
        <row r="159">
          <cell r="E159" t="str">
            <v>нет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</row>
        <row r="160">
          <cell r="E160" t="str">
            <v>нет</v>
          </cell>
          <cell r="AA160">
            <v>0</v>
          </cell>
          <cell r="AB160">
            <v>0</v>
          </cell>
        </row>
        <row r="161">
          <cell r="E161" t="str">
            <v>нет</v>
          </cell>
          <cell r="AA161">
            <v>0</v>
          </cell>
          <cell r="AB161">
            <v>0</v>
          </cell>
        </row>
        <row r="162"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</row>
        <row r="163">
          <cell r="E163" t="str">
            <v>нет</v>
          </cell>
          <cell r="AA163">
            <v>0</v>
          </cell>
          <cell r="AB163">
            <v>0</v>
          </cell>
        </row>
        <row r="164">
          <cell r="E164" t="str">
            <v>нет</v>
          </cell>
          <cell r="AA164">
            <v>0</v>
          </cell>
          <cell r="AB164">
            <v>0</v>
          </cell>
        </row>
        <row r="165">
          <cell r="E165" t="str">
            <v>нет</v>
          </cell>
          <cell r="AA165">
            <v>0</v>
          </cell>
          <cell r="AB165">
            <v>0</v>
          </cell>
        </row>
        <row r="166">
          <cell r="E166" t="str">
            <v>нет</v>
          </cell>
          <cell r="AA166">
            <v>0</v>
          </cell>
          <cell r="AB166">
            <v>0</v>
          </cell>
        </row>
        <row r="167">
          <cell r="E167" t="str">
            <v>нет</v>
          </cell>
          <cell r="AA167">
            <v>0</v>
          </cell>
          <cell r="AB167">
            <v>0</v>
          </cell>
        </row>
        <row r="168">
          <cell r="E168" t="str">
            <v>нет</v>
          </cell>
          <cell r="AA168">
            <v>0</v>
          </cell>
          <cell r="AB168">
            <v>0</v>
          </cell>
        </row>
        <row r="169">
          <cell r="E169" t="str">
            <v>нет</v>
          </cell>
          <cell r="AA169">
            <v>0</v>
          </cell>
          <cell r="AB169">
            <v>0</v>
          </cell>
        </row>
        <row r="170">
          <cell r="E170" t="str">
            <v>нет</v>
          </cell>
          <cell r="AA170">
            <v>0</v>
          </cell>
          <cell r="AB170">
            <v>0</v>
          </cell>
        </row>
        <row r="171">
          <cell r="E171" t="str">
            <v>нет</v>
          </cell>
          <cell r="AA171">
            <v>0</v>
          </cell>
          <cell r="AB171">
            <v>0</v>
          </cell>
        </row>
        <row r="172"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</row>
        <row r="174"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</row>
        <row r="175">
          <cell r="E175" t="str">
            <v>нет</v>
          </cell>
          <cell r="AA175">
            <v>0</v>
          </cell>
          <cell r="AB175">
            <v>0</v>
          </cell>
        </row>
        <row r="176">
          <cell r="E176" t="str">
            <v>нет</v>
          </cell>
          <cell r="AA176">
            <v>0</v>
          </cell>
          <cell r="AB176">
            <v>0</v>
          </cell>
        </row>
        <row r="177">
          <cell r="E177" t="str">
            <v>нет</v>
          </cell>
          <cell r="AA177">
            <v>0</v>
          </cell>
          <cell r="AB177">
            <v>0</v>
          </cell>
        </row>
        <row r="178">
          <cell r="E178" t="str">
            <v>нет</v>
          </cell>
          <cell r="AA178">
            <v>0</v>
          </cell>
          <cell r="AB178">
            <v>0</v>
          </cell>
        </row>
        <row r="179">
          <cell r="E179" t="str">
            <v>нет</v>
          </cell>
          <cell r="AA179">
            <v>0</v>
          </cell>
          <cell r="AB179">
            <v>0</v>
          </cell>
        </row>
        <row r="180">
          <cell r="L180">
            <v>335.49759999999998</v>
          </cell>
          <cell r="M180">
            <v>335.49759999999998</v>
          </cell>
          <cell r="N180">
            <v>335.49759999999998</v>
          </cell>
          <cell r="O180">
            <v>2335.4976000000001</v>
          </cell>
          <cell r="P180">
            <v>335.49759999999998</v>
          </cell>
          <cell r="Q180">
            <v>13335.497600000001</v>
          </cell>
          <cell r="U180">
            <v>335.49759999999998</v>
          </cell>
          <cell r="V180">
            <v>3334.4976000000001</v>
          </cell>
          <cell r="W180">
            <v>335.49759999999998</v>
          </cell>
          <cell r="X180">
            <v>335.49759999999998</v>
          </cell>
          <cell r="Y180">
            <v>335.49759999999998</v>
          </cell>
          <cell r="Z180">
            <v>335.49759999999998</v>
          </cell>
          <cell r="AA180">
            <v>1006.4928</v>
          </cell>
          <cell r="AB180">
            <v>4005.4928</v>
          </cell>
          <cell r="AD180">
            <v>335.49759999999998</v>
          </cell>
          <cell r="AE180">
            <v>1335.4975999999999</v>
          </cell>
          <cell r="AF180">
            <v>335.49759999999998</v>
          </cell>
          <cell r="AG180">
            <v>1335.4975999999999</v>
          </cell>
          <cell r="AH180">
            <v>335.49759999999998</v>
          </cell>
          <cell r="AI180">
            <v>1335.4975999999999</v>
          </cell>
          <cell r="AM180">
            <v>305.05359999999996</v>
          </cell>
          <cell r="AN180">
            <v>1305.0536</v>
          </cell>
          <cell r="AO180">
            <v>305.05359999999996</v>
          </cell>
          <cell r="AP180">
            <v>1305.0536</v>
          </cell>
          <cell r="AQ180">
            <v>279.3886</v>
          </cell>
          <cell r="AR180">
            <v>2279.3886000000002</v>
          </cell>
        </row>
        <row r="181">
          <cell r="E181" t="str">
            <v>нет</v>
          </cell>
          <cell r="O181">
            <v>2000</v>
          </cell>
          <cell r="Q181">
            <v>13000</v>
          </cell>
          <cell r="V181">
            <v>2999</v>
          </cell>
          <cell r="AA181">
            <v>0</v>
          </cell>
          <cell r="AB181">
            <v>2999</v>
          </cell>
          <cell r="AE181">
            <v>1000</v>
          </cell>
          <cell r="AG181">
            <v>1000</v>
          </cell>
          <cell r="AI181">
            <v>1000</v>
          </cell>
          <cell r="AN181">
            <v>1000</v>
          </cell>
          <cell r="AP181">
            <v>1000</v>
          </cell>
          <cell r="AR181">
            <v>2000</v>
          </cell>
        </row>
        <row r="182">
          <cell r="E182" t="str">
            <v>нет</v>
          </cell>
          <cell r="AA182">
            <v>0</v>
          </cell>
          <cell r="AB182">
            <v>0</v>
          </cell>
        </row>
        <row r="183">
          <cell r="E183" t="str">
            <v>нет</v>
          </cell>
          <cell r="AA183">
            <v>0</v>
          </cell>
          <cell r="AB183">
            <v>0</v>
          </cell>
        </row>
        <row r="184">
          <cell r="E184" t="str">
            <v>нет</v>
          </cell>
          <cell r="AA184">
            <v>0</v>
          </cell>
          <cell r="AB184">
            <v>0</v>
          </cell>
        </row>
        <row r="185">
          <cell r="E185">
            <v>0.18</v>
          </cell>
          <cell r="L185">
            <v>335.49759999999998</v>
          </cell>
          <cell r="M185">
            <v>335.49759999999998</v>
          </cell>
          <cell r="N185">
            <v>335.49759999999998</v>
          </cell>
          <cell r="O185">
            <v>335.49759999999998</v>
          </cell>
          <cell r="P185">
            <v>335.49759999999998</v>
          </cell>
          <cell r="Q185">
            <v>335.49759999999998</v>
          </cell>
          <cell r="U185">
            <v>335.49759999999998</v>
          </cell>
          <cell r="V185">
            <v>335.49759999999998</v>
          </cell>
          <cell r="W185">
            <v>335.49759999999998</v>
          </cell>
          <cell r="X185">
            <v>335.49759999999998</v>
          </cell>
          <cell r="Y185">
            <v>335.49759999999998</v>
          </cell>
          <cell r="Z185">
            <v>335.49759999999998</v>
          </cell>
          <cell r="AA185">
            <v>1006.4928</v>
          </cell>
          <cell r="AB185">
            <v>1006.4928</v>
          </cell>
          <cell r="AD185">
            <v>335.49759999999998</v>
          </cell>
          <cell r="AE185">
            <v>335.49759999999998</v>
          </cell>
          <cell r="AF185">
            <v>335.49759999999998</v>
          </cell>
          <cell r="AG185">
            <v>335.49759999999998</v>
          </cell>
          <cell r="AH185">
            <v>335.49759999999998</v>
          </cell>
          <cell r="AI185">
            <v>335.49759999999998</v>
          </cell>
          <cell r="AM185">
            <v>305.05359999999996</v>
          </cell>
          <cell r="AN185">
            <v>305.05359999999996</v>
          </cell>
          <cell r="AO185">
            <v>305.05359999999996</v>
          </cell>
          <cell r="AP185">
            <v>305.05359999999996</v>
          </cell>
          <cell r="AQ185">
            <v>279.3886</v>
          </cell>
          <cell r="AR185">
            <v>279.3886</v>
          </cell>
        </row>
        <row r="186">
          <cell r="E186">
            <v>0.18</v>
          </cell>
          <cell r="AA186">
            <v>0</v>
          </cell>
          <cell r="AB186">
            <v>0</v>
          </cell>
        </row>
        <row r="187">
          <cell r="E187">
            <v>0.18</v>
          </cell>
          <cell r="L187">
            <v>335.49759999999998</v>
          </cell>
          <cell r="M187">
            <v>335.49759999999998</v>
          </cell>
          <cell r="N187">
            <v>335.49759999999998</v>
          </cell>
          <cell r="O187">
            <v>335.49759999999998</v>
          </cell>
          <cell r="P187">
            <v>335.49759999999998</v>
          </cell>
          <cell r="Q187">
            <v>335.49759999999998</v>
          </cell>
          <cell r="U187">
            <v>335.49759999999998</v>
          </cell>
          <cell r="V187">
            <v>335.49759999999998</v>
          </cell>
          <cell r="W187">
            <v>335.49759999999998</v>
          </cell>
          <cell r="X187">
            <v>335.49759999999998</v>
          </cell>
          <cell r="Y187">
            <v>335.49759999999998</v>
          </cell>
          <cell r="Z187">
            <v>335.49759999999998</v>
          </cell>
          <cell r="AA187">
            <v>1006.4928</v>
          </cell>
          <cell r="AB187">
            <v>1006.4928</v>
          </cell>
          <cell r="AD187">
            <v>335.49759999999998</v>
          </cell>
          <cell r="AE187">
            <v>335.49759999999998</v>
          </cell>
          <cell r="AF187">
            <v>335.49759999999998</v>
          </cell>
          <cell r="AG187">
            <v>335.49759999999998</v>
          </cell>
          <cell r="AH187">
            <v>335.49759999999998</v>
          </cell>
          <cell r="AI187">
            <v>335.49759999999998</v>
          </cell>
          <cell r="AM187">
            <v>305.05359999999996</v>
          </cell>
          <cell r="AN187">
            <v>305.05359999999996</v>
          </cell>
          <cell r="AO187">
            <v>305.05359999999996</v>
          </cell>
          <cell r="AP187">
            <v>305.05359999999996</v>
          </cell>
          <cell r="AQ187">
            <v>279.3886</v>
          </cell>
          <cell r="AR187">
            <v>279.3886</v>
          </cell>
        </row>
        <row r="188">
          <cell r="E188">
            <v>0.18</v>
          </cell>
          <cell r="AA188">
            <v>0</v>
          </cell>
          <cell r="AB188">
            <v>0</v>
          </cell>
        </row>
        <row r="189">
          <cell r="E189" t="str">
            <v>нет</v>
          </cell>
          <cell r="AA189">
            <v>0</v>
          </cell>
          <cell r="AB189">
            <v>0</v>
          </cell>
        </row>
        <row r="190">
          <cell r="L190">
            <v>-335.49759999999998</v>
          </cell>
          <cell r="M190">
            <v>-335.49759999999998</v>
          </cell>
          <cell r="N190">
            <v>-335.49759999999998</v>
          </cell>
          <cell r="O190">
            <v>-2335.4976000000001</v>
          </cell>
          <cell r="P190">
            <v>-335.49759999999998</v>
          </cell>
          <cell r="Q190">
            <v>-13335.497600000001</v>
          </cell>
          <cell r="U190">
            <v>-335.49759999999998</v>
          </cell>
          <cell r="V190">
            <v>-3334.4976000000001</v>
          </cell>
          <cell r="W190">
            <v>-335.49759999999998</v>
          </cell>
          <cell r="X190">
            <v>-335.49759999999998</v>
          </cell>
          <cell r="Y190">
            <v>-335.49759999999998</v>
          </cell>
          <cell r="Z190">
            <v>-335.49759999999998</v>
          </cell>
          <cell r="AA190">
            <v>-1006.4928</v>
          </cell>
          <cell r="AB190">
            <v>-4005.4928</v>
          </cell>
          <cell r="AD190">
            <v>-335.49759999999998</v>
          </cell>
          <cell r="AE190">
            <v>-1335.4975999999999</v>
          </cell>
          <cell r="AF190">
            <v>-335.49759999999998</v>
          </cell>
          <cell r="AG190">
            <v>-1335.4975999999999</v>
          </cell>
          <cell r="AH190">
            <v>-335.49759999999998</v>
          </cell>
          <cell r="AI190">
            <v>-1335.4975999999999</v>
          </cell>
          <cell r="AM190">
            <v>-305.05359999999996</v>
          </cell>
          <cell r="AN190">
            <v>-1305.0536</v>
          </cell>
          <cell r="AO190">
            <v>-305.05359999999996</v>
          </cell>
          <cell r="AP190">
            <v>-1305.0536</v>
          </cell>
          <cell r="AQ190">
            <v>-279.3886</v>
          </cell>
          <cell r="AR190">
            <v>-2279.3886000000002</v>
          </cell>
        </row>
        <row r="191">
          <cell r="L191">
            <v>21929.529379880001</v>
          </cell>
          <cell r="M191">
            <v>13493.412748445671</v>
          </cell>
          <cell r="N191">
            <v>17910.258526199676</v>
          </cell>
          <cell r="O191">
            <v>7096.8317581034225</v>
          </cell>
          <cell r="P191">
            <v>11791.47732434</v>
          </cell>
          <cell r="Q191">
            <v>-8745.1672491591871</v>
          </cell>
          <cell r="U191">
            <v>-1637.1548517188469</v>
          </cell>
          <cell r="V191">
            <v>548.28573601402104</v>
          </cell>
          <cell r="W191">
            <v>-12338.482033924189</v>
          </cell>
          <cell r="X191">
            <v>4675.2952630206155</v>
          </cell>
          <cell r="Y191">
            <v>-13961.06564881785</v>
          </cell>
          <cell r="Z191">
            <v>-4693.3148143419139</v>
          </cell>
          <cell r="AA191">
            <v>-27936.712534460916</v>
          </cell>
          <cell r="AB191">
            <v>20669.7634420826</v>
          </cell>
          <cell r="AD191">
            <v>-14461.916538420428</v>
          </cell>
          <cell r="AE191">
            <v>-4556.7139619907075</v>
          </cell>
          <cell r="AF191">
            <v>-13761.420396450636</v>
          </cell>
          <cell r="AG191">
            <v>-533.65423703473903</v>
          </cell>
          <cell r="AH191">
            <v>-12125.542092838827</v>
          </cell>
          <cell r="AI191">
            <v>-1628.8863935152269</v>
          </cell>
          <cell r="AM191">
            <v>-11657.294433315499</v>
          </cell>
          <cell r="AN191">
            <v>-1243.3777572799343</v>
          </cell>
          <cell r="AO191">
            <v>24391.551940944468</v>
          </cell>
          <cell r="AP191">
            <v>-4816.3664913191105</v>
          </cell>
          <cell r="AQ191">
            <v>28561.852306204062</v>
          </cell>
          <cell r="AR191">
            <v>-7089.7010985142642</v>
          </cell>
        </row>
        <row r="192">
          <cell r="M192">
            <v>21403.412748445673</v>
          </cell>
          <cell r="O192">
            <v>28500.244506549094</v>
          </cell>
          <cell r="Q192">
            <v>19755.077257389901</v>
          </cell>
          <cell r="V192">
            <v>20303.362993403924</v>
          </cell>
          <cell r="X192">
            <v>24978.658256424544</v>
          </cell>
          <cell r="Z192">
            <v>20285.343442082631</v>
          </cell>
          <cell r="AE192">
            <v>15728.629480091926</v>
          </cell>
          <cell r="AG192">
            <v>15194.975243057188</v>
          </cell>
          <cell r="AI192">
            <v>13566.088849541962</v>
          </cell>
          <cell r="AN192">
            <v>12322.711092262027</v>
          </cell>
          <cell r="AP192">
            <v>7506.3446009429163</v>
          </cell>
          <cell r="AR192">
            <v>416.64350242865294</v>
          </cell>
        </row>
      </sheetData>
      <sheetData sheetId="27">
        <row r="2">
          <cell r="A2" t="str">
            <v>ООО "Газпром теплоэнерго Армавир</v>
          </cell>
        </row>
        <row r="4">
          <cell r="A4" t="str">
            <v>Расшифровка задолженностей на 2015 год</v>
          </cell>
        </row>
        <row r="6">
          <cell r="A6" t="str">
            <v>Контрагент</v>
          </cell>
          <cell r="B6" t="str">
            <v>на начало отчетного периода</v>
          </cell>
          <cell r="F6" t="str">
            <v xml:space="preserve">1 квартал </v>
          </cell>
          <cell r="K6" t="str">
            <v>На 31.03.2015</v>
          </cell>
          <cell r="O6" t="str">
            <v xml:space="preserve">2 квартал </v>
          </cell>
          <cell r="T6" t="str">
            <v>На 30.06.2015</v>
          </cell>
          <cell r="X6" t="str">
            <v xml:space="preserve">3 квартал </v>
          </cell>
          <cell r="AC6" t="str">
            <v>На 30.09.2015</v>
          </cell>
          <cell r="AG6" t="str">
            <v xml:space="preserve">4 квартал </v>
          </cell>
          <cell r="AL6" t="str">
            <v>На 31.12.2015</v>
          </cell>
        </row>
        <row r="7">
          <cell r="B7" t="str">
            <v xml:space="preserve">Дебиторская задолженность по балансу </v>
          </cell>
          <cell r="C7" t="str">
            <v>в том числе</v>
          </cell>
          <cell r="E7" t="str">
            <v>Кредиторская задолженность</v>
          </cell>
          <cell r="F7" t="str">
            <v>Начислено</v>
          </cell>
          <cell r="G7" t="str">
            <v xml:space="preserve">Оплачено </v>
          </cell>
          <cell r="I7" t="str">
            <v>Списано за счет созданных резервов по сомнительным долгам</v>
          </cell>
          <cell r="J7" t="str">
            <v>Создано резервов по сомнительным долгам</v>
          </cell>
          <cell r="K7" t="str">
            <v xml:space="preserve">Дебиторская задолженность по балансу </v>
          </cell>
          <cell r="L7" t="str">
            <v>в том числе</v>
          </cell>
          <cell r="N7" t="str">
            <v>Кредиторская задолженность</v>
          </cell>
          <cell r="O7" t="str">
            <v>Начислено</v>
          </cell>
          <cell r="P7" t="str">
            <v xml:space="preserve">Оплачено </v>
          </cell>
          <cell r="R7" t="str">
            <v>Списано за счет созданных резервов по сомнительным долгам</v>
          </cell>
          <cell r="S7" t="str">
            <v>Создано резервов по сомнительным долгам</v>
          </cell>
          <cell r="T7" t="str">
            <v xml:space="preserve">Дебиторская задолженность по балансу </v>
          </cell>
          <cell r="U7" t="str">
            <v>в том числе</v>
          </cell>
          <cell r="W7" t="str">
            <v>Кредиторская задолженность</v>
          </cell>
          <cell r="X7" t="str">
            <v>Начислено</v>
          </cell>
          <cell r="Y7" t="str">
            <v xml:space="preserve">Оплачено </v>
          </cell>
          <cell r="AA7" t="str">
            <v>Списано за счет созданных резервов по сомнительным долгам</v>
          </cell>
          <cell r="AB7" t="str">
            <v>Создано резервов по сомнительным долгам</v>
          </cell>
          <cell r="AC7" t="str">
            <v xml:space="preserve">Дебиторская задолженность по балансу </v>
          </cell>
          <cell r="AD7" t="str">
            <v>в том числе</v>
          </cell>
          <cell r="AF7" t="str">
            <v>Кредиторская задолженность</v>
          </cell>
          <cell r="AG7" t="str">
            <v>Начислено</v>
          </cell>
          <cell r="AH7" t="str">
            <v xml:space="preserve">Оплачено </v>
          </cell>
          <cell r="AJ7" t="str">
            <v>Списано за счет созданных резервов по сомнительным долгам</v>
          </cell>
          <cell r="AK7" t="str">
            <v>Создано резервов по сомнительным долгам</v>
          </cell>
          <cell r="AL7" t="str">
            <v xml:space="preserve">Дебиторская задолженность по балансу </v>
          </cell>
          <cell r="AM7" t="str">
            <v>в том числе</v>
          </cell>
          <cell r="AO7" t="str">
            <v>Кредиторская задолженность</v>
          </cell>
        </row>
        <row r="8">
          <cell r="C8" t="str">
            <v>Дебиторская задолженность</v>
          </cell>
          <cell r="D8" t="str">
            <v>Резерв по сомнительным долгам</v>
          </cell>
          <cell r="G8" t="str">
            <v>ден.средствами</v>
          </cell>
          <cell r="H8" t="str">
            <v>взаимозачет</v>
          </cell>
          <cell r="L8" t="str">
            <v>Дебиторская задолженность</v>
          </cell>
          <cell r="M8" t="str">
            <v>Резерв по сомнительным долгам</v>
          </cell>
          <cell r="P8" t="str">
            <v>ден.средствами</v>
          </cell>
          <cell r="Q8" t="str">
            <v>взаимозачет</v>
          </cell>
          <cell r="U8" t="str">
            <v>Дебиторская задолженность</v>
          </cell>
          <cell r="V8" t="str">
            <v>Резерв по сомнительным долгам</v>
          </cell>
          <cell r="Y8" t="str">
            <v>ден.средствами</v>
          </cell>
          <cell r="Z8" t="str">
            <v>взаимозачет</v>
          </cell>
          <cell r="AD8" t="str">
            <v>Дебиторская задолженность</v>
          </cell>
          <cell r="AE8" t="str">
            <v>Резерв по сомнительным долгам</v>
          </cell>
          <cell r="AH8" t="str">
            <v>ден.средствами</v>
          </cell>
          <cell r="AI8" t="str">
            <v>взаимозачет</v>
          </cell>
          <cell r="AM8" t="str">
            <v>Дебиторская задолженность</v>
          </cell>
          <cell r="AN8" t="str">
            <v>Резерв по сомнительным долгам</v>
          </cell>
        </row>
        <row r="9">
          <cell r="A9" t="str">
            <v>Дебиторская задолженность</v>
          </cell>
        </row>
        <row r="10">
          <cell r="A10" t="str">
            <v>Покупатели и заказчики, в том числе:</v>
          </cell>
        </row>
        <row r="11">
          <cell r="A11" t="str">
            <v>Население</v>
          </cell>
        </row>
        <row r="12">
          <cell r="A12" t="str">
            <v>бюджет</v>
          </cell>
        </row>
        <row r="13">
          <cell r="A13" t="str">
            <v>прочие</v>
          </cell>
        </row>
        <row r="17">
          <cell r="A17" t="str">
            <v>Авансы выданные</v>
          </cell>
        </row>
        <row r="19">
          <cell r="A19" t="str">
            <v>Прочие</v>
          </cell>
        </row>
        <row r="22">
          <cell r="A22" t="str">
            <v>Кредиторская задолженность</v>
          </cell>
        </row>
        <row r="23">
          <cell r="A23" t="str">
            <v>поставщики и подрядчики, в том числе:</v>
          </cell>
        </row>
        <row r="24">
          <cell r="A24" t="str">
            <v>задолженность по энергоносителям</v>
          </cell>
        </row>
        <row r="25">
          <cell r="A25" t="str">
            <v>прочие поставщики и подрядчики</v>
          </cell>
        </row>
        <row r="29">
          <cell r="A29" t="str">
            <v>задолженность перед персоналом</v>
          </cell>
        </row>
        <row r="33">
          <cell r="A33" t="str">
            <v>задолженность перед внебюджетными фондами</v>
          </cell>
        </row>
        <row r="38">
          <cell r="A38" t="str">
            <v xml:space="preserve">задолженность по налогам и сборам </v>
          </cell>
        </row>
        <row r="42">
          <cell r="A42" t="str">
            <v>прочие кредиторы</v>
          </cell>
        </row>
        <row r="43">
          <cell r="A43" t="str">
            <v>Итого</v>
          </cell>
        </row>
        <row r="46">
          <cell r="A46" t="str">
            <v>Дата</v>
          </cell>
        </row>
        <row r="48">
          <cell r="A48" t="str">
            <v>Руководитель</v>
          </cell>
        </row>
      </sheetData>
      <sheetData sheetId="28"/>
      <sheetData sheetId="29">
        <row r="7">
          <cell r="D7" t="str">
            <v>внутригрупповая задолженность на начало года</v>
          </cell>
          <cell r="N7" t="str">
            <v>внутригрупповая задолженность на 31.03.201___</v>
          </cell>
          <cell r="X7" t="str">
            <v>внутригрупповая задолженность на 30.06.201___</v>
          </cell>
          <cell r="AH7" t="str">
            <v>внутригрупповая задолженность на 30.09.201___</v>
          </cell>
          <cell r="AR7" t="str">
            <v>внутригрупповая задолженность на конец года</v>
          </cell>
        </row>
        <row r="8">
          <cell r="D8" t="str">
            <v>с ГПТЭ</v>
          </cell>
          <cell r="E8" t="str">
            <v>с ЗАО ТИ</v>
          </cell>
          <cell r="F8" t="str">
            <v>с ОАО ТИ</v>
          </cell>
          <cell r="G8" t="str">
            <v>с ВТИ</v>
          </cell>
          <cell r="H8" t="str">
            <v>с СТИ</v>
          </cell>
          <cell r="I8" t="str">
            <v>с ЛОТИ</v>
          </cell>
          <cell r="J8" t="str">
            <v>со СТИФ</v>
          </cell>
          <cell r="K8" t="str">
            <v>…</v>
          </cell>
          <cell r="N8" t="str">
            <v>с ГПТЭ</v>
          </cell>
          <cell r="O8" t="str">
            <v>с ЗАО ТИ</v>
          </cell>
          <cell r="P8" t="str">
            <v>с ОАО ТИ</v>
          </cell>
          <cell r="Q8" t="str">
            <v>с ВТИ</v>
          </cell>
          <cell r="R8" t="str">
            <v>с СТИ</v>
          </cell>
          <cell r="S8" t="str">
            <v>с ЛОТИ</v>
          </cell>
          <cell r="T8" t="str">
            <v>со СТИФ</v>
          </cell>
          <cell r="U8" t="str">
            <v>…</v>
          </cell>
          <cell r="X8" t="str">
            <v>с ГПТЭ</v>
          </cell>
          <cell r="Y8" t="str">
            <v>с ЗАО ТИ</v>
          </cell>
          <cell r="Z8" t="str">
            <v>с ОАО ТИ</v>
          </cell>
          <cell r="AA8" t="str">
            <v>с ВТИ</v>
          </cell>
          <cell r="AB8" t="str">
            <v>с СТИ</v>
          </cell>
          <cell r="AC8" t="str">
            <v>с ЛОТИ</v>
          </cell>
          <cell r="AD8" t="str">
            <v>со СТИФ</v>
          </cell>
          <cell r="AE8" t="str">
            <v>…</v>
          </cell>
          <cell r="AH8" t="str">
            <v>с ГПТЭ</v>
          </cell>
          <cell r="AI8" t="str">
            <v>с ЗАО ТИ</v>
          </cell>
          <cell r="AJ8" t="str">
            <v>с ОАО ТИ</v>
          </cell>
          <cell r="AK8" t="str">
            <v>с ВТИ</v>
          </cell>
          <cell r="AL8" t="str">
            <v>с СТИ</v>
          </cell>
          <cell r="AM8" t="str">
            <v>с ЛОТИ</v>
          </cell>
          <cell r="AN8" t="str">
            <v>со СТИФ</v>
          </cell>
          <cell r="AO8" t="str">
            <v>…</v>
          </cell>
          <cell r="AR8" t="str">
            <v>с ГПТЭ</v>
          </cell>
          <cell r="AS8" t="str">
            <v>с ЗАО ТИ</v>
          </cell>
          <cell r="AT8" t="str">
            <v>с ОАО ТИ</v>
          </cell>
          <cell r="AU8" t="str">
            <v>с ВТИ</v>
          </cell>
          <cell r="AV8" t="str">
            <v>с СТИ</v>
          </cell>
          <cell r="AW8" t="str">
            <v>с ЛОТИ</v>
          </cell>
          <cell r="AX8" t="str">
            <v>со СТИФ</v>
          </cell>
          <cell r="AY8" t="str">
            <v>…</v>
          </cell>
        </row>
        <row r="96"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</row>
      </sheetData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ВЛ,КЛ 35 и выше"/>
      <sheetName val="Шаблон ВЛ,КЛ 6-20"/>
      <sheetName val="Шаблон ВЛ КЛ 04"/>
      <sheetName val="Спр. Инд. структуры"/>
      <sheetName val="Спр. Типы ТМ"/>
      <sheetName val="Спр. классов АРМов"/>
      <sheetName val="Спр. Виды ТМ"/>
      <sheetName val="Спр. групп полном"/>
      <sheetName val="Спр. Заводы Расп"/>
      <sheetName val="Спр. МестоРасп"/>
      <sheetName val="Спр. произв участ"/>
      <sheetName val="Спр. бизнес-сфер"/>
      <sheetName val="Спр. МВЗ"/>
      <sheetName val="Спр. перерасч заказ"/>
      <sheetName val="Спр. планир завод"/>
      <sheetName val="Спр. Группы плановиков"/>
      <sheetName val="Спр. каталога кодов"/>
      <sheetName val="Спр. ИД сети"/>
      <sheetName val="Спр. средст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роизводство тепла"/>
      <sheetName val="Передача тепла"/>
      <sheetName val="Источники финансирования"/>
      <sheetName val="Комментарии"/>
      <sheetName val="Проверка"/>
      <sheetName val="WARM.INVEST.QV.4.178_v.1"/>
    </sheetNames>
    <sheetDataSet>
      <sheetData sheetId="0">
        <row r="2">
          <cell r="N2" t="str">
            <v>реконструкция</v>
          </cell>
          <cell r="P2" t="str">
            <v>Амортизация, учтенная в тарифе</v>
          </cell>
        </row>
        <row r="3">
          <cell r="G3" t="str">
            <v>IV квартал 2015 г.</v>
          </cell>
          <cell r="N3" t="str">
            <v>модернизация</v>
          </cell>
          <cell r="P3" t="str">
            <v>Прибыль на развитие производства, учтенная в тарифе</v>
          </cell>
        </row>
        <row r="4">
          <cell r="G4" t="str">
            <v>12 месяцев</v>
          </cell>
          <cell r="N4" t="str">
            <v>техническое перевооружение</v>
          </cell>
          <cell r="P4" t="str">
            <v>Инвестиционная надбавка</v>
          </cell>
        </row>
        <row r="5">
          <cell r="N5" t="str">
            <v>новое строительство</v>
          </cell>
          <cell r="P5" t="str">
            <v>Плата за подключение</v>
          </cell>
        </row>
        <row r="6">
          <cell r="N6" t="str">
            <v>энергосбережение и повышение энергетической эффективности</v>
          </cell>
          <cell r="P6" t="str">
            <v>Заемные средства (кредиты)</v>
          </cell>
        </row>
        <row r="7">
          <cell r="P7" t="str">
            <v>Прочие собственные средства (от нерегулируемых видов деятельности)</v>
          </cell>
        </row>
        <row r="8">
          <cell r="P8" t="str">
            <v>Федеральный бюджет</v>
          </cell>
        </row>
        <row r="9">
          <cell r="P9" t="str">
            <v>Бюджет субъекта Российской Федерации</v>
          </cell>
        </row>
        <row r="10">
          <cell r="P10" t="str">
            <v>Прочие средства</v>
          </cell>
        </row>
      </sheetData>
      <sheetData sheetId="1"/>
      <sheetData sheetId="2"/>
      <sheetData sheetId="3"/>
      <sheetData sheetId="4"/>
      <sheetData sheetId="5">
        <row r="1">
          <cell r="A1">
            <v>26422017</v>
          </cell>
        </row>
        <row r="14">
          <cell r="F14" t="str">
            <v>ООО "Петербургтеплоэнерго"</v>
          </cell>
        </row>
        <row r="36">
          <cell r="F36" t="str">
            <v>Машлыкин А.П.</v>
          </cell>
        </row>
        <row r="37">
          <cell r="F37" t="str">
            <v>Заместитель генерального директора АО «Газпром Теплоэнерго» по управлению ООО «Петербургтеплоэнерго»</v>
          </cell>
        </row>
      </sheetData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Комментарии"/>
      <sheetName val="Проверка"/>
    </sheetNames>
    <sheetDataSet>
      <sheetData sheetId="0" refreshError="1">
        <row r="2">
          <cell r="J2" t="str">
            <v>Январь</v>
          </cell>
          <cell r="O2" t="str">
            <v>Реконструкция</v>
          </cell>
          <cell r="Q2" t="str">
            <v>ед</v>
          </cell>
        </row>
        <row r="3">
          <cell r="J3" t="str">
            <v>Февраль</v>
          </cell>
          <cell r="O3" t="str">
            <v>Модернизация</v>
          </cell>
          <cell r="Q3" t="str">
            <v>км</v>
          </cell>
        </row>
        <row r="4">
          <cell r="J4" t="str">
            <v>Март</v>
          </cell>
          <cell r="O4" t="str">
            <v>Новое строительство</v>
          </cell>
          <cell r="Q4" t="str">
            <v>кв. м</v>
          </cell>
        </row>
        <row r="5">
          <cell r="J5" t="str">
            <v>Апрель</v>
          </cell>
          <cell r="O5" t="str">
            <v>Техническое перевооружение</v>
          </cell>
          <cell r="Q5" t="str">
            <v>компл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>
            <v>26422017</v>
          </cell>
        </row>
        <row r="24">
          <cell r="F24">
            <v>2015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8.2004"/>
      <sheetName val="31_08_2004"/>
      <sheetName val="Титул"/>
      <sheetName val="Список"/>
      <sheetName val="1"/>
      <sheetName val="1.1."/>
      <sheetName val="1.2."/>
      <sheetName val="1.3."/>
      <sheetName val="2"/>
      <sheetName val="2.1."/>
      <sheetName val="2.2."/>
      <sheetName val="2.3."/>
      <sheetName val="2.4 "/>
      <sheetName val="9."/>
      <sheetName val="9(НТЭК)"/>
      <sheetName val="9.1."/>
      <sheetName val="9.1(НТЭК)"/>
      <sheetName val="9.1.1."/>
      <sheetName val="9.3."/>
      <sheetName val="9.3.1."/>
      <sheetName val="Лимиты"/>
      <sheetName val="9.5."/>
      <sheetName val="9.5(НТЭК)"/>
      <sheetName val="9.6."/>
      <sheetName val="9.7."/>
      <sheetName val="9.7(НТЭК)"/>
      <sheetName val="Справочники"/>
      <sheetName val=" ОДФР"/>
      <sheetName val="Лист1"/>
      <sheetName val="9.7"/>
      <sheetName val="Лист12"/>
      <sheetName val="6"/>
      <sheetName val="Содержание"/>
      <sheetName val="ШТ. РАССТ.2004 08 31"/>
      <sheetName val="3"/>
      <sheetName val="4"/>
      <sheetName val="5"/>
      <sheetName val="11"/>
      <sheetName val="regs"/>
      <sheetName val="Анализ"/>
      <sheetName val="1.411.1"/>
      <sheetName val="УИС 1"/>
      <sheetName val="31_08_20041"/>
      <sheetName val="1_1_"/>
      <sheetName val="1_2_"/>
      <sheetName val="1_3_"/>
      <sheetName val="2_1_"/>
      <sheetName val="2_2_"/>
      <sheetName val="2_3_"/>
      <sheetName val="2_4_"/>
      <sheetName val="9_"/>
      <sheetName val="9_1_"/>
      <sheetName val="9_1(НТЭК)"/>
      <sheetName val="9_1_1_"/>
      <sheetName val="9_3_"/>
      <sheetName val="9_3_1_"/>
      <sheetName val="9_5_"/>
      <sheetName val="9_5(НТЭК)"/>
      <sheetName val="9_6_"/>
      <sheetName val="9_7_"/>
      <sheetName val="9_7(НТЭК)"/>
      <sheetName val="_ОДФР"/>
      <sheetName val="9_7"/>
      <sheetName val="ШТ__РАССТ_2004_08_31"/>
      <sheetName val="1_411_1"/>
      <sheetName val="УИС_1"/>
      <sheetName val="31_08_20042"/>
      <sheetName val="ф18"/>
      <sheetName val="ф17"/>
      <sheetName val="ф20"/>
      <sheetName val="ф3"/>
      <sheetName val="усл.стор.орг.(9.2, 9.4,9.5)+р"/>
      <sheetName val="Заголовок"/>
      <sheetName val="к БФ №2"/>
      <sheetName val="9 "/>
      <sheetName val="ШТ_ РАССТ_2004 08 31"/>
      <sheetName val="СвУслСторОрг"/>
      <sheetName val="ПрУслСторОрг"/>
      <sheetName val="Команд"/>
      <sheetName val="ОТ и ТБ"/>
      <sheetName val="ПодгКадр"/>
      <sheetName val="СвКанц_Почт"/>
      <sheetName val="ПО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Услуги кредитных орг."/>
      <sheetName val="Соц.-культ. и оздор. мер."/>
      <sheetName val="Расх. прочие по внер.деят. "/>
      <sheetName val="Аренда здан. и помещ."/>
      <sheetName val="Лизинг транс. средств"/>
      <sheetName val="Аренда земли "/>
      <sheetName val="Свод по страхованию"/>
      <sheetName val="Свод по налогам"/>
      <sheetName val="Услуги связи"/>
      <sheetName val="Услуги охраны"/>
      <sheetName val="Инф.-вычисл. услуги"/>
      <sheetName val="Програм. обеспеч. и лиц."/>
      <sheetName val="Аудиторские услуги"/>
      <sheetName val="Землеустроительные работы"/>
      <sheetName val="Нотариал. и юр. услуги"/>
      <sheetName val="Услуги по диагностике ГС"/>
      <sheetName val="Консультационные услуги"/>
      <sheetName val="Усл.по поверке КИП"/>
      <sheetName val="Природоохр.деят."/>
      <sheetName val="Пожарн.безоп."/>
      <sheetName val="Прочие услуги стор. орг."/>
      <sheetName val="Усл. по кап. ремонту"/>
      <sheetName val="Представительские расходы"/>
      <sheetName val="Свод по командировоч. рас."/>
      <sheetName val="Охрана труда"/>
      <sheetName val="Расходы на спецод. и обувь"/>
      <sheetName val="Подготовка кадров"/>
      <sheetName val="Свод по канц и почт-тел. расх."/>
      <sheetName val="Реклама"/>
      <sheetName val="Подписка на период. изд."/>
      <sheetName val="Расходы на участие в СРО"/>
      <sheetName val="TEHSHEET"/>
      <sheetName val="Лист2"/>
      <sheetName val="Темников"/>
      <sheetName val="юбилеи"/>
      <sheetName val="9_3_1"/>
      <sheetName val="подготовка кадров 2013 (ожид.)"/>
      <sheetName val="план поставок"/>
      <sheetName val="Справочник статей АИС"/>
      <sheetName val="fes"/>
    </sheetNames>
    <sheetDataSet>
      <sheetData sheetId="0" refreshError="1">
        <row r="1">
          <cell r="A1" t="str">
            <v>вид подразд</v>
          </cell>
          <cell r="B1" t="str">
            <v>вид должн</v>
          </cell>
          <cell r="C1" t="str">
            <v>Должность</v>
          </cell>
          <cell r="D1" t="str">
            <v xml:space="preserve">Код </v>
          </cell>
          <cell r="E1" t="str">
            <v>Подразделение                                 Должность (профессия)</v>
          </cell>
          <cell r="F1" t="str">
            <v xml:space="preserve">Кол-во шт.   единиц </v>
          </cell>
          <cell r="G1" t="str">
            <v>Оклад   руб.</v>
          </cell>
          <cell r="H1" t="str">
            <v>Сумма руб.</v>
          </cell>
          <cell r="I1" t="str">
            <v>Примечание</v>
          </cell>
          <cell r="J1" t="str">
            <v>Дата рожд.                       Дата приема</v>
          </cell>
          <cell r="K1" t="str">
            <v>По списку</v>
          </cell>
          <cell r="L1" t="str">
            <v>Вакантно</v>
          </cell>
        </row>
      </sheetData>
      <sheetData sheetId="1">
        <row r="1">
          <cell r="A1" t="str">
            <v>вид подразд</v>
          </cell>
        </row>
      </sheetData>
      <sheetData sheetId="2"/>
      <sheetData sheetId="3"/>
      <sheetData sheetId="4">
        <row r="1">
          <cell r="A1" t="str">
            <v>Наименование формы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Наименование формы</v>
          </cell>
        </row>
      </sheetData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1">
          <cell r="A1" t="str">
            <v>вид подразд</v>
          </cell>
        </row>
      </sheetData>
      <sheetData sheetId="43">
        <row r="1">
          <cell r="A1" t="str">
            <v>вид подразд</v>
          </cell>
        </row>
      </sheetData>
      <sheetData sheetId="44">
        <row r="1">
          <cell r="A1" t="str">
            <v>вид подразд</v>
          </cell>
        </row>
      </sheetData>
      <sheetData sheetId="45">
        <row r="1">
          <cell r="A1" t="str">
            <v>вид подразд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Лист согласования"/>
      <sheetName val="Содержание"/>
      <sheetName val="ф1"/>
      <sheetName val="ф2"/>
      <sheetName val="ф2(замена)"/>
      <sheetName val="ф3"/>
      <sheetName val="ф4"/>
      <sheetName val="ф5"/>
      <sheetName val="ф6"/>
      <sheetName val="ф2 (ремонтники)-удалить"/>
      <sheetName val="ф7"/>
      <sheetName val="ф8"/>
      <sheetName val="ф9"/>
      <sheetName val="ф10"/>
      <sheetName val="ф11"/>
      <sheetName val="ф12"/>
      <sheetName val="ф13"/>
      <sheetName val="ф4(замена)"/>
      <sheetName val="ф5(замена)"/>
      <sheetName val="ф14"/>
      <sheetName val="ф15"/>
      <sheetName val="ф16"/>
      <sheetName val="ф7(замена)"/>
      <sheetName val="ф8(замена)"/>
      <sheetName val="ф9(замена)"/>
      <sheetName val="ф17"/>
      <sheetName val="ф18"/>
      <sheetName val="ф19"/>
      <sheetName val="ф20"/>
      <sheetName val="п2(удалить, объединить с ф.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E8" t="str">
            <v>в том числе</v>
          </cell>
        </row>
        <row r="9">
          <cell r="E9" t="str">
            <v>январь</v>
          </cell>
          <cell r="F9" t="str">
            <v>февраль</v>
          </cell>
          <cell r="G9" t="str">
            <v>март</v>
          </cell>
          <cell r="I9" t="str">
            <v>апрель</v>
          </cell>
          <cell r="J9" t="str">
            <v>май</v>
          </cell>
          <cell r="K9" t="str">
            <v>июнь</v>
          </cell>
          <cell r="M9" t="str">
            <v>июль</v>
          </cell>
          <cell r="N9" t="str">
            <v>август</v>
          </cell>
          <cell r="O9" t="str">
            <v>сентябрь</v>
          </cell>
          <cell r="Q9" t="str">
            <v>октябрь</v>
          </cell>
          <cell r="R9" t="str">
            <v>ноябрь</v>
          </cell>
          <cell r="S9" t="str">
            <v>декабрь</v>
          </cell>
        </row>
        <row r="10">
          <cell r="E10" t="str">
            <v>4</v>
          </cell>
          <cell r="F10" t="str">
            <v>5</v>
          </cell>
          <cell r="G10" t="str">
            <v>6</v>
          </cell>
          <cell r="I10" t="str">
            <v>8</v>
          </cell>
          <cell r="J10" t="str">
            <v>9</v>
          </cell>
          <cell r="K10" t="str">
            <v>10</v>
          </cell>
          <cell r="M10" t="str">
            <v>12</v>
          </cell>
          <cell r="N10" t="str">
            <v>13</v>
          </cell>
          <cell r="O10" t="str">
            <v>14</v>
          </cell>
          <cell r="Q10" t="str">
            <v>16</v>
          </cell>
          <cell r="R10" t="str">
            <v>17</v>
          </cell>
          <cell r="S10" t="str">
            <v>18</v>
          </cell>
        </row>
      </sheetData>
      <sheetData sheetId="8">
        <row r="1">
          <cell r="EI1" t="str">
            <v>Ф-5</v>
          </cell>
        </row>
        <row r="6">
          <cell r="G6" t="str">
            <v>тыс. руб.</v>
          </cell>
          <cell r="EI6" t="str">
            <v>(тыс. руб.)</v>
          </cell>
        </row>
        <row r="7">
          <cell r="E7" t="str">
            <v>в том числе</v>
          </cell>
          <cell r="U7" t="str">
            <v>Аренда теплоэнергетического оборудования (1.1)</v>
          </cell>
          <cell r="AL7" t="str">
            <v>Финансирование инвестиционной деятельности (1.2)</v>
          </cell>
          <cell r="BC7" t="str">
            <v>Теплоснабжение (1.3)</v>
          </cell>
          <cell r="BT7" t="str">
            <v>Услуги по транспортировке тепловой энергии (1.4)</v>
          </cell>
          <cell r="CK7" t="str">
            <v>Услуги по ХВС и водоотведению (1.5)</v>
          </cell>
          <cell r="DB7" t="str">
            <v>Электроэнергия (1.6)</v>
          </cell>
          <cell r="DS7" t="str">
            <v>Прочие оказываемые услуги (выполняемые работы) (1.7)</v>
          </cell>
        </row>
        <row r="8">
          <cell r="E8" t="str">
            <v>январь</v>
          </cell>
          <cell r="F8" t="str">
            <v>февраль</v>
          </cell>
          <cell r="G8" t="str">
            <v>март</v>
          </cell>
          <cell r="I8" t="str">
            <v>апрель</v>
          </cell>
          <cell r="J8" t="str">
            <v>май</v>
          </cell>
          <cell r="K8" t="str">
            <v>июнь</v>
          </cell>
          <cell r="M8" t="str">
            <v>июль</v>
          </cell>
          <cell r="N8" t="str">
            <v>август</v>
          </cell>
          <cell r="O8" t="str">
            <v>сентябрь</v>
          </cell>
          <cell r="Q8" t="str">
            <v>октябрь</v>
          </cell>
          <cell r="R8" t="str">
            <v>ноябрь</v>
          </cell>
          <cell r="S8" t="str">
            <v>декабрь</v>
          </cell>
          <cell r="U8" t="str">
            <v>Итого за год</v>
          </cell>
          <cell r="V8" t="str">
            <v>январь</v>
          </cell>
          <cell r="W8" t="str">
            <v>февраль</v>
          </cell>
          <cell r="X8" t="str">
            <v>март</v>
          </cell>
          <cell r="Y8" t="str">
            <v>1 квартал</v>
          </cell>
          <cell r="Z8" t="str">
            <v>апрель</v>
          </cell>
          <cell r="AA8" t="str">
            <v>май</v>
          </cell>
          <cell r="AB8" t="str">
            <v>июнь</v>
          </cell>
          <cell r="AC8" t="str">
            <v>2 квартал</v>
          </cell>
          <cell r="AD8" t="str">
            <v>июль</v>
          </cell>
          <cell r="AE8" t="str">
            <v>август</v>
          </cell>
          <cell r="AF8" t="str">
            <v>сентябрь</v>
          </cell>
          <cell r="AG8" t="str">
            <v>3 квартал</v>
          </cell>
          <cell r="AH8" t="str">
            <v>октябрь</v>
          </cell>
          <cell r="AI8" t="str">
            <v>ноябрь</v>
          </cell>
          <cell r="AJ8" t="str">
            <v>декабрь</v>
          </cell>
          <cell r="AK8" t="str">
            <v>4 квартал</v>
          </cell>
          <cell r="AL8" t="str">
            <v>Итого за год</v>
          </cell>
          <cell r="AM8" t="str">
            <v>январь</v>
          </cell>
          <cell r="AN8" t="str">
            <v>февраль</v>
          </cell>
          <cell r="AO8" t="str">
            <v>март</v>
          </cell>
          <cell r="AP8" t="str">
            <v>1 квартал</v>
          </cell>
          <cell r="AQ8" t="str">
            <v>апрель</v>
          </cell>
          <cell r="AR8" t="str">
            <v>май</v>
          </cell>
          <cell r="AS8" t="str">
            <v>июнь</v>
          </cell>
          <cell r="AT8" t="str">
            <v>2 квартал</v>
          </cell>
          <cell r="AU8" t="str">
            <v>июль</v>
          </cell>
          <cell r="AV8" t="str">
            <v>август</v>
          </cell>
          <cell r="AW8" t="str">
            <v>сентябрь</v>
          </cell>
          <cell r="AX8" t="str">
            <v>3 квартал</v>
          </cell>
          <cell r="AY8" t="str">
            <v>октябрь</v>
          </cell>
          <cell r="AZ8" t="str">
            <v>ноябрь</v>
          </cell>
          <cell r="BA8" t="str">
            <v>декабрь</v>
          </cell>
          <cell r="BB8" t="str">
            <v>4 квартал</v>
          </cell>
          <cell r="BC8" t="str">
            <v>Итого за год</v>
          </cell>
          <cell r="BD8" t="str">
            <v>январь</v>
          </cell>
          <cell r="BE8" t="str">
            <v>февраль</v>
          </cell>
          <cell r="BF8" t="str">
            <v>март</v>
          </cell>
          <cell r="BG8" t="str">
            <v>1 квартал</v>
          </cell>
          <cell r="BH8" t="str">
            <v>апрель</v>
          </cell>
          <cell r="BI8" t="str">
            <v>май</v>
          </cell>
          <cell r="BJ8" t="str">
            <v>июнь</v>
          </cell>
          <cell r="BK8" t="str">
            <v>2 квартал</v>
          </cell>
          <cell r="BL8" t="str">
            <v>июль</v>
          </cell>
          <cell r="BM8" t="str">
            <v>август</v>
          </cell>
          <cell r="BN8" t="str">
            <v>сентябрь</v>
          </cell>
          <cell r="BO8" t="str">
            <v>3 квартал</v>
          </cell>
          <cell r="BP8" t="str">
            <v>октябрь</v>
          </cell>
          <cell r="BQ8" t="str">
            <v>ноябрь</v>
          </cell>
          <cell r="BR8" t="str">
            <v>декабрь</v>
          </cell>
          <cell r="BS8" t="str">
            <v>4 квартал</v>
          </cell>
          <cell r="BT8" t="str">
            <v>Итого за год</v>
          </cell>
          <cell r="BU8" t="str">
            <v>январь</v>
          </cell>
          <cell r="BV8" t="str">
            <v>февраль</v>
          </cell>
          <cell r="BW8" t="str">
            <v>март</v>
          </cell>
          <cell r="BX8" t="str">
            <v>1 квартал</v>
          </cell>
          <cell r="BY8" t="str">
            <v>апрель</v>
          </cell>
          <cell r="BZ8" t="str">
            <v>май</v>
          </cell>
          <cell r="CA8" t="str">
            <v>июнь</v>
          </cell>
          <cell r="CB8" t="str">
            <v>2 квартал</v>
          </cell>
          <cell r="CC8" t="str">
            <v>июль</v>
          </cell>
          <cell r="CD8" t="str">
            <v>август</v>
          </cell>
          <cell r="CE8" t="str">
            <v>сентябрь</v>
          </cell>
          <cell r="CF8" t="str">
            <v>3 квартал</v>
          </cell>
          <cell r="CG8" t="str">
            <v>октябрь</v>
          </cell>
          <cell r="CH8" t="str">
            <v>ноябрь</v>
          </cell>
          <cell r="CI8" t="str">
            <v>декабрь</v>
          </cell>
          <cell r="CJ8" t="str">
            <v>4 квартал</v>
          </cell>
          <cell r="CK8" t="str">
            <v>Итого за год</v>
          </cell>
          <cell r="CL8" t="str">
            <v>январь</v>
          </cell>
          <cell r="CM8" t="str">
            <v>февраль</v>
          </cell>
          <cell r="CN8" t="str">
            <v>март</v>
          </cell>
          <cell r="CO8" t="str">
            <v>1 квартал</v>
          </cell>
          <cell r="CP8" t="str">
            <v>апрель</v>
          </cell>
          <cell r="CQ8" t="str">
            <v>май</v>
          </cell>
          <cell r="CR8" t="str">
            <v>июнь</v>
          </cell>
          <cell r="CS8" t="str">
            <v>2 квартал</v>
          </cell>
          <cell r="CT8" t="str">
            <v>июль</v>
          </cell>
          <cell r="CU8" t="str">
            <v>август</v>
          </cell>
          <cell r="CV8" t="str">
            <v>сентябрь</v>
          </cell>
          <cell r="CW8" t="str">
            <v>3 квартал</v>
          </cell>
          <cell r="CX8" t="str">
            <v>октябрь</v>
          </cell>
          <cell r="CY8" t="str">
            <v>ноябрь</v>
          </cell>
          <cell r="CZ8" t="str">
            <v>декабрь</v>
          </cell>
          <cell r="DA8" t="str">
            <v>4 квартал</v>
          </cell>
          <cell r="DB8" t="str">
            <v>Итого за год</v>
          </cell>
          <cell r="DC8" t="str">
            <v>январь</v>
          </cell>
          <cell r="DD8" t="str">
            <v>февраль</v>
          </cell>
          <cell r="DE8" t="str">
            <v>март</v>
          </cell>
          <cell r="DF8" t="str">
            <v>1 квартал</v>
          </cell>
          <cell r="DG8" t="str">
            <v>апрель</v>
          </cell>
          <cell r="DH8" t="str">
            <v>май</v>
          </cell>
          <cell r="DI8" t="str">
            <v>июнь</v>
          </cell>
          <cell r="DJ8" t="str">
            <v>2 квартал</v>
          </cell>
          <cell r="DK8" t="str">
            <v>июль</v>
          </cell>
          <cell r="DL8" t="str">
            <v>август</v>
          </cell>
          <cell r="DM8" t="str">
            <v>сентябрь</v>
          </cell>
          <cell r="DN8" t="str">
            <v>3 квартал</v>
          </cell>
          <cell r="DO8" t="str">
            <v>октябрь</v>
          </cell>
          <cell r="DP8" t="str">
            <v>ноябрь</v>
          </cell>
          <cell r="DQ8" t="str">
            <v>декабрь</v>
          </cell>
          <cell r="DR8" t="str">
            <v>4 квартал</v>
          </cell>
          <cell r="DS8" t="str">
            <v>Итого за год</v>
          </cell>
          <cell r="DT8" t="str">
            <v>январь</v>
          </cell>
          <cell r="DU8" t="str">
            <v>февраль</v>
          </cell>
          <cell r="DV8" t="str">
            <v>март</v>
          </cell>
          <cell r="DW8" t="str">
            <v>1 квартал</v>
          </cell>
          <cell r="DX8" t="str">
            <v>апрель</v>
          </cell>
          <cell r="DY8" t="str">
            <v>май</v>
          </cell>
          <cell r="DZ8" t="str">
            <v>июнь</v>
          </cell>
          <cell r="EA8" t="str">
            <v>2 квартал</v>
          </cell>
          <cell r="EB8" t="str">
            <v>июль</v>
          </cell>
          <cell r="EC8" t="str">
            <v>август</v>
          </cell>
          <cell r="ED8" t="str">
            <v>сентябрь</v>
          </cell>
          <cell r="EE8" t="str">
            <v>3 квартал</v>
          </cell>
          <cell r="EF8" t="str">
            <v>октябрь</v>
          </cell>
          <cell r="EG8" t="str">
            <v>ноябрь</v>
          </cell>
          <cell r="EH8" t="str">
            <v>декабрь</v>
          </cell>
          <cell r="EI8" t="str">
            <v>4 квартал</v>
          </cell>
        </row>
        <row r="9">
          <cell r="BC9">
            <v>8</v>
          </cell>
          <cell r="BG9">
            <v>9</v>
          </cell>
          <cell r="BK9">
            <v>10</v>
          </cell>
          <cell r="BO9">
            <v>11</v>
          </cell>
          <cell r="BS9">
            <v>12</v>
          </cell>
          <cell r="BT9">
            <v>13</v>
          </cell>
          <cell r="BX9">
            <v>14</v>
          </cell>
          <cell r="CB9">
            <v>15</v>
          </cell>
          <cell r="CF9">
            <v>16</v>
          </cell>
          <cell r="CJ9">
            <v>17</v>
          </cell>
          <cell r="CK9">
            <v>18</v>
          </cell>
          <cell r="CO9">
            <v>19</v>
          </cell>
          <cell r="CS9">
            <v>20</v>
          </cell>
          <cell r="CW9">
            <v>21</v>
          </cell>
          <cell r="DA9">
            <v>22</v>
          </cell>
          <cell r="DB9">
            <v>18</v>
          </cell>
          <cell r="DF9">
            <v>19</v>
          </cell>
          <cell r="DJ9">
            <v>20</v>
          </cell>
          <cell r="DN9">
            <v>21</v>
          </cell>
          <cell r="DR9">
            <v>22</v>
          </cell>
          <cell r="DS9">
            <v>23</v>
          </cell>
          <cell r="DW9">
            <v>24</v>
          </cell>
          <cell r="EA9">
            <v>25</v>
          </cell>
          <cell r="EE9">
            <v>26</v>
          </cell>
          <cell r="EI9">
            <v>27</v>
          </cell>
        </row>
        <row r="244">
          <cell r="BL244">
            <v>0</v>
          </cell>
          <cell r="BM244">
            <v>0</v>
          </cell>
          <cell r="BN244">
            <v>0</v>
          </cell>
        </row>
      </sheetData>
      <sheetData sheetId="9">
        <row r="6">
          <cell r="G6" t="str">
            <v>тыс. руб.</v>
          </cell>
        </row>
        <row r="8">
          <cell r="F8" t="str">
            <v>январь</v>
          </cell>
          <cell r="G8" t="str">
            <v>февраль</v>
          </cell>
          <cell r="H8" t="str">
            <v>март</v>
          </cell>
          <cell r="K8" t="str">
            <v>апрель</v>
          </cell>
          <cell r="L8" t="str">
            <v>май</v>
          </cell>
          <cell r="M8" t="str">
            <v>июнь</v>
          </cell>
          <cell r="P8" t="str">
            <v>июль</v>
          </cell>
          <cell r="Q8" t="str">
            <v>август</v>
          </cell>
          <cell r="R8" t="str">
            <v>сентябрь</v>
          </cell>
          <cell r="U8" t="str">
            <v>октябрь</v>
          </cell>
          <cell r="V8" t="str">
            <v>ноябрь</v>
          </cell>
          <cell r="W8" t="str">
            <v>декабрь</v>
          </cell>
        </row>
      </sheetData>
      <sheetData sheetId="10"/>
      <sheetData sheetId="11">
        <row r="14">
          <cell r="A14" t="str">
            <v>январь</v>
          </cell>
          <cell r="B14" t="str">
            <v>план</v>
          </cell>
        </row>
        <row r="15">
          <cell r="A15" t="str">
            <v>февраль</v>
          </cell>
          <cell r="B15" t="str">
            <v>план</v>
          </cell>
        </row>
        <row r="16">
          <cell r="A16" t="str">
            <v>март</v>
          </cell>
          <cell r="B16" t="str">
            <v>план</v>
          </cell>
        </row>
        <row r="18">
          <cell r="A18" t="str">
            <v>апрель</v>
          </cell>
          <cell r="B18" t="str">
            <v>план</v>
          </cell>
        </row>
        <row r="19">
          <cell r="A19" t="str">
            <v>май</v>
          </cell>
          <cell r="B19" t="str">
            <v>план</v>
          </cell>
        </row>
        <row r="20">
          <cell r="A20" t="str">
            <v>июнь</v>
          </cell>
          <cell r="B20" t="str">
            <v>план</v>
          </cell>
        </row>
        <row r="22">
          <cell r="A22" t="str">
            <v>июль</v>
          </cell>
          <cell r="B22" t="str">
            <v>план</v>
          </cell>
        </row>
        <row r="23">
          <cell r="A23" t="str">
            <v>август</v>
          </cell>
          <cell r="B23" t="str">
            <v>план</v>
          </cell>
        </row>
        <row r="24">
          <cell r="A24" t="str">
            <v>сентябрь</v>
          </cell>
          <cell r="B24" t="str">
            <v>план</v>
          </cell>
        </row>
        <row r="26">
          <cell r="A26" t="str">
            <v>октябрь</v>
          </cell>
          <cell r="B26" t="str">
            <v>план</v>
          </cell>
        </row>
        <row r="27">
          <cell r="A27" t="str">
            <v>ноябрь</v>
          </cell>
          <cell r="B27" t="str">
            <v>план</v>
          </cell>
        </row>
        <row r="28">
          <cell r="A28" t="str">
            <v>декабрь</v>
          </cell>
          <cell r="B28" t="str">
            <v>план</v>
          </cell>
        </row>
      </sheetData>
      <sheetData sheetId="12">
        <row r="14">
          <cell r="A14" t="str">
            <v>январь</v>
          </cell>
          <cell r="B14" t="str">
            <v>план</v>
          </cell>
        </row>
        <row r="15">
          <cell r="A15" t="str">
            <v>февраль</v>
          </cell>
          <cell r="B15" t="str">
            <v>план</v>
          </cell>
        </row>
        <row r="16">
          <cell r="A16" t="str">
            <v>март</v>
          </cell>
          <cell r="B16" t="str">
            <v>план</v>
          </cell>
        </row>
        <row r="18">
          <cell r="A18" t="str">
            <v>апрель</v>
          </cell>
          <cell r="B18" t="str">
            <v>план</v>
          </cell>
        </row>
        <row r="19">
          <cell r="A19" t="str">
            <v>май</v>
          </cell>
          <cell r="B19" t="str">
            <v>план</v>
          </cell>
        </row>
        <row r="20">
          <cell r="A20" t="str">
            <v>июнь</v>
          </cell>
          <cell r="B20" t="str">
            <v>план</v>
          </cell>
        </row>
        <row r="22">
          <cell r="A22" t="str">
            <v>июль</v>
          </cell>
          <cell r="B22" t="str">
            <v>план</v>
          </cell>
        </row>
        <row r="23">
          <cell r="A23" t="str">
            <v>август</v>
          </cell>
          <cell r="B23" t="str">
            <v>план</v>
          </cell>
        </row>
        <row r="24">
          <cell r="A24" t="str">
            <v>сентябрь</v>
          </cell>
          <cell r="B24" t="str">
            <v>план</v>
          </cell>
        </row>
        <row r="26">
          <cell r="A26" t="str">
            <v>октябрь</v>
          </cell>
          <cell r="B26" t="str">
            <v>план</v>
          </cell>
        </row>
        <row r="27">
          <cell r="A27" t="str">
            <v>ноябрь</v>
          </cell>
          <cell r="B27" t="str">
            <v>план</v>
          </cell>
        </row>
        <row r="28">
          <cell r="A28" t="str">
            <v>декабрь</v>
          </cell>
          <cell r="B28" t="str">
            <v>план</v>
          </cell>
        </row>
      </sheetData>
      <sheetData sheetId="13">
        <row r="13">
          <cell r="A13" t="str">
            <v>январь</v>
          </cell>
          <cell r="B13" t="str">
            <v>план</v>
          </cell>
          <cell r="V13" t="str">
            <v>январь</v>
          </cell>
          <cell r="W13" t="str">
            <v>план</v>
          </cell>
        </row>
        <row r="14">
          <cell r="A14" t="str">
            <v>февраль</v>
          </cell>
          <cell r="B14" t="str">
            <v>план</v>
          </cell>
          <cell r="V14" t="str">
            <v>февраль</v>
          </cell>
          <cell r="W14" t="str">
            <v>план</v>
          </cell>
        </row>
        <row r="15">
          <cell r="A15" t="str">
            <v>март</v>
          </cell>
          <cell r="B15" t="str">
            <v>план</v>
          </cell>
          <cell r="V15" t="str">
            <v>март</v>
          </cell>
          <cell r="W15" t="str">
            <v>план</v>
          </cell>
        </row>
        <row r="17">
          <cell r="A17" t="str">
            <v>апрель</v>
          </cell>
          <cell r="B17" t="str">
            <v>план</v>
          </cell>
          <cell r="V17" t="str">
            <v>апрель</v>
          </cell>
          <cell r="W17" t="str">
            <v>план</v>
          </cell>
        </row>
        <row r="18">
          <cell r="A18" t="str">
            <v>май</v>
          </cell>
          <cell r="B18" t="str">
            <v>план</v>
          </cell>
          <cell r="V18" t="str">
            <v>май</v>
          </cell>
          <cell r="W18" t="str">
            <v>план</v>
          </cell>
        </row>
        <row r="19">
          <cell r="A19" t="str">
            <v>июнь</v>
          </cell>
          <cell r="B19" t="str">
            <v>план</v>
          </cell>
          <cell r="V19" t="str">
            <v>июнь</v>
          </cell>
          <cell r="W19" t="str">
            <v>план</v>
          </cell>
        </row>
        <row r="21">
          <cell r="A21" t="str">
            <v>июль</v>
          </cell>
          <cell r="B21" t="str">
            <v>план</v>
          </cell>
          <cell r="V21" t="str">
            <v>июль</v>
          </cell>
          <cell r="W21" t="str">
            <v>план</v>
          </cell>
        </row>
        <row r="22">
          <cell r="A22" t="str">
            <v>август</v>
          </cell>
          <cell r="B22" t="str">
            <v>план</v>
          </cell>
          <cell r="V22" t="str">
            <v>август</v>
          </cell>
          <cell r="W22" t="str">
            <v>план</v>
          </cell>
        </row>
        <row r="23">
          <cell r="A23" t="str">
            <v>сентябрь</v>
          </cell>
          <cell r="B23" t="str">
            <v>план</v>
          </cell>
          <cell r="V23" t="str">
            <v>сентябрь</v>
          </cell>
          <cell r="W23" t="str">
            <v>план</v>
          </cell>
        </row>
        <row r="25">
          <cell r="A25" t="str">
            <v>октябрь</v>
          </cell>
          <cell r="B25" t="str">
            <v>план</v>
          </cell>
          <cell r="V25" t="str">
            <v>октябрь</v>
          </cell>
          <cell r="W25" t="str">
            <v>план</v>
          </cell>
        </row>
        <row r="26">
          <cell r="A26" t="str">
            <v>ноябрь</v>
          </cell>
          <cell r="B26" t="str">
            <v>план</v>
          </cell>
          <cell r="V26" t="str">
            <v>ноябрь</v>
          </cell>
          <cell r="W26" t="str">
            <v>план</v>
          </cell>
        </row>
        <row r="27">
          <cell r="A27" t="str">
            <v>декабрь</v>
          </cell>
          <cell r="B27" t="str">
            <v>план</v>
          </cell>
          <cell r="V27" t="str">
            <v>декабрь</v>
          </cell>
          <cell r="W27" t="str">
            <v>план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D7" t="str">
            <v>в том числе</v>
          </cell>
        </row>
        <row r="8">
          <cell r="D8" t="str">
            <v>январь</v>
          </cell>
          <cell r="E8" t="str">
            <v>февраль</v>
          </cell>
          <cell r="F8" t="str">
            <v>март</v>
          </cell>
          <cell r="H8" t="str">
            <v>апрель</v>
          </cell>
          <cell r="I8" t="str">
            <v>май</v>
          </cell>
          <cell r="J8" t="str">
            <v>июнь</v>
          </cell>
          <cell r="L8" t="str">
            <v>июль</v>
          </cell>
          <cell r="M8" t="str">
            <v>август</v>
          </cell>
          <cell r="N8" t="str">
            <v>сентябрь</v>
          </cell>
          <cell r="P8" t="str">
            <v>октябрь</v>
          </cell>
          <cell r="Q8" t="str">
            <v>ноябрь</v>
          </cell>
          <cell r="R8" t="str">
            <v>декабрь</v>
          </cell>
        </row>
      </sheetData>
      <sheetData sheetId="23"/>
      <sheetData sheetId="24"/>
      <sheetData sheetId="25">
        <row r="15">
          <cell r="B15" t="str">
            <v xml:space="preserve">Основная продукция </v>
          </cell>
        </row>
        <row r="17">
          <cell r="B17" t="str">
            <v>Прочая продукция</v>
          </cell>
        </row>
        <row r="19">
          <cell r="B19" t="str">
            <v>Прочая реализация</v>
          </cell>
        </row>
        <row r="25">
          <cell r="B25" t="str">
            <v>Доходы от продажи ОС</v>
          </cell>
        </row>
        <row r="26">
          <cell r="B26" t="str">
            <v>Доходы от продажи ТМЦ</v>
          </cell>
        </row>
        <row r="27">
          <cell r="B27" t="str">
            <v>Доходы от продажи прочих активов</v>
          </cell>
        </row>
        <row r="28">
          <cell r="B28" t="str">
            <v>Доходы, связаные с предоставлением в аренду имущества</v>
          </cell>
        </row>
        <row r="29">
          <cell r="B29" t="str">
            <v>Прочие операционные доходы</v>
          </cell>
        </row>
        <row r="31">
          <cell r="B31" t="str">
            <v>Штрафы, пени, неустойки за нарушение договоров</v>
          </cell>
        </row>
        <row r="32">
          <cell r="B32" t="str">
            <v>Прочие внереализационные доходы</v>
          </cell>
        </row>
        <row r="33">
          <cell r="A33" t="str">
            <v>1.6</v>
          </cell>
        </row>
        <row r="34">
          <cell r="A34" t="str">
            <v>1.7</v>
          </cell>
        </row>
        <row r="35">
          <cell r="A35" t="str">
            <v>1.8</v>
          </cell>
        </row>
        <row r="38">
          <cell r="B38" t="str">
            <v>Основное сырье и вспомогательные материалы</v>
          </cell>
        </row>
        <row r="40">
          <cell r="B40" t="str">
            <v>Материалы на ремонтно-эксплуатационные нужды</v>
          </cell>
        </row>
        <row r="41">
          <cell r="B41" t="str">
            <v xml:space="preserve">Материалы </v>
          </cell>
        </row>
        <row r="42">
          <cell r="B42" t="str">
            <v>Прочие материалы</v>
          </cell>
        </row>
        <row r="43">
          <cell r="B43" t="str">
            <v>Сменное оборудование</v>
          </cell>
        </row>
        <row r="44">
          <cell r="B44" t="str">
            <v>Прочее</v>
          </cell>
        </row>
        <row r="45">
          <cell r="B45" t="str">
            <v xml:space="preserve">Прочие </v>
          </cell>
        </row>
        <row r="46">
          <cell r="B46" t="str">
            <v>Технология</v>
          </cell>
        </row>
        <row r="47">
          <cell r="B47" t="str">
            <v>Материалы</v>
          </cell>
        </row>
        <row r="48">
          <cell r="B48" t="str">
            <v>Средства индивидуальной защиты</v>
          </cell>
        </row>
        <row r="49">
          <cell r="B49" t="str">
            <v>Сменное оборудование</v>
          </cell>
        </row>
        <row r="50">
          <cell r="B50" t="str">
            <v>Прочее</v>
          </cell>
        </row>
        <row r="51">
          <cell r="B51" t="str">
            <v>Топливо</v>
          </cell>
        </row>
        <row r="52">
          <cell r="B52" t="str">
            <v>Уголь</v>
          </cell>
        </row>
        <row r="53">
          <cell r="B53" t="str">
            <v>Газ</v>
          </cell>
        </row>
        <row r="54">
          <cell r="B54" t="str">
            <v>ГСМ</v>
          </cell>
        </row>
        <row r="55">
          <cell r="B55" t="str">
            <v>Прочее</v>
          </cell>
        </row>
        <row r="56">
          <cell r="B56" t="str">
            <v>Услуги стороних организаций</v>
          </cell>
        </row>
        <row r="57">
          <cell r="B57" t="str">
            <v>Услуги по ремонту ОС</v>
          </cell>
        </row>
        <row r="58">
          <cell r="B58" t="str">
            <v>Услуги по ремонту (подр.)</v>
          </cell>
        </row>
        <row r="59">
          <cell r="B59" t="str">
            <v>Услуги по переработке давальческого сырья</v>
          </cell>
        </row>
        <row r="60">
          <cell r="B60" t="str">
            <v>Прочие</v>
          </cell>
        </row>
        <row r="61">
          <cell r="B61" t="str">
            <v>Энергия</v>
          </cell>
        </row>
        <row r="62">
          <cell r="B62" t="str">
            <v>Электроэнергия на производство</v>
          </cell>
        </row>
        <row r="63">
          <cell r="B63" t="str">
            <v>Тепло</v>
          </cell>
        </row>
        <row r="64">
          <cell r="B64" t="str">
            <v>Пар</v>
          </cell>
        </row>
        <row r="65">
          <cell r="B65" t="str">
            <v>Прочее</v>
          </cell>
        </row>
        <row r="66">
          <cell r="B66" t="str">
            <v>Вода</v>
          </cell>
        </row>
        <row r="67">
          <cell r="B67" t="str">
            <v>Питьевая</v>
          </cell>
        </row>
        <row r="68">
          <cell r="B68" t="str">
            <v>Сточная</v>
          </cell>
        </row>
        <row r="69">
          <cell r="B69" t="str">
            <v>Техническая</v>
          </cell>
        </row>
        <row r="70">
          <cell r="B70" t="str">
            <v>Прочее</v>
          </cell>
        </row>
        <row r="71">
          <cell r="B71" t="str">
            <v>Аренда</v>
          </cell>
        </row>
        <row r="72">
          <cell r="B72" t="str">
            <v>Арендная плата за оборудование</v>
          </cell>
        </row>
        <row r="73">
          <cell r="B73" t="str">
            <v>Лизинговые платежи</v>
          </cell>
        </row>
        <row r="74">
          <cell r="B74" t="str">
            <v>Транспортные расходы</v>
          </cell>
        </row>
        <row r="75">
          <cell r="B75" t="str">
            <v>Прочая арендная плата</v>
          </cell>
        </row>
        <row r="76">
          <cell r="B76" t="str">
            <v>Тара и тарные материалы</v>
          </cell>
        </row>
        <row r="77">
          <cell r="B77" t="str">
            <v>Инвентарь, оборудование</v>
          </cell>
        </row>
        <row r="79">
          <cell r="B79" t="str">
            <v>Строительные материалы</v>
          </cell>
        </row>
        <row r="81">
          <cell r="B81" t="str">
            <v>Расходы по страхованию</v>
          </cell>
        </row>
        <row r="82">
          <cell r="B82" t="str">
            <v>Транспорт</v>
          </cell>
        </row>
        <row r="83">
          <cell r="B83" t="str">
            <v>Арендованное имущество, лизинг</v>
          </cell>
        </row>
        <row r="84">
          <cell r="B84" t="str">
            <v>ОС, оборудование</v>
          </cell>
        </row>
        <row r="85">
          <cell r="B85" t="str">
            <v>Прочее</v>
          </cell>
        </row>
        <row r="86">
          <cell r="B86" t="str">
            <v>Услуги сторонних организаций</v>
          </cell>
        </row>
        <row r="87">
          <cell r="B87" t="str">
            <v>Лизинг</v>
          </cell>
        </row>
        <row r="89">
          <cell r="B89" t="str">
            <v>Заработная плата</v>
          </cell>
        </row>
        <row r="90">
          <cell r="B90" t="str">
            <v>НДФЛ</v>
          </cell>
        </row>
        <row r="91">
          <cell r="B91" t="str">
            <v xml:space="preserve"> Зарплата соц.сферы</v>
          </cell>
        </row>
        <row r="92">
          <cell r="B92" t="str">
            <v>Отпускные пособия</v>
          </cell>
        </row>
        <row r="93">
          <cell r="B93" t="str">
            <v>Социальные выплаты, входящие в расчетный лист</v>
          </cell>
        </row>
        <row r="94">
          <cell r="B94" t="str">
            <v>Прочее</v>
          </cell>
        </row>
        <row r="96">
          <cell r="B96" t="str">
            <v>ЕСН</v>
          </cell>
        </row>
        <row r="98">
          <cell r="B98" t="str">
            <v>Штрафы и пени</v>
          </cell>
        </row>
        <row r="103">
          <cell r="B103" t="str">
            <v>Транспортные расходы</v>
          </cell>
        </row>
        <row r="104">
          <cell r="B104" t="str">
            <v>в т.ч. ж/д транспорт</v>
          </cell>
        </row>
        <row r="105">
          <cell r="B105" t="str">
            <v>фрахт</v>
          </cell>
        </row>
        <row r="106">
          <cell r="B106" t="str">
            <v>Таможенные расходы</v>
          </cell>
        </row>
        <row r="107">
          <cell r="B107" t="str">
            <v>Комиссионное вознаграждение</v>
          </cell>
        </row>
        <row r="108">
          <cell r="B108" t="str">
            <v>Упаковка</v>
          </cell>
        </row>
        <row r="109">
          <cell r="B109" t="str">
            <v xml:space="preserve">Рекламная продукция </v>
          </cell>
        </row>
        <row r="110">
          <cell r="B110" t="str">
            <v>Погрузка</v>
          </cell>
        </row>
        <row r="111">
          <cell r="B111" t="str">
            <v>Согласование перевозок</v>
          </cell>
        </row>
        <row r="112">
          <cell r="B112" t="str">
            <v>Сертификация</v>
          </cell>
        </row>
        <row r="113">
          <cell r="B113" t="str">
            <v>Страхование грузов</v>
          </cell>
        </row>
        <row r="115">
          <cell r="B115" t="str">
            <v>Расходы от продажи, выбытия, ликвидации ОС</v>
          </cell>
        </row>
        <row r="116">
          <cell r="B116" t="str">
            <v>Расходы от продажи, выбытия, ликвидации ТМЦ</v>
          </cell>
        </row>
        <row r="117">
          <cell r="B117" t="str">
            <v>Расходы от продажи, выбытия, ликвидации прочих активов</v>
          </cell>
        </row>
        <row r="118">
          <cell r="B118" t="str">
            <v>Расходы, связаные с предоставлением в аренду имущества</v>
          </cell>
        </row>
        <row r="119">
          <cell r="B119" t="str">
            <v>Услуги банка</v>
          </cell>
        </row>
        <row r="120">
          <cell r="B120" t="str">
            <v>Прочие операционные расходы</v>
          </cell>
        </row>
        <row r="131">
          <cell r="B131" t="str">
            <v>Приход векселей</v>
          </cell>
        </row>
        <row r="132">
          <cell r="B132" t="str">
            <v xml:space="preserve">Погашение векселей </v>
          </cell>
        </row>
        <row r="133">
          <cell r="B133" t="str">
            <v xml:space="preserve">Купля-продажа векселей </v>
          </cell>
        </row>
        <row r="134">
          <cell r="B134" t="str">
            <v>Дисконт</v>
          </cell>
        </row>
        <row r="135">
          <cell r="B135" t="str">
            <v>Прочие</v>
          </cell>
        </row>
        <row r="146">
          <cell r="B146" t="str">
            <v>Векселя к оплате</v>
          </cell>
        </row>
        <row r="147">
          <cell r="B147" t="str">
            <v>Покупка векселей</v>
          </cell>
        </row>
        <row r="148">
          <cell r="B148" t="str">
            <v>Дисконт</v>
          </cell>
        </row>
        <row r="149">
          <cell r="B149" t="str">
            <v>Прочие</v>
          </cell>
        </row>
        <row r="160">
          <cell r="B160" t="str">
            <v>Приобретение оборудования (снабжение)</v>
          </cell>
        </row>
        <row r="161">
          <cell r="B161" t="str">
            <v>Импортные закупки (снабжение)</v>
          </cell>
        </row>
        <row r="162">
          <cell r="B162" t="str">
            <v>Капстроительство (СМР,...)</v>
          </cell>
        </row>
        <row r="163">
          <cell r="B163" t="str">
            <v>Обучение персонала</v>
          </cell>
        </row>
        <row r="166">
          <cell r="B166" t="str">
            <v xml:space="preserve">Приобретение и модерниз.оборудования </v>
          </cell>
        </row>
        <row r="167">
          <cell r="B167" t="str">
            <v>Капстроительство (СМР,...)</v>
          </cell>
        </row>
      </sheetData>
      <sheetData sheetId="26"/>
      <sheetData sheetId="27"/>
      <sheetData sheetId="28">
        <row r="8">
          <cell r="E8" t="str">
            <v>Итого за год</v>
          </cell>
          <cell r="O8" t="str">
            <v>Итого за 1 кавртал</v>
          </cell>
          <cell r="Y8" t="str">
            <v>Итого за 2 квартал</v>
          </cell>
          <cell r="AI8" t="str">
            <v>Итого за 3 квартал</v>
          </cell>
          <cell r="AS8" t="str">
            <v>Итого за 4 квартал</v>
          </cell>
        </row>
        <row r="9">
          <cell r="E9" t="str">
            <v>внутригрупповые обороты</v>
          </cell>
          <cell r="O9" t="str">
            <v>внутригрупповые обороты</v>
          </cell>
          <cell r="Y9" t="str">
            <v>внутригрупповые обороты</v>
          </cell>
          <cell r="AI9" t="str">
            <v>внутригрупповые обороты</v>
          </cell>
          <cell r="AS9" t="str">
            <v>внутригрупповые обороты</v>
          </cell>
        </row>
        <row r="10">
          <cell r="E10" t="str">
            <v>с ГПТЭ</v>
          </cell>
          <cell r="F10" t="str">
            <v>с ЗАО ТИ</v>
          </cell>
          <cell r="G10" t="str">
            <v>с ОАО ТИ</v>
          </cell>
          <cell r="H10" t="str">
            <v>с ВТИ</v>
          </cell>
          <cell r="I10" t="str">
            <v>с СТИ</v>
          </cell>
          <cell r="J10" t="str">
            <v>с ЛОТИ</v>
          </cell>
          <cell r="K10" t="str">
            <v>со СТИФ</v>
          </cell>
          <cell r="L10" t="str">
            <v>…</v>
          </cell>
          <cell r="O10" t="str">
            <v>с ГПТЭ</v>
          </cell>
          <cell r="P10" t="str">
            <v>с ЗАО ТИ</v>
          </cell>
          <cell r="Q10" t="str">
            <v>с ОАО ТИ</v>
          </cell>
          <cell r="R10" t="str">
            <v>с ВТИ</v>
          </cell>
          <cell r="S10" t="str">
            <v>с СТИ</v>
          </cell>
          <cell r="T10" t="str">
            <v>с ЛОТИ</v>
          </cell>
          <cell r="U10" t="str">
            <v>со СТИФ</v>
          </cell>
          <cell r="V10" t="str">
            <v>…</v>
          </cell>
          <cell r="Y10" t="str">
            <v>с ГПТЭ</v>
          </cell>
          <cell r="Z10" t="str">
            <v>с ЗАО ТИ</v>
          </cell>
          <cell r="AA10" t="str">
            <v>с ОАО ТИ</v>
          </cell>
          <cell r="AB10" t="str">
            <v>с ВТИ</v>
          </cell>
          <cell r="AC10" t="str">
            <v>с СТИ</v>
          </cell>
          <cell r="AD10" t="str">
            <v>с ЛОТИ</v>
          </cell>
          <cell r="AE10" t="str">
            <v>со СТИФ</v>
          </cell>
          <cell r="AF10" t="str">
            <v>…</v>
          </cell>
          <cell r="AI10" t="str">
            <v>с ГПТЭ</v>
          </cell>
          <cell r="AJ10" t="str">
            <v>с ЗАО ТИ</v>
          </cell>
          <cell r="AK10" t="str">
            <v>с ОАО ТИ</v>
          </cell>
          <cell r="AL10" t="str">
            <v>с ВТИ</v>
          </cell>
          <cell r="AM10" t="str">
            <v>с СТИ</v>
          </cell>
          <cell r="AN10" t="str">
            <v>с ЛОТИ</v>
          </cell>
          <cell r="AO10" t="str">
            <v>со СТИФ</v>
          </cell>
          <cell r="AP10" t="str">
            <v>…</v>
          </cell>
          <cell r="AS10" t="str">
            <v>с ГПТЭ</v>
          </cell>
          <cell r="AT10" t="str">
            <v>с ЗАО ТИ</v>
          </cell>
          <cell r="AU10" t="str">
            <v>с ОАО ТИ</v>
          </cell>
          <cell r="AV10" t="str">
            <v>с ВТИ</v>
          </cell>
          <cell r="AW10" t="str">
            <v>с СТИ</v>
          </cell>
          <cell r="AX10" t="str">
            <v>с ЛОТИ</v>
          </cell>
          <cell r="AY10" t="str">
            <v>со СТИФ</v>
          </cell>
          <cell r="AZ10" t="str">
            <v>…</v>
          </cell>
        </row>
      </sheetData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 Ф-3"/>
      <sheetName val="ИП Ф-4"/>
      <sheetName val="ИП Ф-3 по ТЗ"/>
      <sheetName val="ИП Ф-4 по ТЗ"/>
      <sheetName val="П_18КС"/>
      <sheetName val="П_8КС"/>
      <sheetName val="П_8КС ТЗ 1"/>
      <sheetName val="П_8КС ТЗ 2"/>
      <sheetName val="П_8КС ТЗ 3"/>
      <sheetName val="Свод по источникам"/>
      <sheetName val="Хар-ка ТС Кап рем по годам"/>
      <sheetName val="Кап рем по годам 3,9 млрд. руб."/>
      <sheetName val="Для расчета рек-ций ТС ОТ"/>
      <sheetName val="Для расчета рек-ций ТС ГВС"/>
      <sheetName val="Перевод диаметров"/>
      <sheetName val="ППУ_ТС_НС и Рек"/>
      <sheetName val="Замена НП_БП и П_БП"/>
      <sheetName val="Изопрофлек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OR8">
            <v>205397.56311213991</v>
          </cell>
        </row>
      </sheetData>
      <sheetData sheetId="10">
        <row r="2886">
          <cell r="Z2886">
            <v>0.8419512101469373</v>
          </cell>
          <cell r="AA2886">
            <v>0.85582927218685967</v>
          </cell>
          <cell r="AB2886">
            <v>0.86934956936154539</v>
          </cell>
          <cell r="AC2886">
            <v>0.8807593450613449</v>
          </cell>
          <cell r="AD2886">
            <v>0.89250470734105936</v>
          </cell>
          <cell r="AE2886">
            <v>0.88850942365424357</v>
          </cell>
          <cell r="AF2886">
            <v>0.86798235647955535</v>
          </cell>
          <cell r="AG2886">
            <v>0.8846453614889126</v>
          </cell>
          <cell r="AH2886">
            <v>0.90116655988606342</v>
          </cell>
          <cell r="AI2886">
            <v>0.91708401607168399</v>
          </cell>
          <cell r="AJ2886">
            <v>0.93120979163680151</v>
          </cell>
          <cell r="AK2886">
            <v>0.94497309785191652</v>
          </cell>
          <cell r="AL2886">
            <v>0.95837751908637447</v>
          </cell>
          <cell r="AM2886">
            <v>0.97096022364851742</v>
          </cell>
          <cell r="AN2886">
            <v>0.98326457952872093</v>
          </cell>
          <cell r="AO2886">
            <v>0.98773059172090882</v>
          </cell>
          <cell r="AP2886">
            <v>0.99156015433129452</v>
          </cell>
          <cell r="AQ2886">
            <v>0.99349481768519743</v>
          </cell>
          <cell r="AR2886">
            <v>0.99542948103910012</v>
          </cell>
          <cell r="AS2886">
            <v>0.99723241881957858</v>
          </cell>
          <cell r="AT2886">
            <v>0.99897151002110129</v>
          </cell>
          <cell r="AU2886">
            <v>0.99999999999999978</v>
          </cell>
          <cell r="AV2886">
            <v>0.99999999999999978</v>
          </cell>
          <cell r="AW2886">
            <v>0.99999999999999978</v>
          </cell>
          <cell r="AX2886">
            <v>0.99999999999999978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"/>
      <sheetName val="Мероприятия"/>
      <sheetName val="Удельники"/>
      <sheetName val="Удельники ППУ "/>
      <sheetName val="Удельники Изопрофлекс"/>
      <sheetName val="ТБ 1"/>
      <sheetName val="ТБ 2"/>
      <sheetName val="ТБ 3"/>
      <sheetName val="ТБ 4"/>
      <sheetName val="Коэфф"/>
      <sheetName val="Печать"/>
      <sheetName val="Тех прис"/>
      <sheetName val="ТБ 4 (ТЗ 1)"/>
      <sheetName val="ТБ 4 (ТЗ 2)"/>
      <sheetName val="ТБ 4 (ТЗ 3)"/>
      <sheetName val="Проверка"/>
      <sheetName val="Покупка"/>
      <sheetName val="Тариф"/>
      <sheetName val="Потер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7">
          <cell r="D17">
            <v>1111031.9862595596</v>
          </cell>
          <cell r="E17">
            <v>1111031.9862595596</v>
          </cell>
          <cell r="F17">
            <v>1111031.9862595596</v>
          </cell>
          <cell r="G17">
            <v>1111031.9862595596</v>
          </cell>
          <cell r="H17">
            <v>1111031.9862595596</v>
          </cell>
          <cell r="I17">
            <v>1111031.9862595596</v>
          </cell>
          <cell r="J17">
            <v>1111031.9862595594</v>
          </cell>
          <cell r="K17">
            <v>1111031.9862595594</v>
          </cell>
          <cell r="L17">
            <v>1111031.9862595594</v>
          </cell>
          <cell r="M17">
            <v>1111031.9862595594</v>
          </cell>
          <cell r="N17">
            <v>1111031.9862595594</v>
          </cell>
          <cell r="O17">
            <v>1111031.9862595594</v>
          </cell>
          <cell r="P17">
            <v>1111031.9862595594</v>
          </cell>
          <cell r="Q17">
            <v>1111031.9862595594</v>
          </cell>
          <cell r="R17">
            <v>1111031.9862595594</v>
          </cell>
          <cell r="S17">
            <v>1111031.9862595594</v>
          </cell>
          <cell r="T17">
            <v>1111031.9862595594</v>
          </cell>
          <cell r="U17">
            <v>1111031.9862595594</v>
          </cell>
          <cell r="V17">
            <v>1111031.9862595594</v>
          </cell>
          <cell r="W17">
            <v>1111031.9862595594</v>
          </cell>
          <cell r="X17">
            <v>1111031.9862595594</v>
          </cell>
          <cell r="Y17">
            <v>1111031.9862595594</v>
          </cell>
          <cell r="Z17">
            <v>1111031.9862595594</v>
          </cell>
          <cell r="AA17">
            <v>1111031.9862595594</v>
          </cell>
          <cell r="AB17">
            <v>1111031.9862595594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23"/>
  <sheetViews>
    <sheetView workbookViewId="0">
      <selection activeCell="B23" sqref="B23"/>
    </sheetView>
  </sheetViews>
  <sheetFormatPr defaultRowHeight="15.75" x14ac:dyDescent="0.25"/>
  <cols>
    <col min="1" max="1" width="66.7109375" style="505" customWidth="1"/>
    <col min="2" max="2" width="54.7109375" style="505" customWidth="1"/>
    <col min="3" max="256" width="9.140625" style="505"/>
    <col min="257" max="257" width="27.140625" style="505" customWidth="1"/>
    <col min="258" max="258" width="70.7109375" style="505" customWidth="1"/>
    <col min="259" max="512" width="9.140625" style="505"/>
    <col min="513" max="513" width="27.140625" style="505" customWidth="1"/>
    <col min="514" max="514" width="70.7109375" style="505" customWidth="1"/>
    <col min="515" max="768" width="9.140625" style="505"/>
    <col min="769" max="769" width="27.140625" style="505" customWidth="1"/>
    <col min="770" max="770" width="70.7109375" style="505" customWidth="1"/>
    <col min="771" max="1024" width="9.140625" style="505"/>
    <col min="1025" max="1025" width="27.140625" style="505" customWidth="1"/>
    <col min="1026" max="1026" width="70.7109375" style="505" customWidth="1"/>
    <col min="1027" max="1280" width="9.140625" style="505"/>
    <col min="1281" max="1281" width="27.140625" style="505" customWidth="1"/>
    <col min="1282" max="1282" width="70.7109375" style="505" customWidth="1"/>
    <col min="1283" max="1536" width="9.140625" style="505"/>
    <col min="1537" max="1537" width="27.140625" style="505" customWidth="1"/>
    <col min="1538" max="1538" width="70.7109375" style="505" customWidth="1"/>
    <col min="1539" max="1792" width="9.140625" style="505"/>
    <col min="1793" max="1793" width="27.140625" style="505" customWidth="1"/>
    <col min="1794" max="1794" width="70.7109375" style="505" customWidth="1"/>
    <col min="1795" max="2048" width="9.140625" style="505"/>
    <col min="2049" max="2049" width="27.140625" style="505" customWidth="1"/>
    <col min="2050" max="2050" width="70.7109375" style="505" customWidth="1"/>
    <col min="2051" max="2304" width="9.140625" style="505"/>
    <col min="2305" max="2305" width="27.140625" style="505" customWidth="1"/>
    <col min="2306" max="2306" width="70.7109375" style="505" customWidth="1"/>
    <col min="2307" max="2560" width="9.140625" style="505"/>
    <col min="2561" max="2561" width="27.140625" style="505" customWidth="1"/>
    <col min="2562" max="2562" width="70.7109375" style="505" customWidth="1"/>
    <col min="2563" max="2816" width="9.140625" style="505"/>
    <col min="2817" max="2817" width="27.140625" style="505" customWidth="1"/>
    <col min="2818" max="2818" width="70.7109375" style="505" customWidth="1"/>
    <col min="2819" max="3072" width="9.140625" style="505"/>
    <col min="3073" max="3073" width="27.140625" style="505" customWidth="1"/>
    <col min="3074" max="3074" width="70.7109375" style="505" customWidth="1"/>
    <col min="3075" max="3328" width="9.140625" style="505"/>
    <col min="3329" max="3329" width="27.140625" style="505" customWidth="1"/>
    <col min="3330" max="3330" width="70.7109375" style="505" customWidth="1"/>
    <col min="3331" max="3584" width="9.140625" style="505"/>
    <col min="3585" max="3585" width="27.140625" style="505" customWidth="1"/>
    <col min="3586" max="3586" width="70.7109375" style="505" customWidth="1"/>
    <col min="3587" max="3840" width="9.140625" style="505"/>
    <col min="3841" max="3841" width="27.140625" style="505" customWidth="1"/>
    <col min="3842" max="3842" width="70.7109375" style="505" customWidth="1"/>
    <col min="3843" max="4096" width="9.140625" style="505"/>
    <col min="4097" max="4097" width="27.140625" style="505" customWidth="1"/>
    <col min="4098" max="4098" width="70.7109375" style="505" customWidth="1"/>
    <col min="4099" max="4352" width="9.140625" style="505"/>
    <col min="4353" max="4353" width="27.140625" style="505" customWidth="1"/>
    <col min="4354" max="4354" width="70.7109375" style="505" customWidth="1"/>
    <col min="4355" max="4608" width="9.140625" style="505"/>
    <col min="4609" max="4609" width="27.140625" style="505" customWidth="1"/>
    <col min="4610" max="4610" width="70.7109375" style="505" customWidth="1"/>
    <col min="4611" max="4864" width="9.140625" style="505"/>
    <col min="4865" max="4865" width="27.140625" style="505" customWidth="1"/>
    <col min="4866" max="4866" width="70.7109375" style="505" customWidth="1"/>
    <col min="4867" max="5120" width="9.140625" style="505"/>
    <col min="5121" max="5121" width="27.140625" style="505" customWidth="1"/>
    <col min="5122" max="5122" width="70.7109375" style="505" customWidth="1"/>
    <col min="5123" max="5376" width="9.140625" style="505"/>
    <col min="5377" max="5377" width="27.140625" style="505" customWidth="1"/>
    <col min="5378" max="5378" width="70.7109375" style="505" customWidth="1"/>
    <col min="5379" max="5632" width="9.140625" style="505"/>
    <col min="5633" max="5633" width="27.140625" style="505" customWidth="1"/>
    <col min="5634" max="5634" width="70.7109375" style="505" customWidth="1"/>
    <col min="5635" max="5888" width="9.140625" style="505"/>
    <col min="5889" max="5889" width="27.140625" style="505" customWidth="1"/>
    <col min="5890" max="5890" width="70.7109375" style="505" customWidth="1"/>
    <col min="5891" max="6144" width="9.140625" style="505"/>
    <col min="6145" max="6145" width="27.140625" style="505" customWidth="1"/>
    <col min="6146" max="6146" width="70.7109375" style="505" customWidth="1"/>
    <col min="6147" max="6400" width="9.140625" style="505"/>
    <col min="6401" max="6401" width="27.140625" style="505" customWidth="1"/>
    <col min="6402" max="6402" width="70.7109375" style="505" customWidth="1"/>
    <col min="6403" max="6656" width="9.140625" style="505"/>
    <col min="6657" max="6657" width="27.140625" style="505" customWidth="1"/>
    <col min="6658" max="6658" width="70.7109375" style="505" customWidth="1"/>
    <col min="6659" max="6912" width="9.140625" style="505"/>
    <col min="6913" max="6913" width="27.140625" style="505" customWidth="1"/>
    <col min="6914" max="6914" width="70.7109375" style="505" customWidth="1"/>
    <col min="6915" max="7168" width="9.140625" style="505"/>
    <col min="7169" max="7169" width="27.140625" style="505" customWidth="1"/>
    <col min="7170" max="7170" width="70.7109375" style="505" customWidth="1"/>
    <col min="7171" max="7424" width="9.140625" style="505"/>
    <col min="7425" max="7425" width="27.140625" style="505" customWidth="1"/>
    <col min="7426" max="7426" width="70.7109375" style="505" customWidth="1"/>
    <col min="7427" max="7680" width="9.140625" style="505"/>
    <col min="7681" max="7681" width="27.140625" style="505" customWidth="1"/>
    <col min="7682" max="7682" width="70.7109375" style="505" customWidth="1"/>
    <col min="7683" max="7936" width="9.140625" style="505"/>
    <col min="7937" max="7937" width="27.140625" style="505" customWidth="1"/>
    <col min="7938" max="7938" width="70.7109375" style="505" customWidth="1"/>
    <col min="7939" max="8192" width="9.140625" style="505"/>
    <col min="8193" max="8193" width="27.140625" style="505" customWidth="1"/>
    <col min="8194" max="8194" width="70.7109375" style="505" customWidth="1"/>
    <col min="8195" max="8448" width="9.140625" style="505"/>
    <col min="8449" max="8449" width="27.140625" style="505" customWidth="1"/>
    <col min="8450" max="8450" width="70.7109375" style="505" customWidth="1"/>
    <col min="8451" max="8704" width="9.140625" style="505"/>
    <col min="8705" max="8705" width="27.140625" style="505" customWidth="1"/>
    <col min="8706" max="8706" width="70.7109375" style="505" customWidth="1"/>
    <col min="8707" max="8960" width="9.140625" style="505"/>
    <col min="8961" max="8961" width="27.140625" style="505" customWidth="1"/>
    <col min="8962" max="8962" width="70.7109375" style="505" customWidth="1"/>
    <col min="8963" max="9216" width="9.140625" style="505"/>
    <col min="9217" max="9217" width="27.140625" style="505" customWidth="1"/>
    <col min="9218" max="9218" width="70.7109375" style="505" customWidth="1"/>
    <col min="9219" max="9472" width="9.140625" style="505"/>
    <col min="9473" max="9473" width="27.140625" style="505" customWidth="1"/>
    <col min="9474" max="9474" width="70.7109375" style="505" customWidth="1"/>
    <col min="9475" max="9728" width="9.140625" style="505"/>
    <col min="9729" max="9729" width="27.140625" style="505" customWidth="1"/>
    <col min="9730" max="9730" width="70.7109375" style="505" customWidth="1"/>
    <col min="9731" max="9984" width="9.140625" style="505"/>
    <col min="9985" max="9985" width="27.140625" style="505" customWidth="1"/>
    <col min="9986" max="9986" width="70.7109375" style="505" customWidth="1"/>
    <col min="9987" max="10240" width="9.140625" style="505"/>
    <col min="10241" max="10241" width="27.140625" style="505" customWidth="1"/>
    <col min="10242" max="10242" width="70.7109375" style="505" customWidth="1"/>
    <col min="10243" max="10496" width="9.140625" style="505"/>
    <col min="10497" max="10497" width="27.140625" style="505" customWidth="1"/>
    <col min="10498" max="10498" width="70.7109375" style="505" customWidth="1"/>
    <col min="10499" max="10752" width="9.140625" style="505"/>
    <col min="10753" max="10753" width="27.140625" style="505" customWidth="1"/>
    <col min="10754" max="10754" width="70.7109375" style="505" customWidth="1"/>
    <col min="10755" max="11008" width="9.140625" style="505"/>
    <col min="11009" max="11009" width="27.140625" style="505" customWidth="1"/>
    <col min="11010" max="11010" width="70.7109375" style="505" customWidth="1"/>
    <col min="11011" max="11264" width="9.140625" style="505"/>
    <col min="11265" max="11265" width="27.140625" style="505" customWidth="1"/>
    <col min="11266" max="11266" width="70.7109375" style="505" customWidth="1"/>
    <col min="11267" max="11520" width="9.140625" style="505"/>
    <col min="11521" max="11521" width="27.140625" style="505" customWidth="1"/>
    <col min="11522" max="11522" width="70.7109375" style="505" customWidth="1"/>
    <col min="11523" max="11776" width="9.140625" style="505"/>
    <col min="11777" max="11777" width="27.140625" style="505" customWidth="1"/>
    <col min="11778" max="11778" width="70.7109375" style="505" customWidth="1"/>
    <col min="11779" max="12032" width="9.140625" style="505"/>
    <col min="12033" max="12033" width="27.140625" style="505" customWidth="1"/>
    <col min="12034" max="12034" width="70.7109375" style="505" customWidth="1"/>
    <col min="12035" max="12288" width="9.140625" style="505"/>
    <col min="12289" max="12289" width="27.140625" style="505" customWidth="1"/>
    <col min="12290" max="12290" width="70.7109375" style="505" customWidth="1"/>
    <col min="12291" max="12544" width="9.140625" style="505"/>
    <col min="12545" max="12545" width="27.140625" style="505" customWidth="1"/>
    <col min="12546" max="12546" width="70.7109375" style="505" customWidth="1"/>
    <col min="12547" max="12800" width="9.140625" style="505"/>
    <col min="12801" max="12801" width="27.140625" style="505" customWidth="1"/>
    <col min="12802" max="12802" width="70.7109375" style="505" customWidth="1"/>
    <col min="12803" max="13056" width="9.140625" style="505"/>
    <col min="13057" max="13057" width="27.140625" style="505" customWidth="1"/>
    <col min="13058" max="13058" width="70.7109375" style="505" customWidth="1"/>
    <col min="13059" max="13312" width="9.140625" style="505"/>
    <col min="13313" max="13313" width="27.140625" style="505" customWidth="1"/>
    <col min="13314" max="13314" width="70.7109375" style="505" customWidth="1"/>
    <col min="13315" max="13568" width="9.140625" style="505"/>
    <col min="13569" max="13569" width="27.140625" style="505" customWidth="1"/>
    <col min="13570" max="13570" width="70.7109375" style="505" customWidth="1"/>
    <col min="13571" max="13824" width="9.140625" style="505"/>
    <col min="13825" max="13825" width="27.140625" style="505" customWidth="1"/>
    <col min="13826" max="13826" width="70.7109375" style="505" customWidth="1"/>
    <col min="13827" max="14080" width="9.140625" style="505"/>
    <col min="14081" max="14081" width="27.140625" style="505" customWidth="1"/>
    <col min="14082" max="14082" width="70.7109375" style="505" customWidth="1"/>
    <col min="14083" max="14336" width="9.140625" style="505"/>
    <col min="14337" max="14337" width="27.140625" style="505" customWidth="1"/>
    <col min="14338" max="14338" width="70.7109375" style="505" customWidth="1"/>
    <col min="14339" max="14592" width="9.140625" style="505"/>
    <col min="14593" max="14593" width="27.140625" style="505" customWidth="1"/>
    <col min="14594" max="14594" width="70.7109375" style="505" customWidth="1"/>
    <col min="14595" max="14848" width="9.140625" style="505"/>
    <col min="14849" max="14849" width="27.140625" style="505" customWidth="1"/>
    <col min="14850" max="14850" width="70.7109375" style="505" customWidth="1"/>
    <col min="14851" max="15104" width="9.140625" style="505"/>
    <col min="15105" max="15105" width="27.140625" style="505" customWidth="1"/>
    <col min="15106" max="15106" width="70.7109375" style="505" customWidth="1"/>
    <col min="15107" max="15360" width="9.140625" style="505"/>
    <col min="15361" max="15361" width="27.140625" style="505" customWidth="1"/>
    <col min="15362" max="15362" width="70.7109375" style="505" customWidth="1"/>
    <col min="15363" max="15616" width="9.140625" style="505"/>
    <col min="15617" max="15617" width="27.140625" style="505" customWidth="1"/>
    <col min="15618" max="15618" width="70.7109375" style="505" customWidth="1"/>
    <col min="15619" max="15872" width="9.140625" style="505"/>
    <col min="15873" max="15873" width="27.140625" style="505" customWidth="1"/>
    <col min="15874" max="15874" width="70.7109375" style="505" customWidth="1"/>
    <col min="15875" max="16128" width="9.140625" style="505"/>
    <col min="16129" max="16129" width="27.140625" style="505" customWidth="1"/>
    <col min="16130" max="16130" width="70.7109375" style="505" customWidth="1"/>
    <col min="16131" max="16384" width="9.140625" style="505"/>
  </cols>
  <sheetData>
    <row r="1" spans="1:2" x14ac:dyDescent="0.25">
      <c r="A1" s="504"/>
      <c r="B1" s="503" t="s">
        <v>1312</v>
      </c>
    </row>
    <row r="2" spans="1:2" ht="14.25" customHeight="1" x14ac:dyDescent="0.25">
      <c r="A2" s="541" t="s">
        <v>1328</v>
      </c>
      <c r="B2" s="541"/>
    </row>
    <row r="3" spans="1:2" ht="14.25" customHeight="1" x14ac:dyDescent="0.25">
      <c r="A3" s="541"/>
      <c r="B3" s="541"/>
    </row>
    <row r="4" spans="1:2" x14ac:dyDescent="0.25">
      <c r="A4" s="506"/>
    </row>
    <row r="5" spans="1:2" ht="47.25" x14ac:dyDescent="0.25">
      <c r="A5" s="507" t="s">
        <v>921</v>
      </c>
      <c r="B5" s="508" t="s">
        <v>922</v>
      </c>
    </row>
    <row r="6" spans="1:2" ht="38.25" customHeight="1" x14ac:dyDescent="0.25">
      <c r="A6" s="507" t="s">
        <v>923</v>
      </c>
      <c r="B6" s="509" t="s">
        <v>1304</v>
      </c>
    </row>
    <row r="7" spans="1:2" x14ac:dyDescent="0.25">
      <c r="A7" s="507" t="s">
        <v>924</v>
      </c>
      <c r="B7" s="510" t="s">
        <v>1322</v>
      </c>
    </row>
    <row r="8" spans="1:2" ht="31.5" x14ac:dyDescent="0.25">
      <c r="A8" s="507" t="s">
        <v>925</v>
      </c>
      <c r="B8" s="510" t="s">
        <v>1310</v>
      </c>
    </row>
    <row r="9" spans="1:2" ht="31.5" x14ac:dyDescent="0.25">
      <c r="A9" s="507" t="s">
        <v>926</v>
      </c>
      <c r="B9" s="511" t="s">
        <v>927</v>
      </c>
    </row>
    <row r="10" spans="1:2" ht="47.25" x14ac:dyDescent="0.25">
      <c r="A10" s="507" t="s">
        <v>928</v>
      </c>
      <c r="B10" s="511" t="s">
        <v>929</v>
      </c>
    </row>
    <row r="11" spans="1:2" ht="47.25" x14ac:dyDescent="0.25">
      <c r="A11" s="507" t="s">
        <v>930</v>
      </c>
      <c r="B11" s="510" t="s">
        <v>1303</v>
      </c>
    </row>
    <row r="12" spans="1:2" x14ac:dyDescent="0.25">
      <c r="A12" s="507" t="s">
        <v>931</v>
      </c>
      <c r="B12" s="512"/>
    </row>
    <row r="13" spans="1:2" x14ac:dyDescent="0.25">
      <c r="A13" s="507" t="s">
        <v>932</v>
      </c>
      <c r="B13" s="512"/>
    </row>
    <row r="14" spans="1:2" ht="31.5" x14ac:dyDescent="0.25">
      <c r="A14" s="507" t="s">
        <v>933</v>
      </c>
      <c r="B14" s="512"/>
    </row>
    <row r="15" spans="1:2" ht="31.5" x14ac:dyDescent="0.25">
      <c r="A15" s="507" t="s">
        <v>934</v>
      </c>
      <c r="B15" s="512" t="s">
        <v>959</v>
      </c>
    </row>
    <row r="16" spans="1:2" ht="31.5" x14ac:dyDescent="0.25">
      <c r="A16" s="507" t="s">
        <v>935</v>
      </c>
      <c r="B16" s="512"/>
    </row>
    <row r="17" spans="1:2" x14ac:dyDescent="0.25">
      <c r="A17" s="507" t="s">
        <v>936</v>
      </c>
      <c r="B17" s="512"/>
    </row>
    <row r="18" spans="1:2" x14ac:dyDescent="0.25">
      <c r="A18" s="507" t="s">
        <v>937</v>
      </c>
      <c r="B18" s="512"/>
    </row>
    <row r="19" spans="1:2" ht="31.5" x14ac:dyDescent="0.25">
      <c r="A19" s="507" t="s">
        <v>938</v>
      </c>
      <c r="B19" s="512"/>
    </row>
    <row r="20" spans="1:2" ht="15.75" customHeight="1" x14ac:dyDescent="0.25">
      <c r="A20" s="513"/>
      <c r="B20" s="514"/>
    </row>
    <row r="21" spans="1:2" x14ac:dyDescent="0.25">
      <c r="A21" s="506"/>
      <c r="B21" s="515"/>
    </row>
    <row r="22" spans="1:2" ht="27" customHeight="1" x14ac:dyDescent="0.25">
      <c r="A22" s="516" t="s">
        <v>1309</v>
      </c>
      <c r="B22" s="517" t="s">
        <v>1308</v>
      </c>
    </row>
    <row r="23" spans="1:2" x14ac:dyDescent="0.25">
      <c r="A23" s="504" t="s">
        <v>1</v>
      </c>
      <c r="B23" s="518"/>
    </row>
  </sheetData>
  <mergeCells count="1">
    <mergeCell ref="A2:B3"/>
  </mergeCells>
  <pageMargins left="0.25" right="0.25" top="0.75" bottom="0.75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87"/>
  <sheetViews>
    <sheetView zoomScale="70" zoomScaleNormal="70" workbookViewId="0">
      <pane xSplit="38" ySplit="11" topLeftCell="AM12" activePane="bottomRight" state="frozen"/>
      <selection pane="topRight" activeCell="AM1" sqref="AM1"/>
      <selection pane="bottomLeft" activeCell="A12" sqref="A12"/>
      <selection pane="bottomRight" activeCell="AX17" sqref="AX17"/>
    </sheetView>
  </sheetViews>
  <sheetFormatPr defaultRowHeight="15.75" x14ac:dyDescent="0.2"/>
  <cols>
    <col min="1" max="2" width="6.5703125" style="57" customWidth="1"/>
    <col min="3" max="3" width="9.140625" style="57"/>
    <col min="4" max="4" width="0" style="83" hidden="1" customWidth="1"/>
    <col min="5" max="5" width="40.28515625" style="84" customWidth="1"/>
    <col min="6" max="6" width="19.5703125" style="84" customWidth="1"/>
    <col min="7" max="7" width="6.5703125" style="57" hidden="1" customWidth="1"/>
    <col min="8" max="8" width="14" style="85" hidden="1" customWidth="1"/>
    <col min="9" max="9" width="59.5703125" style="86" hidden="1" customWidth="1"/>
    <col min="10" max="10" width="15.85546875" style="57" hidden="1" customWidth="1"/>
    <col min="11" max="14" width="14" style="57" hidden="1" customWidth="1"/>
    <col min="15" max="15" width="14.28515625" style="57" hidden="1" customWidth="1"/>
    <col min="16" max="27" width="14" style="57" hidden="1" customWidth="1"/>
    <col min="28" max="28" width="15.5703125" style="57" hidden="1" customWidth="1"/>
    <col min="29" max="30" width="14" style="57" hidden="1" customWidth="1"/>
    <col min="31" max="31" width="17.85546875" style="57" hidden="1" customWidth="1"/>
    <col min="32" max="32" width="10.140625" style="57" hidden="1" customWidth="1"/>
    <col min="33" max="33" width="10.42578125" style="57" hidden="1" customWidth="1"/>
    <col min="34" max="34" width="10.140625" style="57" hidden="1" customWidth="1"/>
    <col min="35" max="35" width="9.28515625" style="57" hidden="1" customWidth="1"/>
    <col min="36" max="36" width="10.140625" style="57" hidden="1" customWidth="1"/>
    <col min="37" max="37" width="9.28515625" style="57" hidden="1" customWidth="1"/>
    <col min="38" max="38" width="10.5703125" style="57" hidden="1" customWidth="1"/>
    <col min="39" max="39" width="14.28515625" style="57" customWidth="1"/>
    <col min="40" max="42" width="14.140625" style="57" customWidth="1"/>
    <col min="43" max="44" width="11" style="57" customWidth="1"/>
    <col min="45" max="45" width="12" style="57" customWidth="1"/>
    <col min="46" max="49" width="12.5703125" style="57" customWidth="1"/>
    <col min="50" max="50" width="13.5703125" style="57" customWidth="1"/>
    <col min="51" max="51" width="13" style="57" customWidth="1"/>
    <col min="52" max="53" width="11" style="57" customWidth="1"/>
    <col min="54" max="54" width="14" style="57" customWidth="1"/>
    <col min="55" max="59" width="12.5703125" style="57" customWidth="1"/>
    <col min="60" max="60" width="14.140625" style="57" customWidth="1"/>
    <col min="61" max="61" width="14.5703125" style="57" customWidth="1"/>
    <col min="62" max="62" width="13.28515625" style="57" customWidth="1"/>
    <col min="63" max="63" width="14.7109375" style="57" customWidth="1"/>
    <col min="64" max="84" width="12.7109375" style="57" customWidth="1"/>
    <col min="85" max="85" width="15" style="57" customWidth="1"/>
    <col min="86" max="86" width="13" style="57" customWidth="1"/>
    <col min="87" max="87" width="10.140625" style="57" customWidth="1"/>
    <col min="88" max="88" width="10.140625" style="87" customWidth="1"/>
    <col min="89" max="89" width="11.85546875" style="57" customWidth="1"/>
    <col min="90" max="90" width="10.5703125" style="57" customWidth="1"/>
    <col min="91" max="91" width="11.42578125" style="57" customWidth="1"/>
    <col min="92" max="93" width="9.140625" style="57"/>
    <col min="94" max="94" width="9.7109375" style="57" customWidth="1"/>
    <col min="95" max="95" width="11.42578125" style="57" customWidth="1"/>
    <col min="96" max="98" width="9.140625" style="57"/>
    <col min="99" max="99" width="11.42578125" style="57" customWidth="1"/>
    <col min="100" max="16384" width="9.140625" style="57"/>
  </cols>
  <sheetData>
    <row r="1" spans="1:123" s="5" customFormat="1" ht="15.75" customHeight="1" x14ac:dyDescent="0.2">
      <c r="D1" s="651"/>
      <c r="E1" s="651"/>
      <c r="F1" s="651"/>
      <c r="G1" s="651"/>
      <c r="H1" s="651" t="s">
        <v>4</v>
      </c>
      <c r="I1" s="651" t="s">
        <v>5</v>
      </c>
      <c r="J1" s="651" t="s">
        <v>6</v>
      </c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  <c r="Z1" s="651"/>
      <c r="AA1" s="651"/>
      <c r="AB1" s="651"/>
      <c r="AC1" s="651"/>
      <c r="AD1" s="651"/>
      <c r="AE1" s="651" t="s">
        <v>7</v>
      </c>
      <c r="AF1" s="651"/>
      <c r="AG1" s="651" t="s">
        <v>8</v>
      </c>
      <c r="AH1" s="651"/>
      <c r="AI1" s="651" t="s">
        <v>9</v>
      </c>
      <c r="AJ1" s="651"/>
      <c r="AK1" s="651" t="s">
        <v>10</v>
      </c>
      <c r="AL1" s="651"/>
      <c r="AM1" s="651" t="s">
        <v>11</v>
      </c>
      <c r="AN1" s="651"/>
      <c r="AO1" s="6"/>
      <c r="AP1" s="6"/>
      <c r="AQ1" s="651" t="s">
        <v>12</v>
      </c>
      <c r="AR1" s="651"/>
      <c r="AS1" s="651"/>
      <c r="AT1" s="651"/>
      <c r="AU1" s="652" t="s">
        <v>13</v>
      </c>
      <c r="AV1" s="652" t="s">
        <v>14</v>
      </c>
      <c r="AW1" s="7"/>
      <c r="AX1" s="651" t="s">
        <v>15</v>
      </c>
      <c r="AY1" s="651"/>
      <c r="AZ1" s="657" t="s">
        <v>16</v>
      </c>
      <c r="BA1" s="657"/>
      <c r="BB1" s="657"/>
      <c r="BC1" s="657"/>
      <c r="BD1" s="652" t="s">
        <v>13</v>
      </c>
      <c r="BE1" s="652" t="s">
        <v>14</v>
      </c>
      <c r="BF1" s="652" t="s">
        <v>17</v>
      </c>
      <c r="BG1" s="652" t="s">
        <v>18</v>
      </c>
      <c r="BH1" s="651" t="s">
        <v>19</v>
      </c>
      <c r="BI1" s="651" t="s">
        <v>20</v>
      </c>
      <c r="BJ1" s="659" t="s">
        <v>21</v>
      </c>
      <c r="BK1" s="660"/>
      <c r="BL1" s="660"/>
      <c r="BM1" s="660"/>
      <c r="BN1" s="660"/>
      <c r="BO1" s="660"/>
      <c r="BP1" s="660"/>
      <c r="BQ1" s="660"/>
      <c r="BR1" s="661"/>
      <c r="BS1" s="651" t="s">
        <v>22</v>
      </c>
      <c r="BT1" s="651"/>
      <c r="BU1" s="651" t="s">
        <v>23</v>
      </c>
      <c r="BV1" s="651"/>
      <c r="BW1" s="651"/>
      <c r="BX1" s="651"/>
      <c r="BY1" s="651" t="s">
        <v>24</v>
      </c>
      <c r="BZ1" s="651"/>
      <c r="CA1" s="651"/>
      <c r="CB1" s="651"/>
      <c r="CC1" s="651" t="s">
        <v>25</v>
      </c>
      <c r="CD1" s="651"/>
      <c r="CE1" s="651"/>
      <c r="CF1" s="651"/>
      <c r="CG1" s="651" t="s">
        <v>26</v>
      </c>
      <c r="CH1" s="651"/>
      <c r="CI1" s="651"/>
      <c r="CJ1" s="651"/>
      <c r="CK1" s="651"/>
      <c r="CL1" s="651"/>
      <c r="CM1" s="651"/>
      <c r="CN1" s="651"/>
      <c r="CO1" s="651"/>
      <c r="CP1" s="651"/>
      <c r="CQ1" s="651"/>
      <c r="CR1" s="651"/>
      <c r="CS1" s="651"/>
      <c r="CT1" s="651"/>
      <c r="CU1" s="651"/>
      <c r="CV1" s="651"/>
      <c r="CW1" s="651"/>
      <c r="CX1" s="651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</row>
    <row r="2" spans="1:123" s="5" customFormat="1" ht="15.75" customHeight="1" x14ac:dyDescent="0.2">
      <c r="A2" s="655" t="s">
        <v>27</v>
      </c>
      <c r="B2" s="9"/>
      <c r="C2" s="655" t="s">
        <v>27</v>
      </c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  <c r="V2" s="651"/>
      <c r="W2" s="651"/>
      <c r="X2" s="651"/>
      <c r="Y2" s="651"/>
      <c r="Z2" s="651"/>
      <c r="AA2" s="651"/>
      <c r="AB2" s="651"/>
      <c r="AC2" s="651"/>
      <c r="AD2" s="651"/>
      <c r="AE2" s="651"/>
      <c r="AF2" s="651"/>
      <c r="AG2" s="651"/>
      <c r="AH2" s="651"/>
      <c r="AI2" s="651"/>
      <c r="AJ2" s="651"/>
      <c r="AK2" s="651"/>
      <c r="AL2" s="651"/>
      <c r="AM2" s="651"/>
      <c r="AN2" s="651"/>
      <c r="AO2" s="6"/>
      <c r="AP2" s="6"/>
      <c r="AQ2" s="651"/>
      <c r="AR2" s="651"/>
      <c r="AS2" s="651"/>
      <c r="AT2" s="651"/>
      <c r="AU2" s="653"/>
      <c r="AV2" s="653"/>
      <c r="AW2" s="10"/>
      <c r="AX2" s="651"/>
      <c r="AY2" s="651"/>
      <c r="AZ2" s="657"/>
      <c r="BA2" s="657"/>
      <c r="BB2" s="657"/>
      <c r="BC2" s="657"/>
      <c r="BD2" s="653"/>
      <c r="BE2" s="653"/>
      <c r="BF2" s="653"/>
      <c r="BG2" s="653"/>
      <c r="BH2" s="651"/>
      <c r="BI2" s="651"/>
      <c r="BJ2" s="6"/>
      <c r="BK2" s="6"/>
      <c r="BL2" s="6"/>
      <c r="BM2" s="6"/>
      <c r="BN2" s="6"/>
      <c r="BO2" s="6"/>
      <c r="BP2" s="6"/>
      <c r="BQ2" s="6"/>
      <c r="BR2" s="6"/>
      <c r="BS2" s="651"/>
      <c r="BT2" s="651"/>
      <c r="BU2" s="651"/>
      <c r="BV2" s="651"/>
      <c r="BW2" s="651"/>
      <c r="BX2" s="651"/>
      <c r="BY2" s="651"/>
      <c r="BZ2" s="651"/>
      <c r="CA2" s="651"/>
      <c r="CB2" s="651"/>
      <c r="CC2" s="651"/>
      <c r="CD2" s="651"/>
      <c r="CE2" s="651"/>
      <c r="CF2" s="651"/>
      <c r="CG2" s="651" t="s">
        <v>28</v>
      </c>
      <c r="CH2" s="651"/>
      <c r="CI2" s="651"/>
      <c r="CJ2" s="651"/>
      <c r="CK2" s="651"/>
      <c r="CL2" s="651"/>
      <c r="CM2" s="651" t="s">
        <v>29</v>
      </c>
      <c r="CN2" s="651"/>
      <c r="CO2" s="651"/>
      <c r="CP2" s="651"/>
      <c r="CQ2" s="651" t="s">
        <v>30</v>
      </c>
      <c r="CR2" s="651"/>
      <c r="CS2" s="651"/>
      <c r="CT2" s="651"/>
      <c r="CU2" s="651" t="s">
        <v>31</v>
      </c>
      <c r="CV2" s="651"/>
      <c r="CW2" s="651"/>
      <c r="CX2" s="651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</row>
    <row r="3" spans="1:123" s="5" customFormat="1" ht="69.75" customHeight="1" x14ac:dyDescent="0.2">
      <c r="A3" s="655"/>
      <c r="B3" s="9"/>
      <c r="C3" s="655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1"/>
      <c r="AA3" s="651"/>
      <c r="AB3" s="651"/>
      <c r="AC3" s="651"/>
      <c r="AD3" s="651"/>
      <c r="AE3" s="651"/>
      <c r="AF3" s="651"/>
      <c r="AG3" s="651"/>
      <c r="AH3" s="651"/>
      <c r="AI3" s="651"/>
      <c r="AJ3" s="651"/>
      <c r="AK3" s="651"/>
      <c r="AL3" s="651"/>
      <c r="AM3" s="651" t="s">
        <v>32</v>
      </c>
      <c r="AN3" s="651" t="s">
        <v>33</v>
      </c>
      <c r="AO3" s="6"/>
      <c r="AP3" s="6"/>
      <c r="AQ3" s="651" t="s">
        <v>34</v>
      </c>
      <c r="AR3" s="651" t="s">
        <v>35</v>
      </c>
      <c r="AS3" s="651" t="s">
        <v>36</v>
      </c>
      <c r="AT3" s="651" t="s">
        <v>33</v>
      </c>
      <c r="AU3" s="653"/>
      <c r="AV3" s="653"/>
      <c r="AW3" s="10"/>
      <c r="AX3" s="651" t="s">
        <v>36</v>
      </c>
      <c r="AY3" s="651" t="s">
        <v>33</v>
      </c>
      <c r="AZ3" s="651" t="s">
        <v>37</v>
      </c>
      <c r="BA3" s="651" t="s">
        <v>38</v>
      </c>
      <c r="BB3" s="651" t="s">
        <v>36</v>
      </c>
      <c r="BC3" s="651" t="s">
        <v>33</v>
      </c>
      <c r="BD3" s="653"/>
      <c r="BE3" s="653"/>
      <c r="BF3" s="653"/>
      <c r="BG3" s="653"/>
      <c r="BH3" s="656" t="s">
        <v>39</v>
      </c>
      <c r="BI3" s="651" t="s">
        <v>39</v>
      </c>
      <c r="BJ3" s="6" t="s">
        <v>36</v>
      </c>
      <c r="BK3" s="6" t="s">
        <v>33</v>
      </c>
      <c r="BL3" s="651" t="s">
        <v>36</v>
      </c>
      <c r="BM3" s="651" t="s">
        <v>33</v>
      </c>
      <c r="BN3" s="6" t="s">
        <v>40</v>
      </c>
      <c r="BO3" s="6" t="s">
        <v>41</v>
      </c>
      <c r="BP3" s="6"/>
      <c r="BQ3" s="6" t="s">
        <v>42</v>
      </c>
      <c r="BR3" s="6"/>
      <c r="BS3" s="651" t="s">
        <v>36</v>
      </c>
      <c r="BT3" s="651" t="s">
        <v>33</v>
      </c>
      <c r="BU3" s="651" t="s">
        <v>36</v>
      </c>
      <c r="BV3" s="651" t="s">
        <v>33</v>
      </c>
      <c r="BW3" s="658" t="s">
        <v>43</v>
      </c>
      <c r="BX3" s="658" t="s">
        <v>44</v>
      </c>
      <c r="BY3" s="651" t="s">
        <v>36</v>
      </c>
      <c r="BZ3" s="651" t="s">
        <v>33</v>
      </c>
      <c r="CA3" s="658" t="s">
        <v>43</v>
      </c>
      <c r="CB3" s="658" t="s">
        <v>45</v>
      </c>
      <c r="CC3" s="651" t="s">
        <v>36</v>
      </c>
      <c r="CD3" s="651" t="s">
        <v>33</v>
      </c>
      <c r="CE3" s="658" t="s">
        <v>43</v>
      </c>
      <c r="CF3" s="658" t="s">
        <v>46</v>
      </c>
      <c r="CG3" s="651" t="s">
        <v>47</v>
      </c>
      <c r="CH3" s="651"/>
      <c r="CI3" s="651" t="s">
        <v>48</v>
      </c>
      <c r="CJ3" s="651"/>
      <c r="CK3" s="651" t="s">
        <v>49</v>
      </c>
      <c r="CL3" s="651"/>
      <c r="CM3" s="651" t="s">
        <v>47</v>
      </c>
      <c r="CN3" s="651"/>
      <c r="CO3" s="651" t="s">
        <v>49</v>
      </c>
      <c r="CP3" s="651"/>
      <c r="CQ3" s="651" t="s">
        <v>47</v>
      </c>
      <c r="CR3" s="651"/>
      <c r="CS3" s="651" t="s">
        <v>49</v>
      </c>
      <c r="CT3" s="651"/>
      <c r="CU3" s="651" t="s">
        <v>47</v>
      </c>
      <c r="CV3" s="651"/>
      <c r="CW3" s="651" t="s">
        <v>49</v>
      </c>
      <c r="CX3" s="651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</row>
    <row r="4" spans="1:123" s="5" customFormat="1" x14ac:dyDescent="0.2">
      <c r="A4" s="662" t="s">
        <v>50</v>
      </c>
      <c r="B4" s="12"/>
      <c r="C4" s="662" t="s">
        <v>51</v>
      </c>
      <c r="D4" s="651"/>
      <c r="E4" s="651"/>
      <c r="F4" s="651"/>
      <c r="G4" s="651"/>
      <c r="H4" s="651"/>
      <c r="I4" s="651"/>
      <c r="J4" s="651" t="s">
        <v>52</v>
      </c>
      <c r="K4" s="651" t="s">
        <v>53</v>
      </c>
      <c r="L4" s="651" t="s">
        <v>54</v>
      </c>
      <c r="M4" s="651" t="s">
        <v>55</v>
      </c>
      <c r="N4" s="651" t="s">
        <v>56</v>
      </c>
      <c r="O4" s="651" t="s">
        <v>57</v>
      </c>
      <c r="P4" s="651" t="s">
        <v>58</v>
      </c>
      <c r="Q4" s="651" t="s">
        <v>59</v>
      </c>
      <c r="R4" s="651" t="s">
        <v>60</v>
      </c>
      <c r="S4" s="651" t="s">
        <v>61</v>
      </c>
      <c r="T4" s="651" t="s">
        <v>62</v>
      </c>
      <c r="U4" s="651" t="s">
        <v>63</v>
      </c>
      <c r="V4" s="651" t="s">
        <v>64</v>
      </c>
      <c r="W4" s="651" t="s">
        <v>65</v>
      </c>
      <c r="X4" s="651" t="s">
        <v>66</v>
      </c>
      <c r="Y4" s="651" t="s">
        <v>67</v>
      </c>
      <c r="Z4" s="651" t="s">
        <v>68</v>
      </c>
      <c r="AA4" s="651" t="s">
        <v>69</v>
      </c>
      <c r="AB4" s="651" t="s">
        <v>70</v>
      </c>
      <c r="AC4" s="651" t="s">
        <v>71</v>
      </c>
      <c r="AD4" s="651" t="s">
        <v>72</v>
      </c>
      <c r="AE4" s="651" t="s">
        <v>73</v>
      </c>
      <c r="AF4" s="651" t="s">
        <v>74</v>
      </c>
      <c r="AG4" s="651" t="s">
        <v>73</v>
      </c>
      <c r="AH4" s="651" t="s">
        <v>74</v>
      </c>
      <c r="AI4" s="651" t="s">
        <v>73</v>
      </c>
      <c r="AJ4" s="651" t="s">
        <v>74</v>
      </c>
      <c r="AK4" s="651" t="s">
        <v>73</v>
      </c>
      <c r="AL4" s="651" t="s">
        <v>74</v>
      </c>
      <c r="AM4" s="651"/>
      <c r="AN4" s="651"/>
      <c r="AO4" s="6"/>
      <c r="AP4" s="6"/>
      <c r="AQ4" s="651"/>
      <c r="AR4" s="651"/>
      <c r="AS4" s="651"/>
      <c r="AT4" s="651"/>
      <c r="AU4" s="653"/>
      <c r="AV4" s="653"/>
      <c r="AW4" s="10"/>
      <c r="AX4" s="651"/>
      <c r="AY4" s="651"/>
      <c r="AZ4" s="651"/>
      <c r="BA4" s="651"/>
      <c r="BB4" s="651"/>
      <c r="BC4" s="651"/>
      <c r="BD4" s="653"/>
      <c r="BE4" s="653"/>
      <c r="BF4" s="653"/>
      <c r="BG4" s="653"/>
      <c r="BH4" s="656"/>
      <c r="BI4" s="651"/>
      <c r="BJ4" s="6"/>
      <c r="BK4" s="6"/>
      <c r="BL4" s="651"/>
      <c r="BM4" s="651"/>
      <c r="BN4" s="6"/>
      <c r="BO4" s="6"/>
      <c r="BP4" s="6"/>
      <c r="BQ4" s="6"/>
      <c r="BR4" s="6"/>
      <c r="BS4" s="651"/>
      <c r="BT4" s="651"/>
      <c r="BU4" s="651"/>
      <c r="BV4" s="651"/>
      <c r="BW4" s="658"/>
      <c r="BX4" s="658"/>
      <c r="BY4" s="651"/>
      <c r="BZ4" s="651"/>
      <c r="CA4" s="658"/>
      <c r="CB4" s="658"/>
      <c r="CC4" s="651"/>
      <c r="CD4" s="651"/>
      <c r="CE4" s="658"/>
      <c r="CF4" s="658"/>
      <c r="CG4" s="651" t="s">
        <v>36</v>
      </c>
      <c r="CH4" s="651" t="s">
        <v>33</v>
      </c>
      <c r="CI4" s="667" t="s">
        <v>36</v>
      </c>
      <c r="CJ4" s="669" t="s">
        <v>33</v>
      </c>
      <c r="CK4" s="651" t="s">
        <v>36</v>
      </c>
      <c r="CL4" s="651" t="s">
        <v>33</v>
      </c>
      <c r="CM4" s="651" t="s">
        <v>36</v>
      </c>
      <c r="CN4" s="651" t="s">
        <v>33</v>
      </c>
      <c r="CO4" s="651" t="s">
        <v>36</v>
      </c>
      <c r="CP4" s="651" t="s">
        <v>33</v>
      </c>
      <c r="CQ4" s="651" t="s">
        <v>36</v>
      </c>
      <c r="CR4" s="651" t="s">
        <v>33</v>
      </c>
      <c r="CS4" s="651" t="s">
        <v>36</v>
      </c>
      <c r="CT4" s="651" t="s">
        <v>33</v>
      </c>
      <c r="CU4" s="651" t="s">
        <v>36</v>
      </c>
      <c r="CV4" s="651" t="s">
        <v>33</v>
      </c>
      <c r="CW4" s="651" t="s">
        <v>36</v>
      </c>
      <c r="CX4" s="651" t="s">
        <v>33</v>
      </c>
    </row>
    <row r="5" spans="1:123" s="5" customFormat="1" ht="31.5" x14ac:dyDescent="0.2">
      <c r="A5" s="662"/>
      <c r="B5" s="12"/>
      <c r="C5" s="662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51"/>
      <c r="AD5" s="651"/>
      <c r="AE5" s="651"/>
      <c r="AF5" s="651"/>
      <c r="AG5" s="651"/>
      <c r="AH5" s="651"/>
      <c r="AI5" s="651"/>
      <c r="AJ5" s="651"/>
      <c r="AK5" s="651"/>
      <c r="AL5" s="651"/>
      <c r="AM5" s="651"/>
      <c r="AN5" s="651"/>
      <c r="AO5" s="6"/>
      <c r="AP5" s="6"/>
      <c r="AQ5" s="651"/>
      <c r="AR5" s="651"/>
      <c r="AS5" s="651"/>
      <c r="AT5" s="651"/>
      <c r="AU5" s="653"/>
      <c r="AV5" s="653"/>
      <c r="AW5" s="10"/>
      <c r="AX5" s="651"/>
      <c r="AY5" s="651"/>
      <c r="AZ5" s="651"/>
      <c r="BA5" s="651"/>
      <c r="BB5" s="651"/>
      <c r="BC5" s="651"/>
      <c r="BD5" s="653"/>
      <c r="BE5" s="653"/>
      <c r="BF5" s="653"/>
      <c r="BG5" s="653"/>
      <c r="BH5" s="656"/>
      <c r="BI5" s="651"/>
      <c r="BJ5" s="6" t="s">
        <v>75</v>
      </c>
      <c r="BK5" s="6" t="s">
        <v>76</v>
      </c>
      <c r="BL5" s="6" t="s">
        <v>75</v>
      </c>
      <c r="BM5" s="6" t="s">
        <v>76</v>
      </c>
      <c r="BN5" s="6"/>
      <c r="BO5" s="6"/>
      <c r="BP5" s="6"/>
      <c r="BQ5" s="6" t="s">
        <v>77</v>
      </c>
      <c r="BR5" s="6" t="s">
        <v>78</v>
      </c>
      <c r="BS5" s="6" t="s">
        <v>79</v>
      </c>
      <c r="BT5" s="6" t="s">
        <v>79</v>
      </c>
      <c r="BU5" s="6" t="s">
        <v>80</v>
      </c>
      <c r="BV5" s="6" t="s">
        <v>80</v>
      </c>
      <c r="BW5" s="13" t="s">
        <v>80</v>
      </c>
      <c r="BX5" s="13" t="s">
        <v>78</v>
      </c>
      <c r="BY5" s="6" t="s">
        <v>81</v>
      </c>
      <c r="BZ5" s="6" t="s">
        <v>81</v>
      </c>
      <c r="CA5" s="6" t="s">
        <v>81</v>
      </c>
      <c r="CB5" s="6" t="s">
        <v>78</v>
      </c>
      <c r="CC5" s="6" t="s">
        <v>81</v>
      </c>
      <c r="CD5" s="6" t="s">
        <v>81</v>
      </c>
      <c r="CE5" s="6" t="s">
        <v>81</v>
      </c>
      <c r="CF5" s="6" t="s">
        <v>82</v>
      </c>
      <c r="CG5" s="651"/>
      <c r="CH5" s="651"/>
      <c r="CI5" s="668"/>
      <c r="CJ5" s="670"/>
      <c r="CK5" s="651"/>
      <c r="CL5" s="651"/>
      <c r="CM5" s="651"/>
      <c r="CN5" s="651"/>
      <c r="CO5" s="651"/>
      <c r="CP5" s="651"/>
      <c r="CQ5" s="651"/>
      <c r="CR5" s="651"/>
      <c r="CS5" s="651"/>
      <c r="CT5" s="651"/>
      <c r="CU5" s="651"/>
      <c r="CV5" s="651"/>
      <c r="CW5" s="651"/>
      <c r="CX5" s="651"/>
    </row>
    <row r="6" spans="1:123" s="5" customFormat="1" ht="31.5" x14ac:dyDescent="0.2">
      <c r="A6" s="662"/>
      <c r="B6" s="12"/>
      <c r="C6" s="662"/>
      <c r="D6" s="651"/>
      <c r="E6" s="651"/>
      <c r="F6" s="651"/>
      <c r="G6" s="651"/>
      <c r="H6" s="651"/>
      <c r="I6" s="651"/>
      <c r="J6" s="6" t="s">
        <v>83</v>
      </c>
      <c r="K6" s="6" t="s">
        <v>83</v>
      </c>
      <c r="L6" s="6" t="s">
        <v>83</v>
      </c>
      <c r="M6" s="6" t="s">
        <v>83</v>
      </c>
      <c r="N6" s="6" t="s">
        <v>83</v>
      </c>
      <c r="O6" s="6" t="s">
        <v>83</v>
      </c>
      <c r="P6" s="6" t="s">
        <v>83</v>
      </c>
      <c r="Q6" s="6" t="s">
        <v>83</v>
      </c>
      <c r="R6" s="6" t="s">
        <v>83</v>
      </c>
      <c r="S6" s="6" t="s">
        <v>83</v>
      </c>
      <c r="T6" s="6" t="s">
        <v>83</v>
      </c>
      <c r="U6" s="6" t="s">
        <v>83</v>
      </c>
      <c r="V6" s="6" t="s">
        <v>83</v>
      </c>
      <c r="W6" s="6" t="s">
        <v>83</v>
      </c>
      <c r="X6" s="6" t="s">
        <v>83</v>
      </c>
      <c r="Y6" s="6" t="s">
        <v>83</v>
      </c>
      <c r="Z6" s="6" t="s">
        <v>83</v>
      </c>
      <c r="AA6" s="6" t="s">
        <v>83</v>
      </c>
      <c r="AB6" s="6" t="s">
        <v>83</v>
      </c>
      <c r="AC6" s="6" t="s">
        <v>83</v>
      </c>
      <c r="AD6" s="6" t="s">
        <v>83</v>
      </c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54"/>
      <c r="AV6" s="654"/>
      <c r="AW6" s="14"/>
      <c r="AX6" s="6"/>
      <c r="AY6" s="6"/>
      <c r="AZ6" s="6"/>
      <c r="BA6" s="6"/>
      <c r="BB6" s="6"/>
      <c r="BC6" s="6"/>
      <c r="BD6" s="654"/>
      <c r="BE6" s="654"/>
      <c r="BF6" s="654"/>
      <c r="BG6" s="654"/>
      <c r="BH6" s="11"/>
      <c r="BI6" s="6"/>
      <c r="BJ6" s="6"/>
      <c r="BK6" s="6"/>
      <c r="BL6" s="6" t="s">
        <v>84</v>
      </c>
      <c r="BM6" s="6" t="s">
        <v>84</v>
      </c>
      <c r="BN6" s="6" t="s">
        <v>84</v>
      </c>
      <c r="BO6" s="6" t="s">
        <v>84</v>
      </c>
      <c r="BP6" s="6"/>
      <c r="BQ6" s="6"/>
      <c r="BR6" s="6"/>
      <c r="BS6" s="6"/>
      <c r="BT6" s="6"/>
      <c r="BU6" s="6"/>
      <c r="BV6" s="6"/>
      <c r="BW6" s="13"/>
      <c r="BX6" s="13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15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</row>
    <row r="7" spans="1:123" s="20" customFormat="1" x14ac:dyDescent="0.2">
      <c r="A7" s="662"/>
      <c r="B7" s="12"/>
      <c r="C7" s="662"/>
      <c r="D7" s="664">
        <v>1</v>
      </c>
      <c r="E7" s="664"/>
      <c r="F7" s="664"/>
      <c r="G7" s="664"/>
      <c r="H7" s="16">
        <v>2</v>
      </c>
      <c r="I7" s="16">
        <f t="shared" ref="I7:BT7" si="0">H7+1</f>
        <v>3</v>
      </c>
      <c r="J7" s="16">
        <f t="shared" si="0"/>
        <v>4</v>
      </c>
      <c r="K7" s="16">
        <f t="shared" si="0"/>
        <v>5</v>
      </c>
      <c r="L7" s="16">
        <f t="shared" si="0"/>
        <v>6</v>
      </c>
      <c r="M7" s="16">
        <f t="shared" si="0"/>
        <v>7</v>
      </c>
      <c r="N7" s="16">
        <f t="shared" si="0"/>
        <v>8</v>
      </c>
      <c r="O7" s="16">
        <f t="shared" si="0"/>
        <v>9</v>
      </c>
      <c r="P7" s="16">
        <f t="shared" si="0"/>
        <v>10</v>
      </c>
      <c r="Q7" s="16">
        <f t="shared" si="0"/>
        <v>11</v>
      </c>
      <c r="R7" s="16">
        <f t="shared" si="0"/>
        <v>12</v>
      </c>
      <c r="S7" s="16">
        <f t="shared" si="0"/>
        <v>13</v>
      </c>
      <c r="T7" s="16">
        <f t="shared" si="0"/>
        <v>14</v>
      </c>
      <c r="U7" s="16">
        <f t="shared" si="0"/>
        <v>15</v>
      </c>
      <c r="V7" s="16">
        <f t="shared" si="0"/>
        <v>16</v>
      </c>
      <c r="W7" s="16">
        <f t="shared" si="0"/>
        <v>17</v>
      </c>
      <c r="X7" s="16">
        <f t="shared" si="0"/>
        <v>18</v>
      </c>
      <c r="Y7" s="16">
        <f t="shared" si="0"/>
        <v>19</v>
      </c>
      <c r="Z7" s="16">
        <f t="shared" si="0"/>
        <v>20</v>
      </c>
      <c r="AA7" s="16">
        <f t="shared" si="0"/>
        <v>21</v>
      </c>
      <c r="AB7" s="16">
        <f t="shared" si="0"/>
        <v>22</v>
      </c>
      <c r="AC7" s="16">
        <f t="shared" si="0"/>
        <v>23</v>
      </c>
      <c r="AD7" s="16">
        <f t="shared" si="0"/>
        <v>24</v>
      </c>
      <c r="AE7" s="16">
        <f t="shared" si="0"/>
        <v>25</v>
      </c>
      <c r="AF7" s="16">
        <f t="shared" si="0"/>
        <v>26</v>
      </c>
      <c r="AG7" s="16">
        <f t="shared" si="0"/>
        <v>27</v>
      </c>
      <c r="AH7" s="16">
        <f t="shared" si="0"/>
        <v>28</v>
      </c>
      <c r="AI7" s="16">
        <f t="shared" si="0"/>
        <v>29</v>
      </c>
      <c r="AJ7" s="16">
        <f t="shared" si="0"/>
        <v>30</v>
      </c>
      <c r="AK7" s="16">
        <f t="shared" si="0"/>
        <v>31</v>
      </c>
      <c r="AL7" s="16">
        <f t="shared" si="0"/>
        <v>32</v>
      </c>
      <c r="AM7" s="16">
        <f>AL7+1</f>
        <v>33</v>
      </c>
      <c r="AN7" s="16">
        <f t="shared" si="0"/>
        <v>34</v>
      </c>
      <c r="AO7" s="16"/>
      <c r="AP7" s="16"/>
      <c r="AQ7" s="16">
        <f>AN7+1</f>
        <v>35</v>
      </c>
      <c r="AR7" s="16">
        <f t="shared" si="0"/>
        <v>36</v>
      </c>
      <c r="AS7" s="16">
        <f>AR7+1</f>
        <v>37</v>
      </c>
      <c r="AT7" s="16">
        <f t="shared" si="0"/>
        <v>38</v>
      </c>
      <c r="AU7" s="17"/>
      <c r="AV7" s="17"/>
      <c r="AW7" s="17"/>
      <c r="AX7" s="16">
        <f>AT7+1</f>
        <v>39</v>
      </c>
      <c r="AY7" s="16">
        <f t="shared" si="0"/>
        <v>40</v>
      </c>
      <c r="AZ7" s="16">
        <f t="shared" si="0"/>
        <v>41</v>
      </c>
      <c r="BA7" s="16">
        <f t="shared" si="0"/>
        <v>42</v>
      </c>
      <c r="BB7" s="16">
        <f>BA7+1</f>
        <v>43</v>
      </c>
      <c r="BC7" s="16">
        <f t="shared" si="0"/>
        <v>44</v>
      </c>
      <c r="BD7" s="17"/>
      <c r="BE7" s="17"/>
      <c r="BF7" s="17"/>
      <c r="BG7" s="17"/>
      <c r="BH7" s="16">
        <f>BC7+1</f>
        <v>45</v>
      </c>
      <c r="BI7" s="16">
        <f t="shared" si="0"/>
        <v>46</v>
      </c>
      <c r="BJ7" s="16">
        <f>BI7+1</f>
        <v>47</v>
      </c>
      <c r="BK7" s="16">
        <f t="shared" si="0"/>
        <v>48</v>
      </c>
      <c r="BL7" s="16"/>
      <c r="BM7" s="16"/>
      <c r="BN7" s="16"/>
      <c r="BO7" s="16"/>
      <c r="BP7" s="16"/>
      <c r="BQ7" s="16">
        <f>BK7+1</f>
        <v>49</v>
      </c>
      <c r="BR7" s="16">
        <f t="shared" si="0"/>
        <v>50</v>
      </c>
      <c r="BS7" s="16">
        <f>BR7+1</f>
        <v>51</v>
      </c>
      <c r="BT7" s="16">
        <f t="shared" si="0"/>
        <v>52</v>
      </c>
      <c r="BU7" s="16">
        <f>BT7+1</f>
        <v>53</v>
      </c>
      <c r="BV7" s="16">
        <f t="shared" ref="BV7:CH7" si="1">BU7+1</f>
        <v>54</v>
      </c>
      <c r="BW7" s="18">
        <f t="shared" si="1"/>
        <v>55</v>
      </c>
      <c r="BX7" s="18">
        <f t="shared" si="1"/>
        <v>56</v>
      </c>
      <c r="BY7" s="16">
        <f>BX7+1</f>
        <v>57</v>
      </c>
      <c r="BZ7" s="16">
        <f t="shared" si="1"/>
        <v>58</v>
      </c>
      <c r="CA7" s="16">
        <f t="shared" si="1"/>
        <v>59</v>
      </c>
      <c r="CB7" s="16">
        <f t="shared" si="1"/>
        <v>60</v>
      </c>
      <c r="CC7" s="16">
        <f t="shared" si="1"/>
        <v>61</v>
      </c>
      <c r="CD7" s="16">
        <f t="shared" si="1"/>
        <v>62</v>
      </c>
      <c r="CE7" s="16">
        <f t="shared" si="1"/>
        <v>63</v>
      </c>
      <c r="CF7" s="16">
        <f t="shared" si="1"/>
        <v>64</v>
      </c>
      <c r="CG7" s="16">
        <f>CF7+1</f>
        <v>65</v>
      </c>
      <c r="CH7" s="16">
        <f t="shared" si="1"/>
        <v>66</v>
      </c>
      <c r="CI7" s="16">
        <f>CH7+1</f>
        <v>67</v>
      </c>
      <c r="CJ7" s="19">
        <f>CI7+1</f>
        <v>68</v>
      </c>
      <c r="CK7" s="16">
        <f>CH7+1</f>
        <v>67</v>
      </c>
      <c r="CL7" s="16">
        <f t="shared" ref="CL7:CX7" si="2">CK7+1</f>
        <v>68</v>
      </c>
      <c r="CM7" s="16">
        <f>CL7+1</f>
        <v>69</v>
      </c>
      <c r="CN7" s="16">
        <f t="shared" si="2"/>
        <v>70</v>
      </c>
      <c r="CO7" s="16">
        <f t="shared" si="2"/>
        <v>71</v>
      </c>
      <c r="CP7" s="16">
        <f t="shared" si="2"/>
        <v>72</v>
      </c>
      <c r="CQ7" s="16">
        <f>CP7+1</f>
        <v>73</v>
      </c>
      <c r="CR7" s="16">
        <f t="shared" si="2"/>
        <v>74</v>
      </c>
      <c r="CS7" s="16">
        <f t="shared" si="2"/>
        <v>75</v>
      </c>
      <c r="CT7" s="16">
        <f t="shared" si="2"/>
        <v>76</v>
      </c>
      <c r="CU7" s="16">
        <f t="shared" si="2"/>
        <v>77</v>
      </c>
      <c r="CV7" s="16">
        <f t="shared" si="2"/>
        <v>78</v>
      </c>
      <c r="CW7" s="16">
        <f t="shared" si="2"/>
        <v>79</v>
      </c>
      <c r="CX7" s="16">
        <f t="shared" si="2"/>
        <v>80</v>
      </c>
    </row>
    <row r="8" spans="1:123" s="5" customFormat="1" x14ac:dyDescent="0.2">
      <c r="A8" s="662"/>
      <c r="B8" s="12"/>
      <c r="C8" s="662"/>
      <c r="D8" s="665" t="s">
        <v>85</v>
      </c>
      <c r="E8" s="665"/>
      <c r="F8" s="665"/>
      <c r="G8" s="665"/>
      <c r="H8" s="6"/>
      <c r="I8" s="6"/>
      <c r="J8" s="21">
        <f t="shared" ref="J8:CE8" si="3">J9+J10+J11</f>
        <v>2400315.7000000002</v>
      </c>
      <c r="K8" s="21">
        <f t="shared" si="3"/>
        <v>264000</v>
      </c>
      <c r="L8" s="21">
        <f t="shared" si="3"/>
        <v>348156.39999999997</v>
      </c>
      <c r="M8" s="21">
        <f t="shared" si="3"/>
        <v>152414.19999999998</v>
      </c>
      <c r="N8" s="21">
        <f t="shared" si="3"/>
        <v>45832</v>
      </c>
      <c r="O8" s="21">
        <f t="shared" si="3"/>
        <v>49890.1</v>
      </c>
      <c r="P8" s="21">
        <f t="shared" si="3"/>
        <v>40420</v>
      </c>
      <c r="Q8" s="21">
        <f t="shared" si="3"/>
        <v>18750</v>
      </c>
      <c r="R8" s="21">
        <f t="shared" si="3"/>
        <v>44037</v>
      </c>
      <c r="S8" s="21">
        <f t="shared" si="3"/>
        <v>7760</v>
      </c>
      <c r="T8" s="21">
        <f t="shared" si="3"/>
        <v>19680</v>
      </c>
      <c r="U8" s="21">
        <f t="shared" si="3"/>
        <v>19601</v>
      </c>
      <c r="V8" s="21">
        <f t="shared" si="3"/>
        <v>24284</v>
      </c>
      <c r="W8" s="21">
        <f t="shared" si="3"/>
        <v>2540</v>
      </c>
      <c r="X8" s="21">
        <f t="shared" si="3"/>
        <v>91250</v>
      </c>
      <c r="Y8" s="21">
        <f t="shared" si="3"/>
        <v>717601</v>
      </c>
      <c r="Z8" s="21">
        <f t="shared" si="3"/>
        <v>128180</v>
      </c>
      <c r="AA8" s="21">
        <f t="shared" si="3"/>
        <v>12130</v>
      </c>
      <c r="AB8" s="21">
        <f t="shared" si="3"/>
        <v>300090</v>
      </c>
      <c r="AC8" s="21">
        <f t="shared" si="3"/>
        <v>103500</v>
      </c>
      <c r="AD8" s="21">
        <f t="shared" si="3"/>
        <v>10200</v>
      </c>
      <c r="AE8" s="21">
        <f t="shared" si="3"/>
        <v>499.36208599999992</v>
      </c>
      <c r="AF8" s="21">
        <f t="shared" si="3"/>
        <v>429.37410662080833</v>
      </c>
      <c r="AG8" s="21">
        <f t="shared" si="3"/>
        <v>453.71588600000007</v>
      </c>
      <c r="AH8" s="21">
        <f t="shared" si="3"/>
        <v>390.12543938091147</v>
      </c>
      <c r="AI8" s="21">
        <f t="shared" si="3"/>
        <v>338.58506299999999</v>
      </c>
      <c r="AJ8" s="21">
        <f t="shared" si="3"/>
        <v>291.13075064488407</v>
      </c>
      <c r="AK8" s="21">
        <f t="shared" si="3"/>
        <v>333.49073900000002</v>
      </c>
      <c r="AL8" s="21">
        <f t="shared" si="3"/>
        <v>286.75042046431656</v>
      </c>
      <c r="AM8" s="21">
        <f t="shared" si="3"/>
        <v>596893.23449109565</v>
      </c>
      <c r="AN8" s="21">
        <f t="shared" si="3"/>
        <v>592997.97668406845</v>
      </c>
      <c r="AO8" s="21"/>
      <c r="AP8" s="21"/>
      <c r="AQ8" s="21">
        <f t="shared" si="3"/>
        <v>8.4763000000000002</v>
      </c>
      <c r="AR8" s="21">
        <f t="shared" si="3"/>
        <v>0</v>
      </c>
      <c r="AS8" s="21">
        <f t="shared" si="3"/>
        <v>19318.595986658522</v>
      </c>
      <c r="AT8" s="21">
        <f t="shared" si="3"/>
        <v>20014.079832192707</v>
      </c>
      <c r="AU8" s="22">
        <f t="shared" ref="AU8:AV40" si="4">AS8/AM8</f>
        <v>3.2365245357705109E-2</v>
      </c>
      <c r="AV8" s="22">
        <f t="shared" si="4"/>
        <v>3.3750671366718013E-2</v>
      </c>
      <c r="AW8" s="22"/>
      <c r="AX8" s="21">
        <f t="shared" si="3"/>
        <v>577574.63850443729</v>
      </c>
      <c r="AY8" s="21">
        <f t="shared" si="3"/>
        <v>572983.89685187582</v>
      </c>
      <c r="AZ8" s="21">
        <f t="shared" si="3"/>
        <v>11.678800000000001</v>
      </c>
      <c r="BA8" s="21">
        <f t="shared" si="3"/>
        <v>3.4700999999999991</v>
      </c>
      <c r="BB8" s="21">
        <f t="shared" si="3"/>
        <v>67808.623504437186</v>
      </c>
      <c r="BC8" s="21">
        <f t="shared" si="3"/>
        <v>39153.925851875763</v>
      </c>
      <c r="BD8" s="22">
        <f t="shared" ref="BD8:BE40" si="5">BB8/AM8</f>
        <v>0.11360260024097951</v>
      </c>
      <c r="BE8" s="22">
        <f t="shared" si="5"/>
        <v>6.6027081695652731E-2</v>
      </c>
      <c r="BF8" s="22">
        <f>BB8/AX8</f>
        <v>0.11740235630847604</v>
      </c>
      <c r="BG8" s="22">
        <f>BC8/AY8</f>
        <v>6.8333379117629184E-2</v>
      </c>
      <c r="BH8" s="23">
        <f t="shared" si="3"/>
        <v>533829.9709999999</v>
      </c>
      <c r="BI8" s="21">
        <f t="shared" si="3"/>
        <v>509766.01499999996</v>
      </c>
      <c r="BJ8" s="21">
        <f t="shared" si="3"/>
        <v>84391.580977775782</v>
      </c>
      <c r="BK8" s="21">
        <f t="shared" si="3"/>
        <v>79860.740438191322</v>
      </c>
      <c r="BL8" s="21">
        <f t="shared" si="3"/>
        <v>84165.872635558146</v>
      </c>
      <c r="BM8" s="21">
        <f t="shared" si="3"/>
        <v>79663.927536352348</v>
      </c>
      <c r="BN8" s="24">
        <f t="shared" si="3"/>
        <v>84165.872635558146</v>
      </c>
      <c r="BO8" s="24">
        <f t="shared" si="3"/>
        <v>79663.927536352348</v>
      </c>
      <c r="BP8" s="21"/>
      <c r="BQ8" s="21">
        <f t="shared" si="3"/>
        <v>5969.6595167220303</v>
      </c>
      <c r="BR8" s="21">
        <f t="shared" ref="BR8:BR18" si="6">BQ8/BJ8*100</f>
        <v>7.0737619174288477</v>
      </c>
      <c r="BS8" s="21">
        <f>BS9+BS10+BS11</f>
        <v>99028.317598886541</v>
      </c>
      <c r="BT8" s="21">
        <f t="shared" si="3"/>
        <v>93690.935151316095</v>
      </c>
      <c r="BU8" s="21">
        <f t="shared" si="3"/>
        <v>16377.631000000001</v>
      </c>
      <c r="BV8" s="21">
        <f t="shared" si="3"/>
        <v>11163.613700000004</v>
      </c>
      <c r="BW8" s="25">
        <f t="shared" si="3"/>
        <v>9479.655999999999</v>
      </c>
      <c r="BX8" s="25">
        <f>BW8/BU8*100</f>
        <v>57.881729048602928</v>
      </c>
      <c r="BY8" s="21">
        <f t="shared" si="3"/>
        <v>1246.0878200000002</v>
      </c>
      <c r="BZ8" s="21">
        <f t="shared" si="3"/>
        <v>703.81819199999995</v>
      </c>
      <c r="CA8" s="21">
        <f t="shared" si="3"/>
        <v>320.34700000000004</v>
      </c>
      <c r="CB8" s="21">
        <f>CA8/BY8*100</f>
        <v>25.708220147758126</v>
      </c>
      <c r="CC8" s="21">
        <f t="shared" si="3"/>
        <v>648.06781999999998</v>
      </c>
      <c r="CD8" s="21">
        <f t="shared" si="3"/>
        <v>320.24809199999999</v>
      </c>
      <c r="CE8" s="21">
        <f t="shared" si="3"/>
        <v>37.462000000000003</v>
      </c>
      <c r="CF8" s="21">
        <f>CE8/CC8*100</f>
        <v>5.7805678424211848</v>
      </c>
      <c r="CG8" s="21">
        <f t="shared" ref="CG8:CH16" si="7">BS8/AM8*1000</f>
        <v>165.90624901841443</v>
      </c>
      <c r="CH8" s="21">
        <f t="shared" si="7"/>
        <v>157.99537070129298</v>
      </c>
      <c r="CI8" s="21">
        <f t="shared" ref="CI8:CJ16" si="8">BS8/AX8*1000</f>
        <v>171.455446616058</v>
      </c>
      <c r="CJ8" s="26">
        <f t="shared" si="8"/>
        <v>163.51408070292854</v>
      </c>
      <c r="CK8" s="21">
        <f t="shared" ref="CK8:CK21" si="9">BS8/BI8*1000</f>
        <v>194.26229816220007</v>
      </c>
      <c r="CL8" s="21">
        <f t="shared" ref="CL8:CL16" si="10">BT8/BH8*1000</f>
        <v>175.50707199112301</v>
      </c>
      <c r="CM8" s="21">
        <f t="shared" ref="CM8:CN16" si="11">BU8/AM8*1000</f>
        <v>27.438124699073498</v>
      </c>
      <c r="CN8" s="21">
        <f t="shared" si="11"/>
        <v>18.825719713960581</v>
      </c>
      <c r="CO8" s="21">
        <f t="shared" ref="CO8:CO21" si="12">BU8/BI8*1000</f>
        <v>32.127741979817941</v>
      </c>
      <c r="CP8" s="21">
        <f t="shared" ref="CP8:CP16" si="13">BV8/BH8*1000</f>
        <v>20.912302243142516</v>
      </c>
      <c r="CQ8" s="21">
        <f t="shared" ref="CQ8:CR16" si="14">BY8/AM8*1000</f>
        <v>2.0876226232693029</v>
      </c>
      <c r="CR8" s="21">
        <f t="shared" si="14"/>
        <v>1.1868812705493821</v>
      </c>
      <c r="CS8" s="21">
        <f t="shared" ref="CS8:CS21" si="15">BY8/BI8*1000</f>
        <v>2.4444309415173553</v>
      </c>
      <c r="CT8" s="21">
        <f t="shared" ref="CT8:CT16" si="16">BZ8/BH8*1000</f>
        <v>1.3184313924554829</v>
      </c>
      <c r="CU8" s="21">
        <f t="shared" ref="CU8:CV16" si="17">CC8/AM8*1000</f>
        <v>1.0857349062643258</v>
      </c>
      <c r="CV8" s="21">
        <f t="shared" si="17"/>
        <v>0.54004921532914196</v>
      </c>
      <c r="CW8" s="21">
        <f t="shared" ref="CW8:CW21" si="18">CC8/BI8*1000</f>
        <v>1.271304482704678</v>
      </c>
      <c r="CX8" s="21">
        <f t="shared" ref="CX8:CX16" si="19">CD8/BH8*1000</f>
        <v>0.5999065421525388</v>
      </c>
    </row>
    <row r="9" spans="1:123" s="93" customFormat="1" x14ac:dyDescent="0.2">
      <c r="A9" s="662"/>
      <c r="B9" s="89"/>
      <c r="C9" s="662"/>
      <c r="D9" s="666" t="s">
        <v>86</v>
      </c>
      <c r="E9" s="666"/>
      <c r="F9" s="666"/>
      <c r="G9" s="666"/>
      <c r="H9" s="90"/>
      <c r="I9" s="90"/>
      <c r="J9" s="91">
        <f>J12+J13+J14+J15+J16+J17+J18+J19+J20+J21+J22+J23+J24+J25+J26+J27+J28+J29+J30+J31+J32+J33+J34+J35+J36+J38+J39+J40+J41+J42+J43+J44+J45+J46+J47+J48+J49+J50+J65+J66+J67+J68+J69+J70+J71+J72+J73+J74+J75+J89+J90+J91+J92+J93+J94+J95+J96+J97+J98+J99</f>
        <v>2400315.7000000002</v>
      </c>
      <c r="K9" s="91">
        <f>K12+K13+K14+K15+K16+K17+K18+K19+K20+K21+K22+K23+K24+K25+K26+K27+K28+K29+K30+K31+K32+K33+K34+K35+K36+K38+K39+K40+K41+K42+K43+K44+K45+K46+K47+K48+K49+K50+K65+K66+K67+K68+K69+K70+K71+K72+K73+K74+K75+K89+K90+K91+K92+K93+K94+K95+K96+K97+K98+K99</f>
        <v>264000</v>
      </c>
      <c r="L9" s="91">
        <f t="shared" ref="L9:X9" si="20">L12+L13+L14+L15+L16+L17+L18+L19+L20+L21+L22+L23+L24+L25+L26+L27+L28+L29+L30+L31+L32+L33+L34+L35+L36+L38+L39+L40+L41+L42+L43+L44+L45+L46+L47+L48+L49+L50+L65+L66+L67+L68+L69+L70+L71+L72+L73+L74+L75+L89+L90+L91+L92+L93+L94+L95+L96+L97</f>
        <v>348156.39999999997</v>
      </c>
      <c r="M9" s="91">
        <f t="shared" si="20"/>
        <v>152414.19999999998</v>
      </c>
      <c r="N9" s="91">
        <f t="shared" si="20"/>
        <v>45832</v>
      </c>
      <c r="O9" s="91">
        <f t="shared" si="20"/>
        <v>49890.1</v>
      </c>
      <c r="P9" s="91">
        <f t="shared" si="20"/>
        <v>40420</v>
      </c>
      <c r="Q9" s="91">
        <f t="shared" si="20"/>
        <v>18750</v>
      </c>
      <c r="R9" s="91">
        <f t="shared" si="20"/>
        <v>44037</v>
      </c>
      <c r="S9" s="91">
        <f t="shared" si="20"/>
        <v>7760</v>
      </c>
      <c r="T9" s="91">
        <f t="shared" si="20"/>
        <v>19680</v>
      </c>
      <c r="U9" s="91">
        <f t="shared" si="20"/>
        <v>19601</v>
      </c>
      <c r="V9" s="91">
        <f t="shared" si="20"/>
        <v>24284</v>
      </c>
      <c r="W9" s="91">
        <f t="shared" si="20"/>
        <v>2540</v>
      </c>
      <c r="X9" s="91">
        <f t="shared" si="20"/>
        <v>91250</v>
      </c>
      <c r="Y9" s="91">
        <f t="shared" ref="Y9:AD9" si="21">Y12+Y13+Y14+Y15+Y16+Y17+Y18+Y19+Y20+Y21+Y22+Y23+Y24+Y25+Y26+Y27+Y28+Y29+Y30+Y31+Y32+Y33+Y34+Y35+Y36+Y38+Y39+Y40+Y41+Y42+Y43+Y44+Y45+Y46+Y47+Y48+Y49+Y50+Y65+Y66+Y67+Y68+Y69+Y70+Y71+Y72+Y73+Y74+Y75+Y89+Y90+Y91+Y92+Y93+Y94+Y95+Y96+Y97+Y98+Y99</f>
        <v>717601</v>
      </c>
      <c r="Z9" s="91">
        <f t="shared" si="21"/>
        <v>128180</v>
      </c>
      <c r="AA9" s="91">
        <f t="shared" si="21"/>
        <v>12130</v>
      </c>
      <c r="AB9" s="91">
        <f t="shared" si="21"/>
        <v>300090</v>
      </c>
      <c r="AC9" s="91">
        <f t="shared" si="21"/>
        <v>103500</v>
      </c>
      <c r="AD9" s="91">
        <f t="shared" si="21"/>
        <v>10200</v>
      </c>
      <c r="AE9" s="91">
        <f t="shared" ref="AE9:AL9" si="22">AE12+AE13+AE14+AE15+AE16+AE17+AE18+AE19+AE20+AE21+AE22+AE23+AE24+AE25+AE26+AE27+AE28+AE29+AE30+AE31+AE32+AE33+AE34+AE35+AE36+AE38+AE39+AE40+AE41+AE42+AE43+AE44+AE45+AE46+AE47+AE48+AE49+AE50+AE51+AE52+AE68+AE69+AE70+AE71+AE72+AE73+AE74+AE75+AE76+AE91+AE92+AE93+AE94+AE95+AE96+AE97+AE98+AE99+AE53+AE77</f>
        <v>488.30385799999993</v>
      </c>
      <c r="AF9" s="91">
        <f t="shared" si="22"/>
        <v>419.86574204643171</v>
      </c>
      <c r="AG9" s="91">
        <f t="shared" si="22"/>
        <v>442.65765800000008</v>
      </c>
      <c r="AH9" s="91">
        <f t="shared" si="22"/>
        <v>380.61707480653484</v>
      </c>
      <c r="AI9" s="91">
        <f t="shared" si="22"/>
        <v>333.80161199999998</v>
      </c>
      <c r="AJ9" s="91">
        <f t="shared" si="22"/>
        <v>287.01772312983678</v>
      </c>
      <c r="AK9" s="91">
        <f t="shared" si="22"/>
        <v>328.70728800000001</v>
      </c>
      <c r="AL9" s="91">
        <f t="shared" si="22"/>
        <v>282.63739294926927</v>
      </c>
      <c r="AM9" s="91">
        <f>AM12+AM13+AM14+AM15+AM16+AM17+AM18+AM19+AM20+AM21+AM22+AM23+AM24+AM25+AM26+AM27+AM28+AM29+AM30+AM31+AM32+AM33+AM34+AM35+AM36</f>
        <v>587721.09460702725</v>
      </c>
      <c r="AN9" s="91">
        <f>AN12+AN13+AN14+AN15+AN16+AN17+AN18+AN19+AN20+AN21+AN22+AN23+AN24+AN25+AN26+AN27+AN28+AN29+AN30+AN31+AN32+AN33+AN34+AN35+AN36</f>
        <v>583825.8358</v>
      </c>
      <c r="AO9" s="91"/>
      <c r="AP9" s="91"/>
      <c r="AQ9" s="91">
        <f>AQ12+AQ13+AQ14+AQ15+AQ16+AQ17+AQ18+AQ19+AQ20+AQ21+AQ22+AQ23+AQ24+AQ25+AQ26+AQ27+AQ28+AQ29+AQ30+AQ31+AQ32+AQ33+AQ34+AQ35+AQ36</f>
        <v>8.3979999999999997</v>
      </c>
      <c r="AR9" s="91">
        <f>AR12+AR13+AR14+AR15+AR16+AR17+AR18+AR19+AR20+AR21+AR22+AR23+AR24+AR25+AR26+AR27+AR28+AR29+AR30+AR31+AR32+AR33+AR34+AR35+AR36</f>
        <v>0</v>
      </c>
      <c r="AS9" s="91">
        <f>AS12+AS13+AS14+AS15+AS16+AS17+AS18+AS19+AS20+AS21+AS22+AS23+AS24+AS25+AS26+AS27+AS28+AS29+AS30+AS31+AS32+AS33+AS34+AS35+AS36</f>
        <v>18895.370554465822</v>
      </c>
      <c r="AT9" s="91">
        <f>AT12+AT13+AT14+AT15+AT16+AT17+AT18+AT19+AT20+AT21+AT22+AT23+AT24+AT25+AT26+AT27+AT28+AT29+AT30+AT31+AT32+AT33+AT34+AT35+AT36</f>
        <v>19590.854400000007</v>
      </c>
      <c r="AU9" s="92">
        <f t="shared" si="4"/>
        <v>3.2150233721149633E-2</v>
      </c>
      <c r="AV9" s="92">
        <f t="shared" si="4"/>
        <v>3.355599084298011E-2</v>
      </c>
      <c r="AW9" s="92"/>
      <c r="AX9" s="91">
        <f t="shared" ref="AX9:BC9" si="23">AX12+AX13+AX14+AX15+AX16+AX17+AX18+AX19+AX20+AX21+AX22+AX23+AX24+AX25+AX26+AX27+AX28+AX29+AX30+AX31+AX32+AX33+AX34+AX35+AX36</f>
        <v>568825.72405256156</v>
      </c>
      <c r="AY9" s="91">
        <f t="shared" si="23"/>
        <v>564234.98140000005</v>
      </c>
      <c r="AZ9" s="91">
        <f t="shared" si="23"/>
        <v>11.553000000000001</v>
      </c>
      <c r="BA9" s="91">
        <f t="shared" si="23"/>
        <v>3.4658999999999991</v>
      </c>
      <c r="BB9" s="91">
        <f t="shared" si="23"/>
        <v>66835.052052561427</v>
      </c>
      <c r="BC9" s="91">
        <f t="shared" si="23"/>
        <v>38180.354400000004</v>
      </c>
      <c r="BD9" s="92">
        <f t="shared" si="5"/>
        <v>0.11371899471678806</v>
      </c>
      <c r="BE9" s="92">
        <f t="shared" si="5"/>
        <v>6.5396822234977919E-2</v>
      </c>
      <c r="BF9" s="92">
        <f t="shared" ref="BF9:BG24" si="24">BB9/AX9</f>
        <v>0.11749653580432243</v>
      </c>
      <c r="BG9" s="92">
        <f>BC9/AY9</f>
        <v>6.7667471281673358E-2</v>
      </c>
      <c r="BH9" s="91">
        <f>BH12+BH13+BH14+BH15+BH16+BH17+BH18+BH19+BH20+BH21+BH22+BH23+BH24+BH25+BH26+BH27+BH28+BH29+BH30+BH31+BH32+BH33+BH34+BH35+BH36</f>
        <v>526054.62699999998</v>
      </c>
      <c r="BI9" s="91">
        <f t="shared" ref="BI9:BO9" si="25">BI12+BI13+BI14+BI15+BI16+BI17+BI18+BI19+BI20+BI21+BI22+BI23+BI24+BI25+BI26+BI27+BI28+BI29+BI30+BI31+BI32+BI33+BI34+BI35+BI36</f>
        <v>501990.6719999999</v>
      </c>
      <c r="BJ9" s="91">
        <f t="shared" si="25"/>
        <v>82600.53497777578</v>
      </c>
      <c r="BK9" s="91">
        <f t="shared" si="25"/>
        <v>78119.840137729334</v>
      </c>
      <c r="BL9" s="91">
        <f t="shared" si="25"/>
        <v>82069.701165978797</v>
      </c>
      <c r="BM9" s="91">
        <f t="shared" si="25"/>
        <v>77617.801591266674</v>
      </c>
      <c r="BN9" s="91">
        <f t="shared" si="25"/>
        <v>82069.701165978797</v>
      </c>
      <c r="BO9" s="91">
        <f t="shared" si="25"/>
        <v>77617.801591266674</v>
      </c>
      <c r="BP9" s="91"/>
      <c r="BQ9" s="91">
        <f>BQ12+BQ13+BQ14+BQ15+BQ16+BQ17+BQ18+BQ19+BQ20+BQ21+BQ22+BQ23+BQ24+BQ25+BQ26+BQ27+BQ28+BQ29+BQ30+BQ31+BQ32+BQ33+BQ34+BQ35+BQ36</f>
        <v>5919.5138171840208</v>
      </c>
      <c r="BR9" s="91">
        <f t="shared" si="6"/>
        <v>7.1664352038115791</v>
      </c>
      <c r="BS9" s="91">
        <f>BS12+BS13+BS14+BS15+BS16+BS17+BS18+BS19+BS20+BS21+BS22+BS23+BS24+BS25+BS26+BS27+BS28+BS29+BS30+BS31+BS32+BS33+BS34+BS35+BS36</f>
        <v>97055.628598886542</v>
      </c>
      <c r="BT9" s="91">
        <f>BT12+BT13+BT14+BT15+BT16+BT17+BT18+BT19+BT20+BT21+BT22+BT23+BT24+BT25+BT26+BT27+BT28+BT29+BT30+BT31+BT32+BT33+BT34+BT35+BT36</f>
        <v>91790.812161831927</v>
      </c>
      <c r="BU9" s="91">
        <f>BU12+BU13+BU14+BU15+BU16+BU17+BU18+BU19+BU20+BU21+BU22+BU23+BU24+BU25+BU26+BU27+BU28+BU29+BU30+BU31+BU32+BU33+BU34+BU35+BU36</f>
        <v>15990.34</v>
      </c>
      <c r="BV9" s="91">
        <f>BV12+BV13+BV14+BV15+BV16+BV17+BV18+BV19+BV20+BV21+BV22+BV23+BV24+BV25+BV26+BV27+BV28+BV29+BV30+BV31+BV32+BV33+BV34+BV35+BV36</f>
        <v>10815.743700000003</v>
      </c>
      <c r="BW9" s="91">
        <f>BW12+BW13+BW14+BW15+BW16+BW17+BW18+BW19+BW20+BW21+BW22+BW23+BW24+BW25+BW26+BW27+BW28+BW29+BW30+BW31+BW32+BW33+BW34+BW35+BW36</f>
        <v>9146.4259999999995</v>
      </c>
      <c r="BX9" s="91">
        <f>BW9/BU9*100</f>
        <v>57.199696816953228</v>
      </c>
      <c r="BY9" s="91">
        <f>BY12+BY13+BY14+BY15+BY16+BY17+BY18+BY19+BY20+BY21+BY22+BY23+BY24+BY25+BY26+BY27+BY28+BY29+BY30+BY31+BY32+BY33+BY34+BY35+BY36</f>
        <v>1244.70082</v>
      </c>
      <c r="BZ9" s="91">
        <f>BZ12+BZ13+BZ14+BZ15+BZ16+BZ17+BZ18+BZ19+BZ20+BZ21+BZ22+BZ23+BZ24+BZ25+BZ26+BZ27+BZ28+BZ29+BZ30+BZ31+BZ32+BZ33+BZ34+BZ35+BZ36</f>
        <v>702.43119200000001</v>
      </c>
      <c r="CA9" s="91">
        <f>CA12+CA13+CA14+CA15+CA16+CA17+CA18+CA19+CA20+CA21+CA22+CA23+CA24+CA25+CA26+CA27+CA28+CA29+CA30+CA31+CA32+CA33+CA34+CA35+CA36</f>
        <v>318.96000000000004</v>
      </c>
      <c r="CB9" s="91">
        <f>CA9/BY9*100</f>
        <v>25.62543503425988</v>
      </c>
      <c r="CC9" s="91">
        <f>CC12+CC13+CC14+CC15+CC16+CC17+CC18+CC19+CC20+CC21+CC22+CC23+CC24+CC25+CC26+CC27+CC28+CC29+CC30+CC31+CC32+CC33+CC34+CC35+CC36</f>
        <v>647.86181999999997</v>
      </c>
      <c r="CD9" s="91">
        <f>CD12+CD13+CD14+CD15+CD16+CD17+CD18+CD19+CD20+CD21+CD22+CD23+CD24+CD25+CD26+CD27+CD28+CD29+CD30+CD31+CD32+CD33+CD34+CD35+CD36</f>
        <v>320.04209200000003</v>
      </c>
      <c r="CE9" s="91">
        <f>CE12+CE13+CE14+CE15+CE16+CE17+CE18+CE19+CE20+CE21+CE22+CE23+CE24+CE25+CE26+CE27+CE28+CE29+CE30+CE31+CE32+CE33+CE34+CE35+CE36</f>
        <v>37.256</v>
      </c>
      <c r="CF9" s="91">
        <f>CE9/CC9*100</f>
        <v>5.7506089801680247</v>
      </c>
      <c r="CG9" s="91">
        <f>BS9/AM9*1000</f>
        <v>165.13892301888814</v>
      </c>
      <c r="CH9" s="91">
        <f t="shared" si="7"/>
        <v>157.22293624785135</v>
      </c>
      <c r="CI9" s="91">
        <f t="shared" si="8"/>
        <v>170.62454192018618</v>
      </c>
      <c r="CJ9" s="91">
        <f t="shared" si="8"/>
        <v>162.68188819856096</v>
      </c>
      <c r="CK9" s="91">
        <f t="shared" si="9"/>
        <v>193.34149818402713</v>
      </c>
      <c r="CL9" s="91">
        <f t="shared" si="10"/>
        <v>174.48912612992174</v>
      </c>
      <c r="CM9" s="91">
        <f t="shared" si="11"/>
        <v>27.207361019926896</v>
      </c>
      <c r="CN9" s="91">
        <f t="shared" si="11"/>
        <v>18.525633907892232</v>
      </c>
      <c r="CO9" s="91">
        <f t="shared" si="12"/>
        <v>31.853858830269267</v>
      </c>
      <c r="CP9" s="91">
        <f t="shared" si="13"/>
        <v>20.560115138004488</v>
      </c>
      <c r="CQ9" s="91">
        <f t="shared" si="14"/>
        <v>2.117842683241197</v>
      </c>
      <c r="CR9" s="91">
        <f t="shared" si="14"/>
        <v>1.2031519486243332</v>
      </c>
      <c r="CS9" s="91">
        <f t="shared" si="15"/>
        <v>2.4795297789915911</v>
      </c>
      <c r="CT9" s="91">
        <f t="shared" si="16"/>
        <v>1.3352818432675815</v>
      </c>
      <c r="CU9" s="91">
        <f t="shared" si="17"/>
        <v>1.1023286826775975</v>
      </c>
      <c r="CV9" s="91">
        <f t="shared" si="17"/>
        <v>0.54818076278083072</v>
      </c>
      <c r="CW9" s="91">
        <f t="shared" si="18"/>
        <v>1.290585375658136</v>
      </c>
      <c r="CX9" s="91">
        <f t="shared" si="19"/>
        <v>0.60838185917144316</v>
      </c>
    </row>
    <row r="10" spans="1:123" s="5" customFormat="1" x14ac:dyDescent="0.2">
      <c r="A10" s="662"/>
      <c r="B10" s="12"/>
      <c r="C10" s="662"/>
      <c r="D10" s="665" t="s">
        <v>87</v>
      </c>
      <c r="E10" s="665"/>
      <c r="F10" s="665"/>
      <c r="G10" s="665"/>
      <c r="H10" s="6"/>
      <c r="I10" s="6"/>
      <c r="J10" s="21">
        <f t="shared" ref="J10:AD10" si="26">J51+J52+J53+J54+J55+J56+J57+J58+J59+J60+J61+J62+J63+J64+J83+J84+J85+J86+J87+J88</f>
        <v>0</v>
      </c>
      <c r="K10" s="21">
        <f t="shared" si="26"/>
        <v>0</v>
      </c>
      <c r="L10" s="21">
        <f t="shared" si="26"/>
        <v>0</v>
      </c>
      <c r="M10" s="21">
        <f t="shared" si="26"/>
        <v>0</v>
      </c>
      <c r="N10" s="21">
        <f t="shared" si="26"/>
        <v>0</v>
      </c>
      <c r="O10" s="21">
        <f t="shared" si="26"/>
        <v>0</v>
      </c>
      <c r="P10" s="21">
        <f t="shared" si="26"/>
        <v>0</v>
      </c>
      <c r="Q10" s="21">
        <f t="shared" si="26"/>
        <v>0</v>
      </c>
      <c r="R10" s="21">
        <f t="shared" si="26"/>
        <v>0</v>
      </c>
      <c r="S10" s="21">
        <f t="shared" si="26"/>
        <v>0</v>
      </c>
      <c r="T10" s="21">
        <f t="shared" si="26"/>
        <v>0</v>
      </c>
      <c r="U10" s="21">
        <f t="shared" si="26"/>
        <v>0</v>
      </c>
      <c r="V10" s="21">
        <f t="shared" si="26"/>
        <v>0</v>
      </c>
      <c r="W10" s="21">
        <f t="shared" si="26"/>
        <v>0</v>
      </c>
      <c r="X10" s="21">
        <f t="shared" si="26"/>
        <v>0</v>
      </c>
      <c r="Y10" s="21">
        <f t="shared" si="26"/>
        <v>0</v>
      </c>
      <c r="Z10" s="21">
        <f t="shared" si="26"/>
        <v>0</v>
      </c>
      <c r="AA10" s="21">
        <f t="shared" si="26"/>
        <v>0</v>
      </c>
      <c r="AB10" s="21">
        <f t="shared" si="26"/>
        <v>0</v>
      </c>
      <c r="AC10" s="21">
        <f t="shared" si="26"/>
        <v>0</v>
      </c>
      <c r="AD10" s="21">
        <f t="shared" si="26"/>
        <v>0</v>
      </c>
      <c r="AE10" s="21">
        <f t="shared" ref="AE10:BQ10" si="27">AE54+AE55+AE56+AE57+AE58+AE59+AE60+AE61+AE62+AE63+AE64+AE65+AE66+AE85+AE86+AE87+AE88+AE89+AE90+AE67</f>
        <v>6.7780379999999996</v>
      </c>
      <c r="AF10" s="21">
        <f t="shared" si="27"/>
        <v>5.828063628546861</v>
      </c>
      <c r="AG10" s="21">
        <f t="shared" si="27"/>
        <v>6.7780379999999996</v>
      </c>
      <c r="AH10" s="21">
        <f t="shared" si="27"/>
        <v>5.828063628546861</v>
      </c>
      <c r="AI10" s="21">
        <f t="shared" si="27"/>
        <v>3.1601729999999999</v>
      </c>
      <c r="AJ10" s="21">
        <f t="shared" si="27"/>
        <v>2.7172596732588139</v>
      </c>
      <c r="AK10" s="21">
        <f t="shared" si="27"/>
        <v>3.1601729999999999</v>
      </c>
      <c r="AL10" s="21">
        <f t="shared" si="27"/>
        <v>2.7172596732588139</v>
      </c>
      <c r="AM10" s="21">
        <f>AM54+AM55+AM56+AM57+AM58+AM59+AM60+AM61+AM62+AM63+AM64+AM65+AM66+AM85+AM86+AM87+AM88+AM89+AM90+AM67</f>
        <v>5153.8660942864535</v>
      </c>
      <c r="AN10" s="21">
        <f t="shared" si="27"/>
        <v>5153.8670942864537</v>
      </c>
      <c r="AO10" s="21"/>
      <c r="AP10" s="21"/>
      <c r="AQ10" s="21">
        <f t="shared" si="27"/>
        <v>5.5E-2</v>
      </c>
      <c r="AR10" s="21">
        <f t="shared" si="27"/>
        <v>0</v>
      </c>
      <c r="AS10" s="21">
        <f t="shared" si="27"/>
        <v>292.82296558669532</v>
      </c>
      <c r="AT10" s="21">
        <f t="shared" si="27"/>
        <v>292.82296558669532</v>
      </c>
      <c r="AU10" s="22">
        <f t="shared" si="4"/>
        <v>5.6816176483769569E-2</v>
      </c>
      <c r="AV10" s="22">
        <f t="shared" si="4"/>
        <v>5.6816165459780119E-2</v>
      </c>
      <c r="AW10" s="22"/>
      <c r="AX10" s="21">
        <f t="shared" si="27"/>
        <v>4861.0431286997555</v>
      </c>
      <c r="AY10" s="21">
        <f t="shared" si="27"/>
        <v>4861.0441286997557</v>
      </c>
      <c r="AZ10" s="21">
        <f t="shared" si="27"/>
        <v>9.5000000000000001E-2</v>
      </c>
      <c r="BA10" s="21">
        <f t="shared" si="27"/>
        <v>2.7000000000000001E-3</v>
      </c>
      <c r="BB10" s="21">
        <f t="shared" si="27"/>
        <v>502.16512869975719</v>
      </c>
      <c r="BC10" s="21">
        <f t="shared" si="27"/>
        <v>502.16512869975719</v>
      </c>
      <c r="BD10" s="22">
        <f t="shared" si="5"/>
        <v>9.7434647992980378E-2</v>
      </c>
      <c r="BE10" s="22">
        <f t="shared" si="5"/>
        <v>9.7434629087826977E-2</v>
      </c>
      <c r="BF10" s="22">
        <f t="shared" si="24"/>
        <v>0.10330398546249427</v>
      </c>
      <c r="BG10" s="22">
        <f t="shared" si="24"/>
        <v>0.10330396421109586</v>
      </c>
      <c r="BH10" s="21">
        <f t="shared" si="27"/>
        <v>4358.8789999999999</v>
      </c>
      <c r="BI10" s="21">
        <f t="shared" si="27"/>
        <v>4358.8779999999997</v>
      </c>
      <c r="BJ10" s="21">
        <f t="shared" si="27"/>
        <v>1249.8899999999999</v>
      </c>
      <c r="BK10" s="21">
        <f t="shared" si="27"/>
        <v>1249.8899999999999</v>
      </c>
      <c r="BL10" s="21">
        <f t="shared" si="27"/>
        <v>1555.0431937172773</v>
      </c>
      <c r="BM10" s="21">
        <f t="shared" si="27"/>
        <v>1555.0431937172773</v>
      </c>
      <c r="BN10" s="24">
        <f t="shared" si="27"/>
        <v>1555.0431937172773</v>
      </c>
      <c r="BO10" s="24">
        <f t="shared" si="27"/>
        <v>1555.0431937172773</v>
      </c>
      <c r="BP10" s="21"/>
      <c r="BQ10" s="21">
        <f t="shared" si="27"/>
        <v>0</v>
      </c>
      <c r="BR10" s="21">
        <f t="shared" si="6"/>
        <v>0</v>
      </c>
      <c r="BS10" s="21">
        <f>BS54+BS55+BS56+BS57+BS58+BS59+BS60+BS61+BS62+BS63+BS64+BS65+BS66+BS85+BS86+BS87+BS88+BS89+BS90+BS67</f>
        <v>1188.0530000000001</v>
      </c>
      <c r="BT10" s="21">
        <f>BT54+BT55+BT56+BT57+BT58+BT59+BT60+BT61+BT62+BT63+BT64+BT65+BT66+BT85+BT86+BT87+BT88+BT89+BT90+BT67</f>
        <v>1188.0530000000001</v>
      </c>
      <c r="BU10" s="21">
        <f>BU54+BU55+BU56+BU57+BU58+BU59+BU60+BU61+BU62+BU63+BU64+BU65+BU66+BU85+BU86+BU87+BU88+BU89+BU90+BU67</f>
        <v>227.26000000000002</v>
      </c>
      <c r="BV10" s="21">
        <f>BV54+BV55+BV56+BV57+BV58+BV59+BV60+BV61+BV62+BV63+BV64+BV65+BV66+BV85+BV86+BV87+BV88+BV89+BV90+BV67</f>
        <v>198.25000000000003</v>
      </c>
      <c r="BW10" s="25">
        <f>BW54+BW55+BW56+BW57+BW58+BW59+BW60+BW61+BW62+BW63+BW64+BW65+BW66+BW85+BW86+BW87+BW88+BW89+BW90+BW67</f>
        <v>190.39000000000001</v>
      </c>
      <c r="BX10" s="25">
        <f>BW10/BU10*100</f>
        <v>83.776291472322455</v>
      </c>
      <c r="BY10" s="21">
        <f>BY54+BY55+BY56+BY57+BY58+BY59+BY60+BY61+BY62+BY63+BY64+BY65+BY66+BY85+BY86+BY87+BY88+BY89+BY90+BY67</f>
        <v>0.97600000000000009</v>
      </c>
      <c r="BZ10" s="21">
        <f>BZ54+BZ55+BZ56+BZ57+BZ58+BZ59+BZ60+BZ61+BZ62+BZ63+BZ64+BZ65+BZ66+BZ85+BZ86+BZ87+BZ88+BZ89+BZ90+BZ67</f>
        <v>0.97600000000000009</v>
      </c>
      <c r="CA10" s="21">
        <f>CA54+CA55+CA56+CA57+CA58+CA59+CA60+CA61+CA62+CA63+CA64+CA65+CA66+CA85+CA86+CA87+CA88+CA89+CA90+CA67</f>
        <v>0.97600000000000009</v>
      </c>
      <c r="CB10" s="21">
        <f>CA10/BY10*100</f>
        <v>100</v>
      </c>
      <c r="CC10" s="21">
        <f>CC54+CC55+CC56+CC57+CC58+CC59+CC60+CC61+CC62+CC63+CC64+CC65+CC66+CC85+CC86+CC87+CC88+CC89+CC90+CC67</f>
        <v>0.17899999999999999</v>
      </c>
      <c r="CD10" s="21">
        <f>CD54+CD55+CD56+CD57+CD58+CD59+CD60+CD61+CD62+CD63+CD64+CD65+CD66+CD85+CD86+CD87+CD88+CD89+CD90+CD67</f>
        <v>0.17899999999999999</v>
      </c>
      <c r="CE10" s="21">
        <f>CE54+CE55+CE56+CE57+CE58+CE59+CE60+CE61+CE62+CE63+CE64+CE65+CE66+CE85+CE86+CE87+CE88+CE89+CE90+CE67</f>
        <v>0.17899999999999999</v>
      </c>
      <c r="CF10" s="21">
        <f>CE10/CC10*100</f>
        <v>100</v>
      </c>
      <c r="CG10" s="21">
        <f t="shared" si="7"/>
        <v>230.5168543895754</v>
      </c>
      <c r="CH10" s="21">
        <f t="shared" si="7"/>
        <v>230.51680966260628</v>
      </c>
      <c r="CI10" s="21">
        <f t="shared" si="8"/>
        <v>244.40289224872268</v>
      </c>
      <c r="CJ10" s="26">
        <f t="shared" si="8"/>
        <v>244.40284197086348</v>
      </c>
      <c r="CK10" s="21">
        <f t="shared" si="9"/>
        <v>272.55936045927422</v>
      </c>
      <c r="CL10" s="21">
        <f t="shared" si="10"/>
        <v>272.55929792958239</v>
      </c>
      <c r="CM10" s="21">
        <f t="shared" si="11"/>
        <v>44.095053275043206</v>
      </c>
      <c r="CN10" s="21">
        <f t="shared" si="11"/>
        <v>38.466261619314707</v>
      </c>
      <c r="CO10" s="21">
        <f t="shared" si="12"/>
        <v>52.137270187419801</v>
      </c>
      <c r="CP10" s="21">
        <f t="shared" si="13"/>
        <v>45.481877335893017</v>
      </c>
      <c r="CQ10" s="21">
        <f t="shared" si="14"/>
        <v>0.18937240163883734</v>
      </c>
      <c r="CR10" s="21">
        <f t="shared" si="14"/>
        <v>0.18937236489508777</v>
      </c>
      <c r="CS10" s="21">
        <f t="shared" si="15"/>
        <v>0.22391083209945317</v>
      </c>
      <c r="CT10" s="21">
        <f t="shared" si="16"/>
        <v>0.22391078073055024</v>
      </c>
      <c r="CU10" s="21">
        <f t="shared" si="17"/>
        <v>3.4731208907122828E-2</v>
      </c>
      <c r="CV10" s="21">
        <f t="shared" si="17"/>
        <v>3.4731202168258923E-2</v>
      </c>
      <c r="CW10" s="21">
        <f t="shared" si="18"/>
        <v>4.1065613673977569E-2</v>
      </c>
      <c r="CX10" s="21">
        <f t="shared" si="19"/>
        <v>4.1065604252836563E-2</v>
      </c>
    </row>
    <row r="11" spans="1:123" s="5" customFormat="1" x14ac:dyDescent="0.2">
      <c r="A11" s="663"/>
      <c r="B11" s="27"/>
      <c r="C11" s="663"/>
      <c r="D11" s="665" t="s">
        <v>88</v>
      </c>
      <c r="E11" s="665"/>
      <c r="F11" s="665"/>
      <c r="G11" s="665"/>
      <c r="H11" s="6"/>
      <c r="I11" s="6"/>
      <c r="J11" s="21">
        <f t="shared" ref="J11:AD11" si="28">J76+J77+J78+J79+J80+J81+J82</f>
        <v>0</v>
      </c>
      <c r="K11" s="21">
        <f t="shared" si="28"/>
        <v>0</v>
      </c>
      <c r="L11" s="21">
        <f t="shared" si="28"/>
        <v>0</v>
      </c>
      <c r="M11" s="21">
        <f t="shared" si="28"/>
        <v>0</v>
      </c>
      <c r="N11" s="21">
        <f t="shared" si="28"/>
        <v>0</v>
      </c>
      <c r="O11" s="21">
        <f t="shared" si="28"/>
        <v>0</v>
      </c>
      <c r="P11" s="21">
        <f t="shared" si="28"/>
        <v>0</v>
      </c>
      <c r="Q11" s="21">
        <f t="shared" si="28"/>
        <v>0</v>
      </c>
      <c r="R11" s="21">
        <f t="shared" si="28"/>
        <v>0</v>
      </c>
      <c r="S11" s="21">
        <f t="shared" si="28"/>
        <v>0</v>
      </c>
      <c r="T11" s="21">
        <f t="shared" si="28"/>
        <v>0</v>
      </c>
      <c r="U11" s="21">
        <f t="shared" si="28"/>
        <v>0</v>
      </c>
      <c r="V11" s="21">
        <f t="shared" si="28"/>
        <v>0</v>
      </c>
      <c r="W11" s="21">
        <f t="shared" si="28"/>
        <v>0</v>
      </c>
      <c r="X11" s="21">
        <f t="shared" si="28"/>
        <v>0</v>
      </c>
      <c r="Y11" s="21">
        <f t="shared" si="28"/>
        <v>0</v>
      </c>
      <c r="Z11" s="21">
        <f t="shared" si="28"/>
        <v>0</v>
      </c>
      <c r="AA11" s="21">
        <f t="shared" si="28"/>
        <v>0</v>
      </c>
      <c r="AB11" s="21">
        <f t="shared" si="28"/>
        <v>0</v>
      </c>
      <c r="AC11" s="21">
        <f t="shared" si="28"/>
        <v>0</v>
      </c>
      <c r="AD11" s="21">
        <f t="shared" si="28"/>
        <v>0</v>
      </c>
      <c r="AE11" s="21">
        <f t="shared" ref="AE11:BQ11" si="29">AE78+AE79+AE80+AE81+AE82+AE83+AE84</f>
        <v>4.280190000000001</v>
      </c>
      <c r="AF11" s="21">
        <f t="shared" si="29"/>
        <v>3.6803009458297504</v>
      </c>
      <c r="AG11" s="21">
        <f t="shared" si="29"/>
        <v>4.280190000000001</v>
      </c>
      <c r="AH11" s="21">
        <f t="shared" si="29"/>
        <v>3.6803009458297504</v>
      </c>
      <c r="AI11" s="21">
        <f t="shared" si="29"/>
        <v>1.623278</v>
      </c>
      <c r="AJ11" s="21">
        <f t="shared" si="29"/>
        <v>1.3957678417884782</v>
      </c>
      <c r="AK11" s="21">
        <f t="shared" si="29"/>
        <v>1.623278</v>
      </c>
      <c r="AL11" s="21">
        <f t="shared" si="29"/>
        <v>1.3957678417884782</v>
      </c>
      <c r="AM11" s="21">
        <f t="shared" si="29"/>
        <v>4018.273789782007</v>
      </c>
      <c r="AN11" s="21">
        <f t="shared" si="29"/>
        <v>4018.273789782007</v>
      </c>
      <c r="AO11" s="21"/>
      <c r="AP11" s="21"/>
      <c r="AQ11" s="21">
        <f t="shared" si="29"/>
        <v>2.3300000000000001E-2</v>
      </c>
      <c r="AR11" s="21">
        <f t="shared" si="29"/>
        <v>0</v>
      </c>
      <c r="AS11" s="21">
        <f t="shared" si="29"/>
        <v>130.40246660600266</v>
      </c>
      <c r="AT11" s="21">
        <f t="shared" si="29"/>
        <v>130.40246660600266</v>
      </c>
      <c r="AU11" s="22">
        <f t="shared" si="4"/>
        <v>3.2452359751493451E-2</v>
      </c>
      <c r="AV11" s="22">
        <f t="shared" si="4"/>
        <v>3.2452359751493451E-2</v>
      </c>
      <c r="AW11" s="22"/>
      <c r="AX11" s="21">
        <f t="shared" si="29"/>
        <v>3887.8713231760044</v>
      </c>
      <c r="AY11" s="21">
        <f t="shared" si="29"/>
        <v>3887.8713231760044</v>
      </c>
      <c r="AZ11" s="21">
        <f t="shared" si="29"/>
        <v>3.0800000000000001E-2</v>
      </c>
      <c r="BA11" s="21">
        <f t="shared" si="29"/>
        <v>1.5E-3</v>
      </c>
      <c r="BB11" s="21">
        <f t="shared" si="29"/>
        <v>471.40632317600449</v>
      </c>
      <c r="BC11" s="21">
        <f t="shared" si="29"/>
        <v>471.40632317600449</v>
      </c>
      <c r="BD11" s="22">
        <f t="shared" si="5"/>
        <v>0.11731563050151902</v>
      </c>
      <c r="BE11" s="22">
        <f t="shared" si="5"/>
        <v>0.11731563050151902</v>
      </c>
      <c r="BF11" s="22">
        <f t="shared" si="24"/>
        <v>0.12125049519152099</v>
      </c>
      <c r="BG11" s="22">
        <f t="shared" si="24"/>
        <v>0.12125049519152099</v>
      </c>
      <c r="BH11" s="21">
        <f t="shared" si="29"/>
        <v>3416.4650000000001</v>
      </c>
      <c r="BI11" s="21">
        <f t="shared" si="29"/>
        <v>3416.4650000000001</v>
      </c>
      <c r="BJ11" s="21">
        <f t="shared" si="29"/>
        <v>541.15600000000006</v>
      </c>
      <c r="BK11" s="21">
        <f t="shared" si="29"/>
        <v>491.01030046199082</v>
      </c>
      <c r="BL11" s="21">
        <f t="shared" si="29"/>
        <v>541.1282758620689</v>
      </c>
      <c r="BM11" s="21">
        <f t="shared" si="29"/>
        <v>491.08275136839194</v>
      </c>
      <c r="BN11" s="24">
        <f t="shared" si="29"/>
        <v>541.12827586206902</v>
      </c>
      <c r="BO11" s="24">
        <f t="shared" si="29"/>
        <v>491.08275136839194</v>
      </c>
      <c r="BP11" s="21"/>
      <c r="BQ11" s="21">
        <f t="shared" si="29"/>
        <v>50.145699538009168</v>
      </c>
      <c r="BR11" s="21">
        <f t="shared" si="6"/>
        <v>9.2664036872933426</v>
      </c>
      <c r="BS11" s="21">
        <f>BS78+BS79+BS80+BS81+BS82+BS83+BS84</f>
        <v>784.63599999999997</v>
      </c>
      <c r="BT11" s="21">
        <f>BT78+BT79+BT80+BT81+BT82+BT83+BT84</f>
        <v>712.06998948416833</v>
      </c>
      <c r="BU11" s="21">
        <f>BU78+BU79+BU80+BU81+BU82+BU83+BU84</f>
        <v>160.03100000000001</v>
      </c>
      <c r="BV11" s="21">
        <f>BV78+BV79+BV80+BV81+BV82+BV83+BV84</f>
        <v>149.62</v>
      </c>
      <c r="BW11" s="25">
        <f>BW78+BW79+BW80+BW81+BW82+BW83+BW84</f>
        <v>142.84</v>
      </c>
      <c r="BX11" s="25">
        <f>BW11/BU11*100</f>
        <v>89.257706319400626</v>
      </c>
      <c r="BY11" s="21">
        <f>BY78+BY79+BY80+BY81+BY82+BY83+BY84</f>
        <v>0.41099999999999998</v>
      </c>
      <c r="BZ11" s="21">
        <f>BZ78+BZ79+BZ80+BZ81+BZ82+BZ83+BZ84</f>
        <v>0.41099999999999998</v>
      </c>
      <c r="CA11" s="21">
        <f>CA78+CA79+CA80+CA81+CA82+CA83+CA84</f>
        <v>0.41099999999999998</v>
      </c>
      <c r="CB11" s="21">
        <f>CA11/BY11*100</f>
        <v>100</v>
      </c>
      <c r="CC11" s="21">
        <f>CC78+CC79+CC80+CC81+CC82+CC83+CC84</f>
        <v>2.7E-2</v>
      </c>
      <c r="CD11" s="21">
        <f>CD78+CD79+CD80+CD81+CD82+CD83+CD84</f>
        <v>2.7E-2</v>
      </c>
      <c r="CE11" s="21">
        <f>CE78+CE79+CE80+CE81+CE82+CE83+CE84</f>
        <v>2.7E-2</v>
      </c>
      <c r="CF11" s="21">
        <f>CE11/CC11*100</f>
        <v>100</v>
      </c>
      <c r="CG11" s="21">
        <f t="shared" si="7"/>
        <v>195.26693327747753</v>
      </c>
      <c r="CH11" s="21">
        <f t="shared" si="7"/>
        <v>177.20793224565179</v>
      </c>
      <c r="CI11" s="21">
        <f t="shared" si="8"/>
        <v>201.81635007380603</v>
      </c>
      <c r="CJ11" s="26">
        <f t="shared" si="8"/>
        <v>183.15163499353622</v>
      </c>
      <c r="CK11" s="21">
        <f t="shared" si="9"/>
        <v>229.66311670103454</v>
      </c>
      <c r="CL11" s="21">
        <f t="shared" si="10"/>
        <v>208.42303067181086</v>
      </c>
      <c r="CM11" s="21">
        <f t="shared" si="11"/>
        <v>39.825807889681343</v>
      </c>
      <c r="CN11" s="21">
        <f t="shared" si="11"/>
        <v>37.234894342059491</v>
      </c>
      <c r="CO11" s="21">
        <f t="shared" si="12"/>
        <v>46.841106231148274</v>
      </c>
      <c r="CP11" s="21">
        <f t="shared" si="13"/>
        <v>43.793804414797165</v>
      </c>
      <c r="CQ11" s="21">
        <f t="shared" si="14"/>
        <v>0.10228272673831339</v>
      </c>
      <c r="CR11" s="21">
        <f t="shared" si="14"/>
        <v>0.10228272673831339</v>
      </c>
      <c r="CS11" s="21">
        <f t="shared" si="15"/>
        <v>0.12029978354819966</v>
      </c>
      <c r="CT11" s="21">
        <f t="shared" si="16"/>
        <v>0.12029978354819966</v>
      </c>
      <c r="CU11" s="21">
        <f t="shared" si="17"/>
        <v>6.7193032163855512E-3</v>
      </c>
      <c r="CV11" s="21">
        <f t="shared" si="17"/>
        <v>6.7193032163855512E-3</v>
      </c>
      <c r="CW11" s="21">
        <f t="shared" si="18"/>
        <v>7.9029054885678615E-3</v>
      </c>
      <c r="CX11" s="21">
        <f t="shared" si="19"/>
        <v>7.9029054885678615E-3</v>
      </c>
    </row>
    <row r="12" spans="1:123" s="48" customFormat="1" ht="29.25" customHeight="1" x14ac:dyDescent="0.2">
      <c r="A12" s="28">
        <v>1</v>
      </c>
      <c r="B12" s="28"/>
      <c r="C12" s="28">
        <v>1</v>
      </c>
      <c r="D12" s="29">
        <v>1</v>
      </c>
      <c r="E12" s="30" t="s">
        <v>89</v>
      </c>
      <c r="F12" s="30" t="s">
        <v>90</v>
      </c>
      <c r="G12" s="31" t="s">
        <v>91</v>
      </c>
      <c r="H12" s="32" t="s">
        <v>92</v>
      </c>
      <c r="I12" s="33" t="s">
        <v>93</v>
      </c>
      <c r="J12" s="34">
        <f t="shared" ref="J12:J44" si="30">SUM(K12:AD12)</f>
        <v>305501</v>
      </c>
      <c r="K12" s="34">
        <v>0</v>
      </c>
      <c r="L12" s="35">
        <v>65234</v>
      </c>
      <c r="M12" s="34">
        <v>30911.200000000001</v>
      </c>
      <c r="N12" s="34">
        <v>8366.1</v>
      </c>
      <c r="O12" s="35">
        <v>6245.2</v>
      </c>
      <c r="P12" s="34">
        <v>6000</v>
      </c>
      <c r="Q12" s="34">
        <v>2450</v>
      </c>
      <c r="R12" s="34">
        <v>5596.8</v>
      </c>
      <c r="S12" s="34">
        <v>950</v>
      </c>
      <c r="T12" s="34">
        <v>6560</v>
      </c>
      <c r="U12" s="34">
        <v>2185</v>
      </c>
      <c r="V12" s="34">
        <v>4860</v>
      </c>
      <c r="W12" s="34">
        <v>1560</v>
      </c>
      <c r="X12" s="34">
        <v>9000</v>
      </c>
      <c r="Y12" s="34">
        <v>138382.70000000001</v>
      </c>
      <c r="Z12" s="34">
        <v>8500</v>
      </c>
      <c r="AA12" s="34">
        <v>700</v>
      </c>
      <c r="AB12" s="34">
        <v>0</v>
      </c>
      <c r="AC12" s="34">
        <v>8000</v>
      </c>
      <c r="AD12" s="34">
        <v>0</v>
      </c>
      <c r="AE12" s="36">
        <v>45.589600000000004</v>
      </c>
      <c r="AF12" s="37">
        <f t="shared" ref="AF12:AF76" si="31">AE12/1.163</f>
        <v>39.200000000000003</v>
      </c>
      <c r="AG12" s="36">
        <v>48</v>
      </c>
      <c r="AH12" s="37">
        <f t="shared" ref="AH12:AH76" si="32">AG12/1.163</f>
        <v>41.272570937231301</v>
      </c>
      <c r="AI12" s="36">
        <v>45.807081000000004</v>
      </c>
      <c r="AJ12" s="37">
        <f t="shared" ref="AJ12:AJ76" si="33">AI12/1.163</f>
        <v>39.387</v>
      </c>
      <c r="AK12" s="36">
        <v>43.7</v>
      </c>
      <c r="AL12" s="37">
        <f t="shared" ref="AL12:AL76" si="34">AK12/1.163</f>
        <v>37.575236457437661</v>
      </c>
      <c r="AM12" s="37">
        <f t="shared" ref="AM12:AM76" si="35">BI12+BB12+AS12</f>
        <v>86436.0658721488</v>
      </c>
      <c r="AN12" s="37">
        <f t="shared" ref="AN12:AN76" si="36">AT12+BC12+BH12</f>
        <v>82954.396999999997</v>
      </c>
      <c r="AO12" s="37"/>
      <c r="AP12" s="37"/>
      <c r="AQ12" s="38">
        <v>1.6</v>
      </c>
      <c r="AR12" s="37">
        <v>0</v>
      </c>
      <c r="AS12" s="39">
        <v>4144.3946370487956</v>
      </c>
      <c r="AT12" s="37">
        <f t="shared" ref="AT12:AT36" si="37">(AQ12*0.45*24*216)+(0*24*(351-216))</f>
        <v>3732.4800000000005</v>
      </c>
      <c r="AU12" s="22">
        <f t="shared" si="4"/>
        <v>4.794751583417671E-2</v>
      </c>
      <c r="AV12" s="22">
        <f t="shared" si="4"/>
        <v>4.4994359973468324E-2</v>
      </c>
      <c r="AW12" s="22"/>
      <c r="AX12" s="39">
        <f t="shared" ref="AX12:AX76" si="38">AM12-AS12</f>
        <v>82291.671235100002</v>
      </c>
      <c r="AY12" s="37">
        <f t="shared" ref="AY12:AY76" si="39">BH12+BC12</f>
        <v>79221.917000000001</v>
      </c>
      <c r="AZ12" s="37">
        <v>1.95</v>
      </c>
      <c r="BA12" s="37">
        <f t="shared" ref="BA12:BA39" si="40">AZ12*0.3</f>
        <v>0.58499999999999996</v>
      </c>
      <c r="BB12" s="40">
        <v>9514.1142350999999</v>
      </c>
      <c r="BC12" s="41">
        <f t="shared" ref="BC12:BC36" si="41">(AZ12*0.45*24*216)+(BA12*24*(351-216))</f>
        <v>6444.36</v>
      </c>
      <c r="BD12" s="22">
        <f t="shared" si="5"/>
        <v>0.11007111602201707</v>
      </c>
      <c r="BE12" s="22">
        <f t="shared" si="5"/>
        <v>7.7685574641691388E-2</v>
      </c>
      <c r="BF12" s="22">
        <f t="shared" si="24"/>
        <v>0.11561454631197148</v>
      </c>
      <c r="BG12" s="22">
        <f t="shared" si="24"/>
        <v>8.1345671047066428E-2</v>
      </c>
      <c r="BH12" s="36">
        <v>72777.557000000001</v>
      </c>
      <c r="BI12" s="42">
        <v>72777.557000000001</v>
      </c>
      <c r="BJ12" s="36">
        <v>12079.25</v>
      </c>
      <c r="BK12" s="43">
        <f>AN12/(8.225*0.92)</f>
        <v>10962.653231135191</v>
      </c>
      <c r="BL12" s="36">
        <f t="shared" ref="BL12:BL76" si="42">CG12/BP12*AM12/1000</f>
        <v>12001.6224843565</v>
      </c>
      <c r="BM12" s="36">
        <f t="shared" ref="BM12:BM76" si="43">CH12/BP12*AN12/1000</f>
        <v>10892.201544549169</v>
      </c>
      <c r="BN12" s="44">
        <f t="shared" ref="BN12:BN76" si="44">CI12/BP12*AX12/1000</f>
        <v>12001.622484356501</v>
      </c>
      <c r="BO12" s="44">
        <f t="shared" ref="BO12:BO76" si="45">CJ12/BP12*AY12/1000</f>
        <v>10892.201544549167</v>
      </c>
      <c r="BP12" s="36">
        <v>1.1826000000000001</v>
      </c>
      <c r="BQ12" s="36">
        <f t="shared" ref="BQ12:BQ21" si="46">BJ12-BK12</f>
        <v>1116.5967688648088</v>
      </c>
      <c r="BR12" s="39">
        <f t="shared" si="6"/>
        <v>9.2439246547990059</v>
      </c>
      <c r="BS12" s="39">
        <f t="shared" ref="BS12:BT51" si="47">BJ12*8.225/7</f>
        <v>14193.11875</v>
      </c>
      <c r="BT12" s="39">
        <f t="shared" si="47"/>
        <v>12881.117546583848</v>
      </c>
      <c r="BU12" s="36">
        <v>1858.5</v>
      </c>
      <c r="BV12" s="36">
        <f>BW12*1.1</f>
        <v>1255.1000000000001</v>
      </c>
      <c r="BW12" s="43">
        <v>1141</v>
      </c>
      <c r="BX12" s="45">
        <f>BV12/BU12</f>
        <v>0.67532956685499068</v>
      </c>
      <c r="BY12" s="36">
        <v>148.23699999999999</v>
      </c>
      <c r="BZ12" s="36">
        <f>CA12*2</f>
        <v>91.28</v>
      </c>
      <c r="CA12" s="43">
        <v>45.64</v>
      </c>
      <c r="CB12" s="45">
        <f>BZ12/BY12</f>
        <v>0.61577069152775621</v>
      </c>
      <c r="CC12" s="36">
        <v>47.075000000000003</v>
      </c>
      <c r="CD12" s="36">
        <f>CE12*3</f>
        <v>13.41</v>
      </c>
      <c r="CE12" s="43">
        <v>4.47</v>
      </c>
      <c r="CF12" s="45">
        <f>CD12/CC12</f>
        <v>0.28486457780138075</v>
      </c>
      <c r="CG12" s="36">
        <f t="shared" si="7"/>
        <v>164.20366437076896</v>
      </c>
      <c r="CH12" s="36">
        <f t="shared" si="7"/>
        <v>155.27950310559001</v>
      </c>
      <c r="CI12" s="36">
        <f t="shared" si="8"/>
        <v>172.47333219727085</v>
      </c>
      <c r="CJ12" s="46">
        <f t="shared" si="8"/>
        <v>162.5953780767997</v>
      </c>
      <c r="CK12" s="36">
        <f t="shared" si="9"/>
        <v>195.02054390201636</v>
      </c>
      <c r="CL12" s="36">
        <f t="shared" si="10"/>
        <v>176.99299176233473</v>
      </c>
      <c r="CM12" s="36">
        <f t="shared" si="11"/>
        <v>21.501441339879875</v>
      </c>
      <c r="CN12" s="36">
        <f t="shared" si="11"/>
        <v>15.129999679221346</v>
      </c>
      <c r="CO12" s="36">
        <f t="shared" si="12"/>
        <v>25.536718689251963</v>
      </c>
      <c r="CP12" s="36">
        <f t="shared" si="13"/>
        <v>17.245701171310273</v>
      </c>
      <c r="CQ12" s="36">
        <f t="shared" si="14"/>
        <v>1.7149901317728127</v>
      </c>
      <c r="CR12" s="36">
        <f t="shared" si="14"/>
        <v>1.1003636130342795</v>
      </c>
      <c r="CS12" s="36">
        <f t="shared" si="15"/>
        <v>2.0368504537738192</v>
      </c>
      <c r="CT12" s="36">
        <f t="shared" si="16"/>
        <v>1.2542328124589288</v>
      </c>
      <c r="CU12" s="36">
        <f t="shared" si="17"/>
        <v>0.54462219589714556</v>
      </c>
      <c r="CV12" s="36">
        <f t="shared" si="17"/>
        <v>0.1616550838167144</v>
      </c>
      <c r="CW12" s="36">
        <f t="shared" si="18"/>
        <v>0.6468340232964952</v>
      </c>
      <c r="CX12" s="36">
        <f t="shared" si="19"/>
        <v>0.18426010095392459</v>
      </c>
      <c r="CY12" s="47"/>
      <c r="CZ12" s="47"/>
    </row>
    <row r="13" spans="1:123" s="52" customFormat="1" ht="39" customHeight="1" x14ac:dyDescent="0.2">
      <c r="A13" s="28">
        <v>2</v>
      </c>
      <c r="B13" s="28"/>
      <c r="C13" s="28">
        <v>2</v>
      </c>
      <c r="D13" s="29">
        <v>2</v>
      </c>
      <c r="E13" s="30" t="s">
        <v>94</v>
      </c>
      <c r="F13" s="30" t="s">
        <v>95</v>
      </c>
      <c r="G13" s="30" t="s">
        <v>91</v>
      </c>
      <c r="H13" s="49" t="s">
        <v>96</v>
      </c>
      <c r="I13" s="33" t="s">
        <v>97</v>
      </c>
      <c r="J13" s="34">
        <f t="shared" si="30"/>
        <v>324010</v>
      </c>
      <c r="K13" s="34">
        <v>0</v>
      </c>
      <c r="L13" s="35">
        <v>56298.8</v>
      </c>
      <c r="M13" s="34">
        <v>18012.5</v>
      </c>
      <c r="N13" s="34">
        <v>7149.6</v>
      </c>
      <c r="O13" s="34">
        <v>6585.4</v>
      </c>
      <c r="P13" s="34">
        <v>5500</v>
      </c>
      <c r="Q13" s="34">
        <v>1850</v>
      </c>
      <c r="R13" s="34">
        <v>4965.2</v>
      </c>
      <c r="S13" s="34">
        <v>680</v>
      </c>
      <c r="T13" s="34">
        <v>0</v>
      </c>
      <c r="U13" s="35">
        <v>1960</v>
      </c>
      <c r="V13" s="34">
        <v>2860</v>
      </c>
      <c r="W13" s="34">
        <v>0</v>
      </c>
      <c r="X13" s="34">
        <v>8000</v>
      </c>
      <c r="Y13" s="34">
        <v>134258.5</v>
      </c>
      <c r="Z13" s="34">
        <v>8600</v>
      </c>
      <c r="AA13" s="34">
        <v>1000</v>
      </c>
      <c r="AB13" s="34">
        <v>58690</v>
      </c>
      <c r="AC13" s="34">
        <v>7600</v>
      </c>
      <c r="AD13" s="34">
        <v>0</v>
      </c>
      <c r="AE13" s="42">
        <v>22.3</v>
      </c>
      <c r="AF13" s="37">
        <f t="shared" si="31"/>
        <v>19.174548581255372</v>
      </c>
      <c r="AG13" s="42">
        <v>42</v>
      </c>
      <c r="AH13" s="37">
        <f t="shared" si="32"/>
        <v>36.113499570077387</v>
      </c>
      <c r="AI13" s="42">
        <v>23.88</v>
      </c>
      <c r="AJ13" s="50">
        <f t="shared" si="33"/>
        <v>20.533104041272569</v>
      </c>
      <c r="AK13" s="42">
        <v>29.6</v>
      </c>
      <c r="AL13" s="37">
        <f t="shared" si="34"/>
        <v>25.451418744625968</v>
      </c>
      <c r="AM13" s="37">
        <f t="shared" si="35"/>
        <v>58182.98799999999</v>
      </c>
      <c r="AN13" s="37">
        <f t="shared" si="36"/>
        <v>72728.546000000002</v>
      </c>
      <c r="AO13" s="37"/>
      <c r="AP13" s="37"/>
      <c r="AQ13" s="38">
        <v>1.3</v>
      </c>
      <c r="AR13" s="37">
        <v>0</v>
      </c>
      <c r="AS13" s="39">
        <v>1770.8420000000001</v>
      </c>
      <c r="AT13" s="37">
        <f t="shared" si="37"/>
        <v>3032.6400000000008</v>
      </c>
      <c r="AU13" s="22">
        <f t="shared" si="4"/>
        <v>3.0435734926504639E-2</v>
      </c>
      <c r="AV13" s="22">
        <f t="shared" si="4"/>
        <v>4.1698069971039989E-2</v>
      </c>
      <c r="AW13" s="22"/>
      <c r="AX13" s="39">
        <f t="shared" si="38"/>
        <v>56412.145999999993</v>
      </c>
      <c r="AY13" s="37">
        <f t="shared" si="39"/>
        <v>69695.905999999988</v>
      </c>
      <c r="AZ13" s="37">
        <v>1.2</v>
      </c>
      <c r="BA13" s="37">
        <f t="shared" si="40"/>
        <v>0.36</v>
      </c>
      <c r="BB13" s="51">
        <v>4551.3760000000002</v>
      </c>
      <c r="BC13" s="37">
        <f t="shared" si="41"/>
        <v>3965.76</v>
      </c>
      <c r="BD13" s="22">
        <f t="shared" si="5"/>
        <v>7.8225202184528594E-2</v>
      </c>
      <c r="BE13" s="22">
        <f t="shared" si="5"/>
        <v>5.4528245346744594E-2</v>
      </c>
      <c r="BF13" s="22">
        <f t="shared" si="24"/>
        <v>8.068078105023696E-2</v>
      </c>
      <c r="BG13" s="22">
        <f t="shared" si="24"/>
        <v>5.6900903189349469E-2</v>
      </c>
      <c r="BH13" s="42">
        <v>65730.145999999993</v>
      </c>
      <c r="BI13" s="42">
        <v>51860.77</v>
      </c>
      <c r="BJ13" s="51">
        <v>8272.5499999999993</v>
      </c>
      <c r="BK13" s="43">
        <f>AN13/(8.225*0.9)</f>
        <v>9824.8626815265125</v>
      </c>
      <c r="BL13" s="36">
        <f t="shared" si="42"/>
        <v>8219.3863098258043</v>
      </c>
      <c r="BM13" s="36">
        <f t="shared" si="43"/>
        <v>9761.7230262080611</v>
      </c>
      <c r="BN13" s="44">
        <f t="shared" si="44"/>
        <v>8219.3863098258062</v>
      </c>
      <c r="BO13" s="44">
        <f t="shared" si="45"/>
        <v>9761.7230262080575</v>
      </c>
      <c r="BP13" s="36">
        <v>1.1826000000000001</v>
      </c>
      <c r="BQ13" s="36">
        <f t="shared" si="46"/>
        <v>-1552.3126815265132</v>
      </c>
      <c r="BR13" s="39">
        <f t="shared" si="6"/>
        <v>-18.764621326271989</v>
      </c>
      <c r="BS13" s="39">
        <f t="shared" si="47"/>
        <v>9720.2462499999983</v>
      </c>
      <c r="BT13" s="39">
        <f t="shared" si="47"/>
        <v>11544.213650793652</v>
      </c>
      <c r="BU13" s="36">
        <v>1256.57</v>
      </c>
      <c r="BV13" s="36">
        <f>BW13*1.3</f>
        <v>839.02</v>
      </c>
      <c r="BW13" s="43">
        <v>645.4</v>
      </c>
      <c r="BX13" s="45">
        <f t="shared" ref="BX13:BX77" si="48">BV13/BU13</f>
        <v>0.66770653445490502</v>
      </c>
      <c r="BY13" s="36">
        <v>161.25399999999999</v>
      </c>
      <c r="BZ13" s="36">
        <f>CA13*2</f>
        <v>65.28</v>
      </c>
      <c r="CA13" s="43">
        <v>32.64</v>
      </c>
      <c r="CB13" s="45">
        <f t="shared" ref="CB13:CB77" si="49">BZ13/BY13</f>
        <v>0.40482716707802602</v>
      </c>
      <c r="CC13" s="36">
        <v>46.487000000000002</v>
      </c>
      <c r="CD13" s="36">
        <f>CE13*3</f>
        <v>10.050000000000001</v>
      </c>
      <c r="CE13" s="43">
        <v>3.35</v>
      </c>
      <c r="CF13" s="45">
        <f t="shared" ref="CF13:CF77" si="50">CD13/CC13</f>
        <v>0.2161894723255964</v>
      </c>
      <c r="CG13" s="36">
        <f t="shared" si="7"/>
        <v>167.06337340392349</v>
      </c>
      <c r="CH13" s="36">
        <f t="shared" si="7"/>
        <v>158.73015873015876</v>
      </c>
      <c r="CI13" s="36">
        <f t="shared" si="8"/>
        <v>172.30768441250223</v>
      </c>
      <c r="CJ13" s="46">
        <f t="shared" si="8"/>
        <v>165.63689767937953</v>
      </c>
      <c r="CK13" s="36">
        <f t="shared" si="9"/>
        <v>187.42965540233973</v>
      </c>
      <c r="CL13" s="36">
        <f t="shared" si="10"/>
        <v>175.6304276396047</v>
      </c>
      <c r="CM13" s="36">
        <f t="shared" si="11"/>
        <v>21.596862643080485</v>
      </c>
      <c r="CN13" s="36">
        <f t="shared" si="11"/>
        <v>11.53632302782459</v>
      </c>
      <c r="CO13" s="36">
        <f t="shared" si="12"/>
        <v>24.229682667650327</v>
      </c>
      <c r="CP13" s="36">
        <f t="shared" si="13"/>
        <v>12.764614884622349</v>
      </c>
      <c r="CQ13" s="36">
        <f t="shared" si="14"/>
        <v>2.7714974005803898</v>
      </c>
      <c r="CR13" s="36">
        <f t="shared" si="14"/>
        <v>0.89758428554312086</v>
      </c>
      <c r="CS13" s="36">
        <f t="shared" si="15"/>
        <v>3.1093637830676251</v>
      </c>
      <c r="CT13" s="36">
        <f t="shared" si="16"/>
        <v>0.99315160504892253</v>
      </c>
      <c r="CU13" s="36">
        <f t="shared" si="17"/>
        <v>0.79897924802349451</v>
      </c>
      <c r="CV13" s="36">
        <f t="shared" si="17"/>
        <v>0.13818508072469923</v>
      </c>
      <c r="CW13" s="36">
        <f t="shared" si="18"/>
        <v>0.89638082890014947</v>
      </c>
      <c r="CX13" s="36">
        <f t="shared" si="19"/>
        <v>0.15289788037288099</v>
      </c>
      <c r="CY13" s="47"/>
      <c r="CZ13" s="47"/>
    </row>
    <row r="14" spans="1:123" s="48" customFormat="1" ht="27.75" customHeight="1" x14ac:dyDescent="0.2">
      <c r="A14" s="28">
        <v>3</v>
      </c>
      <c r="B14" s="28"/>
      <c r="C14" s="28">
        <v>3</v>
      </c>
      <c r="D14" s="29">
        <v>3</v>
      </c>
      <c r="E14" s="30" t="s">
        <v>98</v>
      </c>
      <c r="F14" s="30" t="s">
        <v>99</v>
      </c>
      <c r="G14" s="31" t="s">
        <v>91</v>
      </c>
      <c r="H14" s="32" t="s">
        <v>100</v>
      </c>
      <c r="I14" s="53" t="s">
        <v>101</v>
      </c>
      <c r="J14" s="34">
        <f t="shared" si="30"/>
        <v>3810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265</v>
      </c>
      <c r="R14" s="34">
        <v>0</v>
      </c>
      <c r="S14" s="34">
        <v>0</v>
      </c>
      <c r="T14" s="34">
        <v>0</v>
      </c>
      <c r="U14" s="34">
        <v>1000</v>
      </c>
      <c r="V14" s="34">
        <v>0</v>
      </c>
      <c r="W14" s="34">
        <v>0</v>
      </c>
      <c r="X14" s="34">
        <v>850</v>
      </c>
      <c r="Y14" s="34">
        <v>945</v>
      </c>
      <c r="Z14" s="34">
        <v>100</v>
      </c>
      <c r="AA14" s="34">
        <v>50</v>
      </c>
      <c r="AB14" s="34">
        <v>0</v>
      </c>
      <c r="AC14" s="34">
        <v>600</v>
      </c>
      <c r="AD14" s="34">
        <v>0</v>
      </c>
      <c r="AE14" s="36">
        <v>15.002700000000001</v>
      </c>
      <c r="AF14" s="37">
        <f t="shared" si="31"/>
        <v>12.9</v>
      </c>
      <c r="AG14" s="36">
        <v>15</v>
      </c>
      <c r="AH14" s="37">
        <f t="shared" si="32"/>
        <v>12.89767841788478</v>
      </c>
      <c r="AI14" s="36">
        <v>12.717405000000001</v>
      </c>
      <c r="AJ14" s="37">
        <f t="shared" si="33"/>
        <v>10.935</v>
      </c>
      <c r="AK14" s="36">
        <v>11.86</v>
      </c>
      <c r="AL14" s="37">
        <f t="shared" si="34"/>
        <v>10.197764402407566</v>
      </c>
      <c r="AM14" s="37">
        <f t="shared" si="35"/>
        <v>25329.627999999997</v>
      </c>
      <c r="AN14" s="37">
        <f t="shared" si="36"/>
        <v>24194.706999999999</v>
      </c>
      <c r="AO14" s="37"/>
      <c r="AP14" s="37"/>
      <c r="AQ14" s="38">
        <v>0.25</v>
      </c>
      <c r="AR14" s="37">
        <v>0</v>
      </c>
      <c r="AS14" s="39">
        <v>634.97900000000004</v>
      </c>
      <c r="AT14" s="37">
        <f t="shared" si="37"/>
        <v>583.20000000000005</v>
      </c>
      <c r="AU14" s="22">
        <f t="shared" si="4"/>
        <v>2.50686271428858E-2</v>
      </c>
      <c r="AV14" s="22">
        <f t="shared" si="4"/>
        <v>2.4104445654167257E-2</v>
      </c>
      <c r="AW14" s="22"/>
      <c r="AX14" s="39">
        <f t="shared" si="38"/>
        <v>24694.648999999998</v>
      </c>
      <c r="AY14" s="37">
        <f t="shared" si="39"/>
        <v>23611.506999999998</v>
      </c>
      <c r="AZ14" s="37">
        <v>0.51</v>
      </c>
      <c r="BA14" s="37">
        <f t="shared" si="40"/>
        <v>0.153</v>
      </c>
      <c r="BB14" s="40">
        <v>2768.59</v>
      </c>
      <c r="BC14" s="41">
        <f t="shared" si="41"/>
        <v>1685.4480000000001</v>
      </c>
      <c r="BD14" s="22">
        <f t="shared" si="5"/>
        <v>0.10930243428762557</v>
      </c>
      <c r="BE14" s="22">
        <f t="shared" si="5"/>
        <v>6.9661847940543364E-2</v>
      </c>
      <c r="BF14" s="22">
        <f t="shared" si="24"/>
        <v>0.11211295208123835</v>
      </c>
      <c r="BG14" s="22">
        <f t="shared" si="24"/>
        <v>7.138248312570647E-2</v>
      </c>
      <c r="BH14" s="36">
        <v>21926.058999999997</v>
      </c>
      <c r="BI14" s="42">
        <f>BH14</f>
        <v>21926.058999999997</v>
      </c>
      <c r="BJ14" s="54">
        <f>AM14/(8.225*0.87)</f>
        <v>3539.7586556265937</v>
      </c>
      <c r="BK14" s="43">
        <f>AN14/(8.225*0.9)</f>
        <v>3268.4507936507935</v>
      </c>
      <c r="BL14" s="36">
        <f t="shared" si="42"/>
        <v>3517.0103334696828</v>
      </c>
      <c r="BM14" s="36">
        <f t="shared" si="43"/>
        <v>3247.4460363095573</v>
      </c>
      <c r="BN14" s="44">
        <f t="shared" si="44"/>
        <v>3517.0103334696832</v>
      </c>
      <c r="BO14" s="44">
        <f t="shared" si="45"/>
        <v>3247.4460363095559</v>
      </c>
      <c r="BP14" s="36">
        <v>1.1826000000000001</v>
      </c>
      <c r="BQ14" s="36">
        <f t="shared" si="46"/>
        <v>271.30786197580028</v>
      </c>
      <c r="BR14" s="39">
        <f t="shared" si="6"/>
        <v>7.6645864413537099</v>
      </c>
      <c r="BS14" s="39">
        <f t="shared" si="47"/>
        <v>4159.2164203612474</v>
      </c>
      <c r="BT14" s="39">
        <f t="shared" si="47"/>
        <v>3840.4296825396818</v>
      </c>
      <c r="BU14" s="36">
        <v>550.55100000000004</v>
      </c>
      <c r="BV14" s="36">
        <f>BW14*1.1</f>
        <v>545.05000000000007</v>
      </c>
      <c r="BW14" s="55">
        <v>495.5</v>
      </c>
      <c r="BX14" s="45">
        <f t="shared" si="48"/>
        <v>0.99000819179331256</v>
      </c>
      <c r="BY14" s="36">
        <v>5.7549999999999999</v>
      </c>
      <c r="BZ14" s="36">
        <v>5.18</v>
      </c>
      <c r="CA14" s="43">
        <v>5.18</v>
      </c>
      <c r="CB14" s="45">
        <f t="shared" si="49"/>
        <v>0.90008688097306688</v>
      </c>
      <c r="CC14" s="36">
        <v>3.4369999999999998</v>
      </c>
      <c r="CD14" s="36">
        <v>3.1</v>
      </c>
      <c r="CE14" s="43">
        <v>3.1</v>
      </c>
      <c r="CF14" s="45">
        <f t="shared" si="50"/>
        <v>0.90194937445446621</v>
      </c>
      <c r="CG14" s="36">
        <f t="shared" si="7"/>
        <v>164.20361247947454</v>
      </c>
      <c r="CH14" s="36">
        <f t="shared" si="7"/>
        <v>158.73015873015873</v>
      </c>
      <c r="CI14" s="36">
        <f t="shared" si="8"/>
        <v>168.42581647389474</v>
      </c>
      <c r="CJ14" s="46">
        <f t="shared" si="8"/>
        <v>162.65076526202594</v>
      </c>
      <c r="CK14" s="36">
        <f t="shared" si="9"/>
        <v>189.69284085029815</v>
      </c>
      <c r="CL14" s="36">
        <f t="shared" si="10"/>
        <v>175.15366909026753</v>
      </c>
      <c r="CM14" s="36">
        <f t="shared" si="11"/>
        <v>21.735455412136336</v>
      </c>
      <c r="CN14" s="36">
        <f t="shared" si="11"/>
        <v>22.527654498977817</v>
      </c>
      <c r="CO14" s="36">
        <f t="shared" si="12"/>
        <v>25.109437131406064</v>
      </c>
      <c r="CP14" s="36">
        <f t="shared" si="13"/>
        <v>24.858548451411178</v>
      </c>
      <c r="CQ14" s="36">
        <f t="shared" si="14"/>
        <v>0.22720428424768024</v>
      </c>
      <c r="CR14" s="36">
        <f t="shared" si="14"/>
        <v>0.21409641373214397</v>
      </c>
      <c r="CS14" s="36">
        <f t="shared" si="15"/>
        <v>0.26247306914571383</v>
      </c>
      <c r="CT14" s="36">
        <f t="shared" si="16"/>
        <v>0.23624856614679365</v>
      </c>
      <c r="CU14" s="36">
        <f t="shared" si="17"/>
        <v>0.13569089921099514</v>
      </c>
      <c r="CV14" s="36">
        <f t="shared" si="17"/>
        <v>0.12812719740726763</v>
      </c>
      <c r="CW14" s="36">
        <f t="shared" si="18"/>
        <v>0.15675411618658877</v>
      </c>
      <c r="CX14" s="36">
        <f t="shared" si="19"/>
        <v>0.14138427703765644</v>
      </c>
      <c r="CY14" s="47"/>
      <c r="CZ14" s="47"/>
    </row>
    <row r="15" spans="1:123" ht="27.75" customHeight="1" x14ac:dyDescent="0.2">
      <c r="A15" s="28">
        <v>5</v>
      </c>
      <c r="B15" s="28"/>
      <c r="C15" s="28">
        <v>4</v>
      </c>
      <c r="D15" s="29">
        <v>7</v>
      </c>
      <c r="E15" s="30" t="s">
        <v>102</v>
      </c>
      <c r="F15" s="30" t="s">
        <v>103</v>
      </c>
      <c r="G15" s="31" t="s">
        <v>91</v>
      </c>
      <c r="H15" s="56" t="s">
        <v>104</v>
      </c>
      <c r="I15" s="53" t="s">
        <v>105</v>
      </c>
      <c r="J15" s="34">
        <f t="shared" si="30"/>
        <v>3400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265</v>
      </c>
      <c r="R15" s="34">
        <v>0</v>
      </c>
      <c r="S15" s="34">
        <v>480</v>
      </c>
      <c r="T15" s="34">
        <v>0</v>
      </c>
      <c r="U15" s="34">
        <v>890</v>
      </c>
      <c r="V15" s="34">
        <v>0</v>
      </c>
      <c r="W15" s="34">
        <v>0</v>
      </c>
      <c r="X15" s="34">
        <v>0</v>
      </c>
      <c r="Y15" s="34">
        <v>1015</v>
      </c>
      <c r="Z15" s="34">
        <v>100</v>
      </c>
      <c r="AA15" s="34">
        <v>50</v>
      </c>
      <c r="AB15" s="34">
        <v>0</v>
      </c>
      <c r="AC15" s="34">
        <v>600</v>
      </c>
      <c r="AD15" s="34">
        <v>0</v>
      </c>
      <c r="AE15" s="36">
        <v>10.5</v>
      </c>
      <c r="AF15" s="37">
        <f t="shared" si="31"/>
        <v>9.0283748925193468</v>
      </c>
      <c r="AG15" s="36">
        <v>10.5</v>
      </c>
      <c r="AH15" s="37">
        <f t="shared" si="32"/>
        <v>9.0283748925193468</v>
      </c>
      <c r="AI15" s="36">
        <v>7.64</v>
      </c>
      <c r="AJ15" s="37">
        <f t="shared" si="33"/>
        <v>6.5692175408426481</v>
      </c>
      <c r="AK15" s="36">
        <v>7.64</v>
      </c>
      <c r="AL15" s="37">
        <f t="shared" si="34"/>
        <v>6.5692175408426481</v>
      </c>
      <c r="AM15" s="37">
        <f t="shared" si="35"/>
        <v>15923.871673969017</v>
      </c>
      <c r="AN15" s="37">
        <f t="shared" si="36"/>
        <v>15408.8334</v>
      </c>
      <c r="AO15" s="37"/>
      <c r="AP15" s="37"/>
      <c r="AQ15" s="37">
        <v>7.8E-2</v>
      </c>
      <c r="AR15" s="37">
        <v>0</v>
      </c>
      <c r="AS15" s="39">
        <v>182.85164669289514</v>
      </c>
      <c r="AT15" s="37">
        <f t="shared" si="37"/>
        <v>181.95840000000001</v>
      </c>
      <c r="AU15" s="22">
        <f t="shared" si="4"/>
        <v>1.1482863617383036E-2</v>
      </c>
      <c r="AV15" s="22">
        <f t="shared" si="4"/>
        <v>1.1808707075773823E-2</v>
      </c>
      <c r="AW15" s="22"/>
      <c r="AX15" s="39">
        <f t="shared" si="38"/>
        <v>15741.020027276121</v>
      </c>
      <c r="AY15" s="37">
        <f t="shared" si="39"/>
        <v>15226.875</v>
      </c>
      <c r="AZ15" s="37">
        <v>0.32</v>
      </c>
      <c r="BA15" s="37">
        <f t="shared" si="40"/>
        <v>9.6000000000000002E-2</v>
      </c>
      <c r="BB15" s="40">
        <v>1571.6810272761215</v>
      </c>
      <c r="BC15" s="41">
        <f t="shared" si="41"/>
        <v>1057.5360000000001</v>
      </c>
      <c r="BD15" s="22">
        <f t="shared" si="5"/>
        <v>9.8699679290016579E-2</v>
      </c>
      <c r="BE15" s="22">
        <f t="shared" si="5"/>
        <v>6.863180180791624E-2</v>
      </c>
      <c r="BF15" s="22">
        <f t="shared" si="24"/>
        <v>9.9846199582536863E-2</v>
      </c>
      <c r="BG15" s="22">
        <f t="shared" si="24"/>
        <v>6.9451939416328046E-2</v>
      </c>
      <c r="BH15" s="36">
        <v>14169.339</v>
      </c>
      <c r="BI15" s="42">
        <f>BH15</f>
        <v>14169.339</v>
      </c>
      <c r="BJ15" s="54">
        <f>AM15/(8.225*0.87)</f>
        <v>2225.3253221491832</v>
      </c>
      <c r="BK15" s="43">
        <f>AN15/(8.225*0.9)</f>
        <v>2081.5715501519758</v>
      </c>
      <c r="BL15" s="36">
        <f t="shared" si="42"/>
        <v>2211.024229262041</v>
      </c>
      <c r="BM15" s="36">
        <f t="shared" si="43"/>
        <v>2068.1942934454351</v>
      </c>
      <c r="BN15" s="44">
        <f t="shared" si="44"/>
        <v>2211.024229262041</v>
      </c>
      <c r="BO15" s="44">
        <f t="shared" si="45"/>
        <v>2068.1942934454346</v>
      </c>
      <c r="BP15" s="36">
        <v>1.1826000000000001</v>
      </c>
      <c r="BQ15" s="36">
        <f t="shared" si="46"/>
        <v>143.75377199720742</v>
      </c>
      <c r="BR15" s="39">
        <f t="shared" si="6"/>
        <v>6.4598991691862988</v>
      </c>
      <c r="BS15" s="39">
        <f t="shared" si="47"/>
        <v>2614.7572535252903</v>
      </c>
      <c r="BT15" s="39">
        <f t="shared" si="47"/>
        <v>2445.8465714285712</v>
      </c>
      <c r="BU15" s="36">
        <v>248.76</v>
      </c>
      <c r="BV15" s="36">
        <v>248.76</v>
      </c>
      <c r="BW15" s="43">
        <v>248.76</v>
      </c>
      <c r="BX15" s="45">
        <f t="shared" si="48"/>
        <v>1</v>
      </c>
      <c r="BY15" s="36">
        <v>4.444</v>
      </c>
      <c r="BZ15" s="36">
        <f>CA15*2</f>
        <v>4.4000000000000004</v>
      </c>
      <c r="CA15" s="43">
        <v>2.2000000000000002</v>
      </c>
      <c r="CB15" s="45">
        <f t="shared" si="49"/>
        <v>0.9900990099009902</v>
      </c>
      <c r="CC15" s="36">
        <v>4.2279999999999998</v>
      </c>
      <c r="CD15" s="36">
        <v>2.0299999999999998</v>
      </c>
      <c r="CE15" s="43">
        <v>2.0299999999999998</v>
      </c>
      <c r="CF15" s="45">
        <f t="shared" si="50"/>
        <v>0.48013245033112578</v>
      </c>
      <c r="CG15" s="36">
        <f t="shared" si="7"/>
        <v>164.20361247947454</v>
      </c>
      <c r="CH15" s="36">
        <f t="shared" si="7"/>
        <v>158.73015873015873</v>
      </c>
      <c r="CI15" s="36">
        <f t="shared" si="8"/>
        <v>166.11104293079006</v>
      </c>
      <c r="CJ15" s="46">
        <f t="shared" si="8"/>
        <v>160.62695539489036</v>
      </c>
      <c r="CK15" s="36">
        <f t="shared" si="9"/>
        <v>184.53629019146837</v>
      </c>
      <c r="CL15" s="36">
        <f t="shared" si="10"/>
        <v>172.61543191454246</v>
      </c>
      <c r="CM15" s="36">
        <f t="shared" si="11"/>
        <v>15.621828980614781</v>
      </c>
      <c r="CN15" s="36">
        <f t="shared" si="11"/>
        <v>16.143986604462867</v>
      </c>
      <c r="CO15" s="36">
        <f t="shared" si="12"/>
        <v>17.556217689477258</v>
      </c>
      <c r="CP15" s="36">
        <f t="shared" si="13"/>
        <v>17.556217689477258</v>
      </c>
      <c r="CQ15" s="36">
        <f t="shared" si="14"/>
        <v>0.27907785813576175</v>
      </c>
      <c r="CR15" s="36">
        <f t="shared" si="14"/>
        <v>0.28555049469221988</v>
      </c>
      <c r="CS15" s="36">
        <f t="shared" si="15"/>
        <v>0.31363495502507205</v>
      </c>
      <c r="CT15" s="36">
        <f t="shared" si="16"/>
        <v>0.31052965844066549</v>
      </c>
      <c r="CU15" s="36">
        <f t="shared" si="17"/>
        <v>0.26551331777632775</v>
      </c>
      <c r="CV15" s="36">
        <f t="shared" si="17"/>
        <v>0.13174261459663777</v>
      </c>
      <c r="CW15" s="36">
        <f t="shared" si="18"/>
        <v>0.29839077179253032</v>
      </c>
      <c r="CX15" s="36">
        <f t="shared" si="19"/>
        <v>0.14326709241694335</v>
      </c>
      <c r="CY15" s="47"/>
      <c r="CZ15" s="47"/>
    </row>
    <row r="16" spans="1:123" ht="39" customHeight="1" x14ac:dyDescent="0.2">
      <c r="A16" s="28">
        <v>7</v>
      </c>
      <c r="B16" s="28"/>
      <c r="C16" s="28">
        <v>5</v>
      </c>
      <c r="D16" s="29">
        <v>8</v>
      </c>
      <c r="E16" s="30" t="s">
        <v>106</v>
      </c>
      <c r="F16" s="30" t="s">
        <v>107</v>
      </c>
      <c r="G16" s="31" t="s">
        <v>91</v>
      </c>
      <c r="H16" s="56" t="s">
        <v>108</v>
      </c>
      <c r="I16" s="53" t="s">
        <v>109</v>
      </c>
      <c r="J16" s="34">
        <f t="shared" si="30"/>
        <v>2620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320</v>
      </c>
      <c r="R16" s="34">
        <v>0</v>
      </c>
      <c r="S16" s="34">
        <v>0</v>
      </c>
      <c r="T16" s="34">
        <v>0</v>
      </c>
      <c r="U16" s="34">
        <v>1000</v>
      </c>
      <c r="V16" s="34">
        <v>0</v>
      </c>
      <c r="W16" s="34">
        <v>0</v>
      </c>
      <c r="X16" s="34">
        <v>0</v>
      </c>
      <c r="Y16" s="34">
        <v>590</v>
      </c>
      <c r="Z16" s="34">
        <v>80</v>
      </c>
      <c r="AA16" s="34">
        <v>30</v>
      </c>
      <c r="AB16" s="34">
        <v>0</v>
      </c>
      <c r="AC16" s="34">
        <v>600</v>
      </c>
      <c r="AD16" s="34">
        <v>0</v>
      </c>
      <c r="AE16" s="36">
        <v>16.53</v>
      </c>
      <c r="AF16" s="37">
        <f t="shared" si="31"/>
        <v>14.213241616509029</v>
      </c>
      <c r="AG16" s="36">
        <v>16.53</v>
      </c>
      <c r="AH16" s="37">
        <f t="shared" si="32"/>
        <v>14.213241616509029</v>
      </c>
      <c r="AI16" s="36">
        <v>11.160148000000001</v>
      </c>
      <c r="AJ16" s="37">
        <f t="shared" si="33"/>
        <v>9.5960000000000001</v>
      </c>
      <c r="AK16" s="36">
        <v>11.16</v>
      </c>
      <c r="AL16" s="37">
        <f t="shared" si="34"/>
        <v>9.5958727429062769</v>
      </c>
      <c r="AM16" s="37">
        <f t="shared" si="35"/>
        <v>18306.870391958928</v>
      </c>
      <c r="AN16" s="37">
        <f t="shared" si="36"/>
        <v>18153.946</v>
      </c>
      <c r="AO16" s="37"/>
      <c r="AP16" s="37"/>
      <c r="AQ16" s="37">
        <v>0.18</v>
      </c>
      <c r="AR16" s="37">
        <v>0</v>
      </c>
      <c r="AS16" s="39">
        <v>488.8</v>
      </c>
      <c r="AT16" s="37">
        <f t="shared" si="37"/>
        <v>419.904</v>
      </c>
      <c r="AU16" s="22">
        <f t="shared" si="4"/>
        <v>2.6700358364622472E-2</v>
      </c>
      <c r="AV16" s="22">
        <f t="shared" si="4"/>
        <v>2.3130177868767483E-2</v>
      </c>
      <c r="AW16" s="22"/>
      <c r="AX16" s="39">
        <f t="shared" si="38"/>
        <v>17818.070391958929</v>
      </c>
      <c r="AY16" s="37">
        <f t="shared" si="39"/>
        <v>17734.042000000001</v>
      </c>
      <c r="AZ16" s="37">
        <v>0.34</v>
      </c>
      <c r="BA16" s="37">
        <f t="shared" si="40"/>
        <v>0.10200000000000001</v>
      </c>
      <c r="BB16" s="40">
        <v>1207.6603919589279</v>
      </c>
      <c r="BC16" s="41">
        <f t="shared" si="41"/>
        <v>1123.6320000000003</v>
      </c>
      <c r="BD16" s="22">
        <f t="shared" si="5"/>
        <v>6.5967604844647726E-2</v>
      </c>
      <c r="BE16" s="22">
        <f t="shared" si="5"/>
        <v>6.189464263031301E-2</v>
      </c>
      <c r="BF16" s="22">
        <f t="shared" si="24"/>
        <v>6.777728257847325E-2</v>
      </c>
      <c r="BG16" s="22">
        <f t="shared" si="24"/>
        <v>6.3360174741889083E-2</v>
      </c>
      <c r="BH16" s="36">
        <v>16610.41</v>
      </c>
      <c r="BI16" s="42">
        <f>BH16</f>
        <v>16610.41</v>
      </c>
      <c r="BJ16" s="51">
        <v>2500.85</v>
      </c>
      <c r="BK16" s="43">
        <f>AN16/(8.225*0.9)</f>
        <v>2452.4074299223234</v>
      </c>
      <c r="BL16" s="36">
        <f t="shared" si="42"/>
        <v>2484.7782428547266</v>
      </c>
      <c r="BM16" s="36">
        <f t="shared" si="43"/>
        <v>2436.6469898179689</v>
      </c>
      <c r="BN16" s="44">
        <f t="shared" si="44"/>
        <v>2484.7782428547266</v>
      </c>
      <c r="BO16" s="44">
        <f t="shared" si="45"/>
        <v>2436.6469898179685</v>
      </c>
      <c r="BP16" s="36">
        <v>1.1826000000000001</v>
      </c>
      <c r="BQ16" s="36">
        <f t="shared" si="46"/>
        <v>48.442570077676464</v>
      </c>
      <c r="BR16" s="39">
        <f t="shared" si="6"/>
        <v>1.9370442080763126</v>
      </c>
      <c r="BS16" s="39">
        <f t="shared" si="47"/>
        <v>2938.4987499999997</v>
      </c>
      <c r="BT16" s="39">
        <f t="shared" si="47"/>
        <v>2881.5787301587297</v>
      </c>
      <c r="BU16" s="36">
        <v>504.72699999999998</v>
      </c>
      <c r="BV16" s="36">
        <v>504.72699999999998</v>
      </c>
      <c r="BW16" s="43">
        <v>504.72699999999998</v>
      </c>
      <c r="BX16" s="45">
        <f t="shared" si="48"/>
        <v>1</v>
      </c>
      <c r="BY16" s="36">
        <v>27.637</v>
      </c>
      <c r="BZ16" s="36">
        <f>CA16*2</f>
        <v>27.64</v>
      </c>
      <c r="CA16" s="43">
        <v>13.82</v>
      </c>
      <c r="CB16" s="45">
        <f t="shared" si="49"/>
        <v>1.0001085501320692</v>
      </c>
      <c r="CC16" s="36">
        <v>1.05</v>
      </c>
      <c r="CD16" s="36">
        <v>0.95</v>
      </c>
      <c r="CE16" s="43">
        <v>0.95</v>
      </c>
      <c r="CF16" s="45">
        <f t="shared" si="50"/>
        <v>0.90476190476190466</v>
      </c>
      <c r="CG16" s="36">
        <f t="shared" si="7"/>
        <v>160.5134404234762</v>
      </c>
      <c r="CH16" s="36">
        <f t="shared" si="7"/>
        <v>158.73015873015873</v>
      </c>
      <c r="CI16" s="36">
        <f t="shared" si="8"/>
        <v>164.91677748260034</v>
      </c>
      <c r="CJ16" s="46">
        <f t="shared" si="8"/>
        <v>162.48854774104683</v>
      </c>
      <c r="CK16" s="36">
        <f t="shared" si="9"/>
        <v>176.90705708046943</v>
      </c>
      <c r="CL16" s="36">
        <f t="shared" si="10"/>
        <v>173.48028917761391</v>
      </c>
      <c r="CM16" s="36">
        <f t="shared" si="11"/>
        <v>27.570359607816702</v>
      </c>
      <c r="CN16" s="36">
        <f t="shared" si="11"/>
        <v>27.802605560245688</v>
      </c>
      <c r="CO16" s="36">
        <f t="shared" si="12"/>
        <v>30.386185530640123</v>
      </c>
      <c r="CP16" s="36">
        <f t="shared" si="13"/>
        <v>30.386185530640123</v>
      </c>
      <c r="CQ16" s="36">
        <f t="shared" si="14"/>
        <v>1.5096518087624207</v>
      </c>
      <c r="CR16" s="36">
        <f t="shared" si="14"/>
        <v>1.5225339989443618</v>
      </c>
      <c r="CS16" s="36">
        <f t="shared" si="15"/>
        <v>1.6638361124138419</v>
      </c>
      <c r="CT16" s="36">
        <f t="shared" si="16"/>
        <v>1.664016722043586</v>
      </c>
      <c r="CU16" s="36">
        <f t="shared" si="17"/>
        <v>5.735551612695089E-2</v>
      </c>
      <c r="CV16" s="36">
        <f t="shared" si="17"/>
        <v>5.2330220658362653E-2</v>
      </c>
      <c r="CW16" s="36">
        <f t="shared" si="18"/>
        <v>6.3213370410483555E-2</v>
      </c>
      <c r="CX16" s="36">
        <f t="shared" si="19"/>
        <v>5.7193049419008921E-2</v>
      </c>
      <c r="CY16" s="47"/>
      <c r="CZ16" s="47"/>
    </row>
    <row r="17" spans="1:104" ht="27" customHeight="1" x14ac:dyDescent="0.2">
      <c r="A17" s="28">
        <v>72</v>
      </c>
      <c r="B17" s="28"/>
      <c r="C17" s="28">
        <v>6</v>
      </c>
      <c r="D17" s="29">
        <v>12</v>
      </c>
      <c r="E17" s="30" t="s">
        <v>110</v>
      </c>
      <c r="F17" s="30" t="s">
        <v>111</v>
      </c>
      <c r="G17" s="31" t="s">
        <v>91</v>
      </c>
      <c r="H17" s="56" t="s">
        <v>112</v>
      </c>
      <c r="I17" s="33" t="s">
        <v>113</v>
      </c>
      <c r="J17" s="34">
        <f t="shared" si="30"/>
        <v>720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720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6">
        <v>2.09</v>
      </c>
      <c r="AF17" s="37">
        <f t="shared" si="31"/>
        <v>1.7970765262252792</v>
      </c>
      <c r="AG17" s="36">
        <v>0</v>
      </c>
      <c r="AH17" s="37">
        <f t="shared" si="32"/>
        <v>0</v>
      </c>
      <c r="AI17" s="36">
        <v>1.61</v>
      </c>
      <c r="AJ17" s="37">
        <f t="shared" si="33"/>
        <v>1.3843508168529666</v>
      </c>
      <c r="AK17" s="36">
        <v>0</v>
      </c>
      <c r="AL17" s="37">
        <f t="shared" si="34"/>
        <v>0</v>
      </c>
      <c r="AM17" s="37">
        <f t="shared" si="35"/>
        <v>2809.85</v>
      </c>
      <c r="AN17" s="37">
        <f t="shared" si="36"/>
        <v>0</v>
      </c>
      <c r="AO17" s="37"/>
      <c r="AP17" s="37"/>
      <c r="AQ17" s="37">
        <v>0</v>
      </c>
      <c r="AR17" s="37">
        <v>0</v>
      </c>
      <c r="AS17" s="39">
        <v>39.619999999999997</v>
      </c>
      <c r="AT17" s="37">
        <f t="shared" si="37"/>
        <v>0</v>
      </c>
      <c r="AU17" s="22">
        <f t="shared" si="4"/>
        <v>1.4100396818335498E-2</v>
      </c>
      <c r="AV17" s="22" t="e">
        <f t="shared" si="4"/>
        <v>#DIV/0!</v>
      </c>
      <c r="AW17" s="22"/>
      <c r="AX17" s="39">
        <f t="shared" si="38"/>
        <v>2770.23</v>
      </c>
      <c r="AY17" s="37">
        <f t="shared" si="39"/>
        <v>0</v>
      </c>
      <c r="AZ17" s="37">
        <v>0</v>
      </c>
      <c r="BA17" s="37">
        <f t="shared" si="40"/>
        <v>0</v>
      </c>
      <c r="BB17" s="51">
        <v>124.36</v>
      </c>
      <c r="BC17" s="37">
        <f t="shared" si="41"/>
        <v>0</v>
      </c>
      <c r="BD17" s="22">
        <f t="shared" si="5"/>
        <v>4.4258590316209052E-2</v>
      </c>
      <c r="BE17" s="22" t="e">
        <f t="shared" si="5"/>
        <v>#DIV/0!</v>
      </c>
      <c r="BF17" s="22">
        <f t="shared" si="24"/>
        <v>4.489157939954444E-2</v>
      </c>
      <c r="BG17" s="22" t="e">
        <f t="shared" si="24"/>
        <v>#DIV/0!</v>
      </c>
      <c r="BH17" s="36">
        <v>0</v>
      </c>
      <c r="BI17" s="42">
        <v>2645.87</v>
      </c>
      <c r="BJ17" s="51">
        <v>428.79</v>
      </c>
      <c r="BK17" s="36">
        <f>AN17/(8.225*0.925)</f>
        <v>0</v>
      </c>
      <c r="BL17" s="36">
        <f t="shared" si="42"/>
        <v>426.03437341451036</v>
      </c>
      <c r="BM17" s="36">
        <f t="shared" si="43"/>
        <v>0</v>
      </c>
      <c r="BN17" s="44">
        <f t="shared" si="44"/>
        <v>426.03437341451036</v>
      </c>
      <c r="BO17" s="44">
        <f t="shared" si="45"/>
        <v>0</v>
      </c>
      <c r="BP17" s="36">
        <v>1.1826000000000001</v>
      </c>
      <c r="BQ17" s="36">
        <f t="shared" si="46"/>
        <v>428.79</v>
      </c>
      <c r="BR17" s="39">
        <f t="shared" si="6"/>
        <v>100</v>
      </c>
      <c r="BS17" s="39">
        <f t="shared" si="47"/>
        <v>503.82825000000003</v>
      </c>
      <c r="BT17" s="39">
        <f t="shared" si="47"/>
        <v>0</v>
      </c>
      <c r="BU17" s="36">
        <v>66.613</v>
      </c>
      <c r="BV17" s="36">
        <v>0</v>
      </c>
      <c r="BW17" s="43">
        <v>0</v>
      </c>
      <c r="BX17" s="45">
        <f t="shared" si="48"/>
        <v>0</v>
      </c>
      <c r="BY17" s="36">
        <v>3.9E-2</v>
      </c>
      <c r="BZ17" s="36">
        <v>0</v>
      </c>
      <c r="CA17" s="43">
        <v>0</v>
      </c>
      <c r="CB17" s="45">
        <f t="shared" si="49"/>
        <v>0</v>
      </c>
      <c r="CC17" s="36">
        <v>3.9E-2</v>
      </c>
      <c r="CD17" s="36">
        <v>0</v>
      </c>
      <c r="CE17" s="43">
        <v>0</v>
      </c>
      <c r="CF17" s="45">
        <f t="shared" si="50"/>
        <v>0</v>
      </c>
      <c r="CG17" s="36">
        <f>BS17/AM17*1000</f>
        <v>179.30788120362297</v>
      </c>
      <c r="CH17" s="36">
        <v>0</v>
      </c>
      <c r="CI17" s="36">
        <f>BS17/AX17*1000</f>
        <v>181.87235355909075</v>
      </c>
      <c r="CJ17" s="46">
        <v>0</v>
      </c>
      <c r="CK17" s="36">
        <f t="shared" si="9"/>
        <v>190.42063669038919</v>
      </c>
      <c r="CL17" s="36">
        <v>0</v>
      </c>
      <c r="CM17" s="36">
        <f>BU17/AM17*1000</f>
        <v>23.706959446233785</v>
      </c>
      <c r="CN17" s="36">
        <v>0</v>
      </c>
      <c r="CO17" s="36">
        <f t="shared" si="12"/>
        <v>25.176218030364304</v>
      </c>
      <c r="CP17" s="36">
        <v>0</v>
      </c>
      <c r="CQ17" s="36">
        <f>BY17/AM17*1000</f>
        <v>1.3879744470345392E-2</v>
      </c>
      <c r="CR17" s="36">
        <v>0</v>
      </c>
      <c r="CS17" s="36">
        <f t="shared" si="15"/>
        <v>1.4739953210097247E-2</v>
      </c>
      <c r="CT17" s="36">
        <v>0</v>
      </c>
      <c r="CU17" s="36">
        <f>CC17/AM17*1000</f>
        <v>1.3879744470345392E-2</v>
      </c>
      <c r="CV17" s="36">
        <v>0</v>
      </c>
      <c r="CW17" s="36">
        <f t="shared" si="18"/>
        <v>1.4739953210097247E-2</v>
      </c>
      <c r="CX17" s="36">
        <v>0</v>
      </c>
      <c r="CY17" s="47"/>
      <c r="CZ17" s="47"/>
    </row>
    <row r="18" spans="1:104" ht="27" customHeight="1" x14ac:dyDescent="0.2">
      <c r="A18" s="28">
        <v>4</v>
      </c>
      <c r="B18" s="28"/>
      <c r="C18" s="28">
        <v>7</v>
      </c>
      <c r="D18" s="29">
        <v>14</v>
      </c>
      <c r="E18" s="30" t="s">
        <v>114</v>
      </c>
      <c r="F18" s="30" t="s">
        <v>115</v>
      </c>
      <c r="G18" s="31" t="s">
        <v>91</v>
      </c>
      <c r="H18" s="56" t="s">
        <v>116</v>
      </c>
      <c r="I18" s="33" t="s">
        <v>117</v>
      </c>
      <c r="J18" s="34">
        <f t="shared" si="30"/>
        <v>144300</v>
      </c>
      <c r="K18" s="34">
        <v>0</v>
      </c>
      <c r="L18" s="34">
        <v>15978</v>
      </c>
      <c r="M18" s="34">
        <v>10624.2</v>
      </c>
      <c r="N18" s="34">
        <v>2852.5</v>
      </c>
      <c r="O18" s="34">
        <v>3377.5</v>
      </c>
      <c r="P18" s="34">
        <v>2600</v>
      </c>
      <c r="Q18" s="34">
        <v>1230</v>
      </c>
      <c r="R18" s="34">
        <v>3134.8</v>
      </c>
      <c r="S18" s="34">
        <v>600</v>
      </c>
      <c r="T18" s="34">
        <v>0</v>
      </c>
      <c r="U18" s="34">
        <v>1242</v>
      </c>
      <c r="V18" s="34">
        <v>1186</v>
      </c>
      <c r="W18" s="34">
        <v>0</v>
      </c>
      <c r="X18" s="34">
        <v>8000</v>
      </c>
      <c r="Y18" s="34">
        <v>51775</v>
      </c>
      <c r="Z18" s="34">
        <v>8200</v>
      </c>
      <c r="AA18" s="34">
        <v>600</v>
      </c>
      <c r="AB18" s="34">
        <v>28300</v>
      </c>
      <c r="AC18" s="34">
        <v>4600</v>
      </c>
      <c r="AD18" s="34">
        <v>0</v>
      </c>
      <c r="AE18" s="36">
        <v>4.1900000000000004</v>
      </c>
      <c r="AF18" s="37">
        <f t="shared" si="31"/>
        <v>3.6027515047291492</v>
      </c>
      <c r="AG18" s="36">
        <v>13.5</v>
      </c>
      <c r="AH18" s="37">
        <f t="shared" si="32"/>
        <v>11.607910576096302</v>
      </c>
      <c r="AI18" s="36">
        <v>5.3730000000000002</v>
      </c>
      <c r="AJ18" s="37">
        <f t="shared" si="33"/>
        <v>4.6199484092863283</v>
      </c>
      <c r="AK18" s="36">
        <v>12.678000000000001</v>
      </c>
      <c r="AL18" s="37">
        <f t="shared" si="34"/>
        <v>10.901117798796218</v>
      </c>
      <c r="AM18" s="37">
        <f t="shared" si="35"/>
        <v>14401.371613343134</v>
      </c>
      <c r="AN18" s="37">
        <f t="shared" si="36"/>
        <v>28893.32</v>
      </c>
      <c r="AO18" s="37"/>
      <c r="AP18" s="37"/>
      <c r="AQ18" s="38">
        <v>0.4</v>
      </c>
      <c r="AR18" s="37">
        <v>0</v>
      </c>
      <c r="AS18" s="39">
        <v>199.8474091413828</v>
      </c>
      <c r="AT18" s="37">
        <f t="shared" si="37"/>
        <v>933.12000000000012</v>
      </c>
      <c r="AU18" s="22">
        <f t="shared" si="4"/>
        <v>1.3876970507185615E-2</v>
      </c>
      <c r="AV18" s="22">
        <f t="shared" si="4"/>
        <v>3.2295354081843142E-2</v>
      </c>
      <c r="AW18" s="22"/>
      <c r="AX18" s="39">
        <f t="shared" si="38"/>
        <v>14201.524204201751</v>
      </c>
      <c r="AY18" s="37">
        <f t="shared" si="39"/>
        <v>27960.2</v>
      </c>
      <c r="AZ18" s="37">
        <v>0.5</v>
      </c>
      <c r="BA18" s="37">
        <f t="shared" si="40"/>
        <v>0.15</v>
      </c>
      <c r="BB18" s="51">
        <v>1862.90420420175</v>
      </c>
      <c r="BC18" s="37">
        <f t="shared" si="41"/>
        <v>1652.4</v>
      </c>
      <c r="BD18" s="22">
        <f t="shared" si="5"/>
        <v>0.12935602623264961</v>
      </c>
      <c r="BE18" s="22">
        <f t="shared" si="5"/>
        <v>5.7189689519930559E-2</v>
      </c>
      <c r="BF18" s="22">
        <f t="shared" si="24"/>
        <v>0.13117635666533453</v>
      </c>
      <c r="BG18" s="22">
        <f t="shared" si="24"/>
        <v>5.9098289711804641E-2</v>
      </c>
      <c r="BH18" s="36">
        <v>26307.8</v>
      </c>
      <c r="BI18" s="42">
        <v>12338.62</v>
      </c>
      <c r="BJ18" s="51">
        <v>2161.79</v>
      </c>
      <c r="BK18" s="43">
        <f>AN18/(8.225*0.91)</f>
        <v>3860.2919269180666</v>
      </c>
      <c r="BL18" s="36">
        <f t="shared" si="42"/>
        <v>2147.8972179942493</v>
      </c>
      <c r="BM18" s="36">
        <f t="shared" si="43"/>
        <v>3835.4836919742329</v>
      </c>
      <c r="BN18" s="44">
        <f t="shared" si="44"/>
        <v>2147.8972179942493</v>
      </c>
      <c r="BO18" s="44">
        <f t="shared" si="45"/>
        <v>3835.4836919742329</v>
      </c>
      <c r="BP18" s="36">
        <v>1.1826000000000001</v>
      </c>
      <c r="BQ18" s="36">
        <f t="shared" si="46"/>
        <v>-1698.5019269180666</v>
      </c>
      <c r="BR18" s="39">
        <f t="shared" si="6"/>
        <v>-78.569237850025516</v>
      </c>
      <c r="BS18" s="39">
        <f t="shared" si="47"/>
        <v>2540.1032499999997</v>
      </c>
      <c r="BT18" s="39">
        <f t="shared" si="47"/>
        <v>4535.8430141287281</v>
      </c>
      <c r="BU18" s="36">
        <v>311.95800000000003</v>
      </c>
      <c r="BV18" s="36">
        <f>BW18*1.3</f>
        <v>635.505</v>
      </c>
      <c r="BW18" s="43">
        <v>488.85</v>
      </c>
      <c r="BX18" s="45">
        <f t="shared" si="48"/>
        <v>2.0371492316273341</v>
      </c>
      <c r="BY18" s="36">
        <v>43.625</v>
      </c>
      <c r="BZ18" s="36">
        <f>CA18*1.5</f>
        <v>31.349999999999998</v>
      </c>
      <c r="CA18" s="43">
        <v>20.9</v>
      </c>
      <c r="CB18" s="45">
        <f t="shared" si="49"/>
        <v>0.71862464183381081</v>
      </c>
      <c r="CC18" s="36">
        <v>1.4770000000000001</v>
      </c>
      <c r="CD18" s="36">
        <v>0.63600000000000001</v>
      </c>
      <c r="CE18" s="43">
        <v>0.63600000000000001</v>
      </c>
      <c r="CF18" s="45">
        <f t="shared" si="50"/>
        <v>0.43060257278266756</v>
      </c>
      <c r="CG18" s="36">
        <f>BS18/AM18*1000</f>
        <v>176.37925873994863</v>
      </c>
      <c r="CH18" s="36">
        <f>BT18/AN18*1000</f>
        <v>156.98587127158555</v>
      </c>
      <c r="CI18" s="36">
        <f>BS18/AX18*1000</f>
        <v>178.86131188992158</v>
      </c>
      <c r="CJ18" s="46">
        <f>BT18/AY18*1000</f>
        <v>162.22498458983583</v>
      </c>
      <c r="CK18" s="36">
        <f t="shared" si="9"/>
        <v>205.86607335342197</v>
      </c>
      <c r="CL18" s="36">
        <f>BT18/BH18*1000</f>
        <v>172.41437954252078</v>
      </c>
      <c r="CM18" s="36">
        <f>BU18/AM18*1000</f>
        <v>21.661686704269563</v>
      </c>
      <c r="CN18" s="36">
        <f>BV18/AN18*1000</f>
        <v>21.994876324354557</v>
      </c>
      <c r="CO18" s="36">
        <f t="shared" si="12"/>
        <v>25.283054344813277</v>
      </c>
      <c r="CP18" s="36">
        <f>BV18/BH18*1000</f>
        <v>24.156523920662313</v>
      </c>
      <c r="CQ18" s="36">
        <f>BY18/AM18*1000</f>
        <v>3.0292253523671762</v>
      </c>
      <c r="CR18" s="36">
        <f>BZ18/AN18*1000</f>
        <v>1.0850258814148046</v>
      </c>
      <c r="CS18" s="36">
        <f t="shared" si="15"/>
        <v>3.5356466120198204</v>
      </c>
      <c r="CT18" s="36">
        <f>BZ18/BH18*1000</f>
        <v>1.1916617885189944</v>
      </c>
      <c r="CU18" s="36">
        <f>CC18/AM18*1000</f>
        <v>0.10255967554031678</v>
      </c>
      <c r="CV18" s="36">
        <f>CD18/AN18*1000</f>
        <v>2.2012008311955846E-2</v>
      </c>
      <c r="CW18" s="36">
        <f t="shared" si="18"/>
        <v>0.1197054451794447</v>
      </c>
      <c r="CX18" s="36">
        <f>CD18/BH18*1000</f>
        <v>2.4175339633112615E-2</v>
      </c>
      <c r="CY18" s="47"/>
      <c r="CZ18" s="47"/>
    </row>
    <row r="19" spans="1:104" ht="27" customHeight="1" x14ac:dyDescent="0.2">
      <c r="A19" s="28">
        <v>69</v>
      </c>
      <c r="B19" s="28"/>
      <c r="C19" s="28">
        <v>8</v>
      </c>
      <c r="D19" s="29">
        <v>24</v>
      </c>
      <c r="E19" s="30" t="s">
        <v>118</v>
      </c>
      <c r="F19" s="30" t="s">
        <v>119</v>
      </c>
      <c r="G19" s="31" t="s">
        <v>91</v>
      </c>
      <c r="H19" s="56" t="s">
        <v>120</v>
      </c>
      <c r="I19" s="33" t="s">
        <v>121</v>
      </c>
      <c r="J19" s="34">
        <f t="shared" si="30"/>
        <v>1460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1460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6">
        <v>6.42</v>
      </c>
      <c r="AF19" s="37">
        <f t="shared" si="31"/>
        <v>5.5202063628546858</v>
      </c>
      <c r="AG19" s="36">
        <v>0</v>
      </c>
      <c r="AH19" s="37">
        <f t="shared" si="32"/>
        <v>0</v>
      </c>
      <c r="AI19" s="36">
        <v>5.39</v>
      </c>
      <c r="AJ19" s="37">
        <f t="shared" si="33"/>
        <v>4.6345657781599305</v>
      </c>
      <c r="AK19" s="36">
        <v>0</v>
      </c>
      <c r="AL19" s="37">
        <f t="shared" si="34"/>
        <v>0</v>
      </c>
      <c r="AM19" s="37">
        <f t="shared" si="35"/>
        <v>12188.06</v>
      </c>
      <c r="AN19" s="37">
        <f t="shared" si="36"/>
        <v>0</v>
      </c>
      <c r="AO19" s="37"/>
      <c r="AP19" s="37"/>
      <c r="AQ19" s="37">
        <v>0</v>
      </c>
      <c r="AR19" s="37">
        <v>0</v>
      </c>
      <c r="AS19" s="39">
        <v>141.55000000000001</v>
      </c>
      <c r="AT19" s="37">
        <f t="shared" si="37"/>
        <v>0</v>
      </c>
      <c r="AU19" s="22">
        <f t="shared" si="4"/>
        <v>1.16138253339744E-2</v>
      </c>
      <c r="AV19" s="22" t="e">
        <f t="shared" si="4"/>
        <v>#DIV/0!</v>
      </c>
      <c r="AW19" s="22"/>
      <c r="AX19" s="39">
        <f t="shared" si="38"/>
        <v>12046.51</v>
      </c>
      <c r="AY19" s="37">
        <f t="shared" si="39"/>
        <v>0</v>
      </c>
      <c r="AZ19" s="37">
        <v>0</v>
      </c>
      <c r="BA19" s="37">
        <f t="shared" si="40"/>
        <v>0</v>
      </c>
      <c r="BB19" s="51">
        <v>823</v>
      </c>
      <c r="BC19" s="37">
        <f t="shared" si="41"/>
        <v>0</v>
      </c>
      <c r="BD19" s="22">
        <f t="shared" si="5"/>
        <v>6.7525102436318832E-2</v>
      </c>
      <c r="BE19" s="22" t="e">
        <f t="shared" si="5"/>
        <v>#DIV/0!</v>
      </c>
      <c r="BF19" s="22">
        <f t="shared" si="24"/>
        <v>6.8318542050768233E-2</v>
      </c>
      <c r="BG19" s="22" t="e">
        <f t="shared" si="24"/>
        <v>#DIV/0!</v>
      </c>
      <c r="BH19" s="36">
        <v>0</v>
      </c>
      <c r="BI19" s="42">
        <v>11223.51</v>
      </c>
      <c r="BJ19" s="51">
        <v>1811.53</v>
      </c>
      <c r="BK19" s="36">
        <f>AN19/(8.225*0.925)</f>
        <v>0</v>
      </c>
      <c r="BL19" s="36">
        <f t="shared" si="42"/>
        <v>1799.8881701336038</v>
      </c>
      <c r="BM19" s="36">
        <f t="shared" si="43"/>
        <v>0</v>
      </c>
      <c r="BN19" s="44">
        <f t="shared" si="44"/>
        <v>1799.8881701336043</v>
      </c>
      <c r="BO19" s="44">
        <f t="shared" si="45"/>
        <v>0</v>
      </c>
      <c r="BP19" s="36">
        <v>1.1826000000000001</v>
      </c>
      <c r="BQ19" s="36">
        <f t="shared" si="46"/>
        <v>1811.53</v>
      </c>
      <c r="BR19" s="39">
        <v>0</v>
      </c>
      <c r="BS19" s="39">
        <f t="shared" si="47"/>
        <v>2128.5477500000002</v>
      </c>
      <c r="BT19" s="39">
        <f t="shared" si="47"/>
        <v>0</v>
      </c>
      <c r="BU19" s="36">
        <v>492.2</v>
      </c>
      <c r="BV19" s="36">
        <v>0</v>
      </c>
      <c r="BW19" s="43">
        <v>0</v>
      </c>
      <c r="BX19" s="45">
        <f t="shared" si="48"/>
        <v>0</v>
      </c>
      <c r="BY19" s="36">
        <v>14.138999999999999</v>
      </c>
      <c r="BZ19" s="36">
        <v>0</v>
      </c>
      <c r="CA19" s="43">
        <v>0</v>
      </c>
      <c r="CB19" s="45">
        <f t="shared" si="49"/>
        <v>0</v>
      </c>
      <c r="CC19" s="36">
        <v>14.003</v>
      </c>
      <c r="CD19" s="36">
        <v>0</v>
      </c>
      <c r="CE19" s="43">
        <v>0</v>
      </c>
      <c r="CF19" s="45">
        <f t="shared" si="50"/>
        <v>0</v>
      </c>
      <c r="CG19" s="36">
        <f>BS19/AM19*1000</f>
        <v>174.64204721670225</v>
      </c>
      <c r="CH19" s="36">
        <v>0</v>
      </c>
      <c r="CI19" s="36">
        <f>BS19/AX19*1000</f>
        <v>176.69414212083004</v>
      </c>
      <c r="CJ19" s="46">
        <v>0</v>
      </c>
      <c r="CK19" s="36">
        <f t="shared" si="9"/>
        <v>189.65080888242628</v>
      </c>
      <c r="CL19" s="36">
        <v>0</v>
      </c>
      <c r="CM19" s="36">
        <f>BU19/AM19*1000</f>
        <v>40.383785442474029</v>
      </c>
      <c r="CN19" s="36">
        <v>0</v>
      </c>
      <c r="CO19" s="36">
        <f t="shared" si="12"/>
        <v>43.854373542679603</v>
      </c>
      <c r="CP19" s="36">
        <v>0</v>
      </c>
      <c r="CQ19" s="36">
        <f>BY19/AM19*1000</f>
        <v>1.1600697732042673</v>
      </c>
      <c r="CR19" s="36">
        <v>0</v>
      </c>
      <c r="CS19" s="36">
        <f t="shared" si="15"/>
        <v>1.2597663297845327</v>
      </c>
      <c r="CT19" s="36">
        <v>0</v>
      </c>
      <c r="CU19" s="36">
        <f>CC19/AM19*1000</f>
        <v>1.1489113115622995</v>
      </c>
      <c r="CV19" s="36">
        <v>0</v>
      </c>
      <c r="CW19" s="36">
        <f t="shared" si="18"/>
        <v>1.2476489084074411</v>
      </c>
      <c r="CX19" s="36">
        <v>0</v>
      </c>
      <c r="CY19" s="47"/>
      <c r="CZ19" s="47"/>
    </row>
    <row r="20" spans="1:104" ht="27" customHeight="1" x14ac:dyDescent="0.2">
      <c r="A20" s="28">
        <v>66</v>
      </c>
      <c r="B20" s="28"/>
      <c r="C20" s="28">
        <v>9</v>
      </c>
      <c r="D20" s="29">
        <v>27</v>
      </c>
      <c r="E20" s="30" t="s">
        <v>122</v>
      </c>
      <c r="F20" s="30" t="s">
        <v>123</v>
      </c>
      <c r="G20" s="31" t="s">
        <v>91</v>
      </c>
      <c r="H20" s="56" t="s">
        <v>124</v>
      </c>
      <c r="I20" s="33" t="s">
        <v>125</v>
      </c>
      <c r="J20" s="34">
        <f t="shared" si="30"/>
        <v>210400</v>
      </c>
      <c r="K20" s="34">
        <v>0</v>
      </c>
      <c r="L20" s="34">
        <v>21436.799999999999</v>
      </c>
      <c r="M20" s="34">
        <v>10285.299999999999</v>
      </c>
      <c r="N20" s="34">
        <v>3052.2</v>
      </c>
      <c r="O20" s="34">
        <v>3442.6</v>
      </c>
      <c r="P20" s="34">
        <v>3000</v>
      </c>
      <c r="Q20" s="34">
        <v>1260</v>
      </c>
      <c r="R20" s="34">
        <v>4262.8</v>
      </c>
      <c r="S20" s="34">
        <v>800</v>
      </c>
      <c r="T20" s="34">
        <v>0</v>
      </c>
      <c r="U20" s="34">
        <v>1220</v>
      </c>
      <c r="V20" s="34">
        <v>1425</v>
      </c>
      <c r="W20" s="34">
        <v>0</v>
      </c>
      <c r="X20" s="34">
        <v>7000</v>
      </c>
      <c r="Y20" s="34">
        <v>43315.299999999988</v>
      </c>
      <c r="Z20" s="34">
        <v>14000</v>
      </c>
      <c r="AA20" s="34">
        <v>900</v>
      </c>
      <c r="AB20" s="34">
        <v>86800</v>
      </c>
      <c r="AC20" s="34">
        <v>8200</v>
      </c>
      <c r="AD20" s="34">
        <v>0</v>
      </c>
      <c r="AE20" s="36">
        <v>12.56</v>
      </c>
      <c r="AF20" s="37">
        <f t="shared" si="31"/>
        <v>10.799656061908857</v>
      </c>
      <c r="AG20" s="58">
        <v>16.7</v>
      </c>
      <c r="AH20" s="37">
        <f t="shared" si="32"/>
        <v>14.359415305245054</v>
      </c>
      <c r="AI20" s="36">
        <v>4.8739999999999997</v>
      </c>
      <c r="AJ20" s="37">
        <f t="shared" si="33"/>
        <v>4.1908856405846944</v>
      </c>
      <c r="AK20" s="36">
        <v>15.91</v>
      </c>
      <c r="AL20" s="37">
        <f t="shared" si="34"/>
        <v>13.680137575236458</v>
      </c>
      <c r="AM20" s="37">
        <f t="shared" si="35"/>
        <v>8819.4800000000014</v>
      </c>
      <c r="AN20" s="37">
        <f t="shared" si="36"/>
        <v>29174.529000000006</v>
      </c>
      <c r="AO20" s="37"/>
      <c r="AP20" s="37"/>
      <c r="AQ20" s="38">
        <v>0.32</v>
      </c>
      <c r="AR20" s="37">
        <v>0</v>
      </c>
      <c r="AS20" s="39">
        <v>445.52</v>
      </c>
      <c r="AT20" s="37">
        <f t="shared" si="37"/>
        <v>746.49600000000009</v>
      </c>
      <c r="AU20" s="22">
        <f t="shared" si="4"/>
        <v>5.0515449890469723E-2</v>
      </c>
      <c r="AV20" s="22">
        <f t="shared" si="4"/>
        <v>2.5587251125802235E-2</v>
      </c>
      <c r="AW20" s="22"/>
      <c r="AX20" s="39">
        <f t="shared" si="38"/>
        <v>8373.9600000000009</v>
      </c>
      <c r="AY20" s="37">
        <f t="shared" si="39"/>
        <v>28428.033000000007</v>
      </c>
      <c r="AZ20" s="37">
        <v>0.64500000000000002</v>
      </c>
      <c r="BA20" s="37">
        <f t="shared" si="40"/>
        <v>0.19350000000000001</v>
      </c>
      <c r="BB20" s="51">
        <v>1001.45</v>
      </c>
      <c r="BC20" s="37">
        <f t="shared" si="41"/>
        <v>2131.596</v>
      </c>
      <c r="BD20" s="22">
        <f t="shared" si="5"/>
        <v>0.11354977844498768</v>
      </c>
      <c r="BE20" s="22">
        <f t="shared" si="5"/>
        <v>7.3063595988130586E-2</v>
      </c>
      <c r="BF20" s="22">
        <f t="shared" si="24"/>
        <v>0.11959097010255601</v>
      </c>
      <c r="BG20" s="22">
        <f t="shared" si="24"/>
        <v>7.4982183959051957E-2</v>
      </c>
      <c r="BH20" s="36">
        <v>26296.437000000005</v>
      </c>
      <c r="BI20" s="42">
        <v>7372.51</v>
      </c>
      <c r="BJ20" s="51">
        <v>1232.5</v>
      </c>
      <c r="BK20" s="43">
        <f>AN20/(8.225*0.91)</f>
        <v>3897.8628544707581</v>
      </c>
      <c r="BL20" s="36">
        <f t="shared" si="42"/>
        <v>1224.5793167596819</v>
      </c>
      <c r="BM20" s="36">
        <f t="shared" si="43"/>
        <v>3872.813169290665</v>
      </c>
      <c r="BN20" s="44">
        <f t="shared" si="44"/>
        <v>1224.5793167596819</v>
      </c>
      <c r="BO20" s="44">
        <f t="shared" si="45"/>
        <v>3872.8131692906645</v>
      </c>
      <c r="BP20" s="36">
        <v>1.1826000000000001</v>
      </c>
      <c r="BQ20" s="36">
        <f t="shared" si="46"/>
        <v>-2665.3628544707581</v>
      </c>
      <c r="BR20" s="39">
        <f>BQ20/BJ20*100</f>
        <v>-216.25662105239419</v>
      </c>
      <c r="BS20" s="39">
        <f t="shared" si="47"/>
        <v>1448.1875</v>
      </c>
      <c r="BT20" s="39">
        <f t="shared" si="47"/>
        <v>4579.9888540031407</v>
      </c>
      <c r="BU20" s="36">
        <v>413.40699999999998</v>
      </c>
      <c r="BV20" s="36">
        <f>BW20*1.3</f>
        <v>616.80449999999996</v>
      </c>
      <c r="BW20" s="43">
        <v>474.46499999999997</v>
      </c>
      <c r="BX20" s="45">
        <f t="shared" si="48"/>
        <v>1.4920030381681975</v>
      </c>
      <c r="BY20" s="36">
        <v>8.2590000000000003</v>
      </c>
      <c r="BZ20" s="36">
        <f>CA20*1.5</f>
        <v>25.410000000000004</v>
      </c>
      <c r="CA20" s="43">
        <v>16.940000000000001</v>
      </c>
      <c r="CB20" s="45">
        <f t="shared" si="49"/>
        <v>3.0766436614602255</v>
      </c>
      <c r="CC20" s="36">
        <v>0.34699999999999998</v>
      </c>
      <c r="CD20" s="36">
        <f>CE20*3</f>
        <v>3.5999999999999996</v>
      </c>
      <c r="CE20" s="43">
        <v>1.2</v>
      </c>
      <c r="CF20" s="45">
        <f t="shared" si="50"/>
        <v>10.374639769452449</v>
      </c>
      <c r="CG20" s="36">
        <f>BS20/AM20*1000</f>
        <v>164.2032750230172</v>
      </c>
      <c r="CH20" s="36">
        <f>BT20/AN20*1000</f>
        <v>156.98587127158555</v>
      </c>
      <c r="CI20" s="36">
        <f>BS20/AX20*1000</f>
        <v>172.93938590583184</v>
      </c>
      <c r="CJ20" s="46">
        <f>BT20/AY20*1000</f>
        <v>161.10818690843433</v>
      </c>
      <c r="CK20" s="36">
        <f t="shared" si="9"/>
        <v>196.43072712007174</v>
      </c>
      <c r="CL20" s="36">
        <f>BT20/BH20*1000</f>
        <v>174.16765830302941</v>
      </c>
      <c r="CM20" s="36">
        <f>BU20/AM20*1000</f>
        <v>46.874305514610832</v>
      </c>
      <c r="CN20" s="36">
        <f>BV20/AN20*1000</f>
        <v>21.14188373015379</v>
      </c>
      <c r="CO20" s="36">
        <f t="shared" si="12"/>
        <v>56.074118583765902</v>
      </c>
      <c r="CP20" s="36">
        <f>BV20/BH20*1000</f>
        <v>23.455820269491255</v>
      </c>
      <c r="CQ20" s="36">
        <f>BY20/AM20*1000</f>
        <v>0.93644976801353352</v>
      </c>
      <c r="CR20" s="36">
        <f>BZ20/AN20*1000</f>
        <v>0.87096521763898915</v>
      </c>
      <c r="CS20" s="36">
        <f t="shared" si="15"/>
        <v>1.1202426310713718</v>
      </c>
      <c r="CT20" s="36">
        <f>BZ20/BH20*1000</f>
        <v>0.96629060431266789</v>
      </c>
      <c r="CU20" s="36">
        <f>CC20/AM20*1000</f>
        <v>3.9344723271666805E-2</v>
      </c>
      <c r="CV20" s="36">
        <f>CD20/AN20*1000</f>
        <v>0.12339530828415428</v>
      </c>
      <c r="CW20" s="36">
        <f t="shared" si="18"/>
        <v>4.7066738464918996E-2</v>
      </c>
      <c r="CX20" s="36">
        <f>CD20/BH20*1000</f>
        <v>0.13690067593567901</v>
      </c>
      <c r="CY20" s="47"/>
      <c r="CZ20" s="47"/>
    </row>
    <row r="21" spans="1:104" ht="39" customHeight="1" x14ac:dyDescent="0.2">
      <c r="A21" s="28">
        <v>64</v>
      </c>
      <c r="B21" s="28"/>
      <c r="C21" s="28">
        <v>10</v>
      </c>
      <c r="D21" s="29">
        <v>29</v>
      </c>
      <c r="E21" s="30" t="s">
        <v>126</v>
      </c>
      <c r="F21" s="30" t="s">
        <v>127</v>
      </c>
      <c r="G21" s="31" t="s">
        <v>91</v>
      </c>
      <c r="H21" s="56" t="s">
        <v>128</v>
      </c>
      <c r="I21" s="33" t="s">
        <v>129</v>
      </c>
      <c r="J21" s="34">
        <f t="shared" si="30"/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6">
        <v>22.33</v>
      </c>
      <c r="AF21" s="37">
        <f t="shared" si="31"/>
        <v>19.200343938091141</v>
      </c>
      <c r="AG21" s="36">
        <v>0</v>
      </c>
      <c r="AH21" s="37">
        <f t="shared" si="32"/>
        <v>0</v>
      </c>
      <c r="AI21" s="36">
        <v>14.41</v>
      </c>
      <c r="AJ21" s="37">
        <f t="shared" si="33"/>
        <v>12.390369733447979</v>
      </c>
      <c r="AK21" s="36">
        <v>0</v>
      </c>
      <c r="AL21" s="37">
        <f t="shared" si="34"/>
        <v>0</v>
      </c>
      <c r="AM21" s="37">
        <f t="shared" si="35"/>
        <v>24122.720000000001</v>
      </c>
      <c r="AN21" s="37">
        <f t="shared" si="36"/>
        <v>0</v>
      </c>
      <c r="AO21" s="37"/>
      <c r="AP21" s="37"/>
      <c r="AQ21" s="37">
        <v>0</v>
      </c>
      <c r="AR21" s="37">
        <v>0</v>
      </c>
      <c r="AS21" s="39">
        <v>521.54</v>
      </c>
      <c r="AT21" s="37">
        <f t="shared" si="37"/>
        <v>0</v>
      </c>
      <c r="AU21" s="22">
        <f t="shared" si="4"/>
        <v>2.1620281626615903E-2</v>
      </c>
      <c r="AV21" s="22" t="e">
        <f t="shared" si="4"/>
        <v>#DIV/0!</v>
      </c>
      <c r="AW21" s="22"/>
      <c r="AX21" s="39">
        <f t="shared" si="38"/>
        <v>23601.18</v>
      </c>
      <c r="AY21" s="37">
        <f t="shared" si="39"/>
        <v>0</v>
      </c>
      <c r="AZ21" s="37">
        <v>0</v>
      </c>
      <c r="BA21" s="37">
        <f t="shared" si="40"/>
        <v>0</v>
      </c>
      <c r="BB21" s="51">
        <v>4677.25</v>
      </c>
      <c r="BC21" s="37">
        <f t="shared" si="41"/>
        <v>0</v>
      </c>
      <c r="BD21" s="22">
        <f t="shared" si="5"/>
        <v>0.19389397215571047</v>
      </c>
      <c r="BE21" s="22" t="e">
        <f t="shared" si="5"/>
        <v>#DIV/0!</v>
      </c>
      <c r="BF21" s="22">
        <f t="shared" si="24"/>
        <v>0.19817865038951443</v>
      </c>
      <c r="BG21" s="22" t="e">
        <f t="shared" si="24"/>
        <v>#DIV/0!</v>
      </c>
      <c r="BH21" s="36">
        <v>0</v>
      </c>
      <c r="BI21" s="42">
        <v>18923.93</v>
      </c>
      <c r="BJ21" s="51">
        <v>3546.38</v>
      </c>
      <c r="BK21" s="36">
        <f>AN21/(8.225*0.925)</f>
        <v>0</v>
      </c>
      <c r="BL21" s="36">
        <f t="shared" si="42"/>
        <v>3523.5891256553359</v>
      </c>
      <c r="BM21" s="36">
        <f t="shared" si="43"/>
        <v>0</v>
      </c>
      <c r="BN21" s="44">
        <f t="shared" si="44"/>
        <v>3523.5891256553355</v>
      </c>
      <c r="BO21" s="44">
        <f t="shared" si="45"/>
        <v>0</v>
      </c>
      <c r="BP21" s="36">
        <v>1.1826000000000001</v>
      </c>
      <c r="BQ21" s="36">
        <f t="shared" si="46"/>
        <v>3546.38</v>
      </c>
      <c r="BR21" s="39">
        <v>0</v>
      </c>
      <c r="BS21" s="39">
        <f t="shared" si="47"/>
        <v>4166.9965000000002</v>
      </c>
      <c r="BT21" s="39">
        <f t="shared" si="47"/>
        <v>0</v>
      </c>
      <c r="BU21" s="36">
        <v>1198.492</v>
      </c>
      <c r="BV21" s="36">
        <v>0</v>
      </c>
      <c r="BW21" s="43">
        <v>0</v>
      </c>
      <c r="BX21" s="45">
        <f t="shared" si="48"/>
        <v>0</v>
      </c>
      <c r="BY21" s="36">
        <v>99.230999999999995</v>
      </c>
      <c r="BZ21" s="36">
        <v>0</v>
      </c>
      <c r="CA21" s="43">
        <v>0</v>
      </c>
      <c r="CB21" s="45">
        <f t="shared" si="49"/>
        <v>0</v>
      </c>
      <c r="CC21" s="36">
        <v>74.954999999999998</v>
      </c>
      <c r="CD21" s="36">
        <v>0</v>
      </c>
      <c r="CE21" s="43">
        <v>0</v>
      </c>
      <c r="CF21" s="45">
        <f t="shared" si="50"/>
        <v>0</v>
      </c>
      <c r="CG21" s="36">
        <f>BS21/AM21*1000</f>
        <v>172.74156894413235</v>
      </c>
      <c r="CH21" s="36">
        <v>0</v>
      </c>
      <c r="CI21" s="36">
        <f>BS21/AX21*1000</f>
        <v>176.55882036406655</v>
      </c>
      <c r="CJ21" s="46">
        <v>0</v>
      </c>
      <c r="CK21" s="36">
        <f t="shared" si="9"/>
        <v>220.19720533736913</v>
      </c>
      <c r="CL21" s="36">
        <v>0</v>
      </c>
      <c r="CM21" s="36">
        <f>BU21/AM21*1000</f>
        <v>49.683120311473992</v>
      </c>
      <c r="CN21" s="36">
        <v>0</v>
      </c>
      <c r="CO21" s="36">
        <f t="shared" si="12"/>
        <v>63.332087996520805</v>
      </c>
      <c r="CP21" s="36">
        <v>0</v>
      </c>
      <c r="CQ21" s="36">
        <f>BY21/AM21*1000</f>
        <v>4.1135908388440443</v>
      </c>
      <c r="CR21" s="36">
        <v>0</v>
      </c>
      <c r="CS21" s="36">
        <f t="shared" si="15"/>
        <v>5.2436782423101329</v>
      </c>
      <c r="CT21" s="36">
        <v>0</v>
      </c>
      <c r="CU21" s="36">
        <f>CC21/AM21*1000</f>
        <v>3.1072366631955264</v>
      </c>
      <c r="CV21" s="36">
        <v>0</v>
      </c>
      <c r="CW21" s="36">
        <f t="shared" si="18"/>
        <v>3.960858024733763</v>
      </c>
      <c r="CX21" s="36">
        <v>0</v>
      </c>
      <c r="CY21" s="47"/>
      <c r="CZ21" s="47"/>
    </row>
    <row r="22" spans="1:104" ht="29.25" customHeight="1" x14ac:dyDescent="0.2">
      <c r="A22" s="28">
        <v>87</v>
      </c>
      <c r="B22" s="28"/>
      <c r="C22" s="28">
        <v>11</v>
      </c>
      <c r="D22" s="29">
        <v>87</v>
      </c>
      <c r="E22" s="30" t="s">
        <v>130</v>
      </c>
      <c r="F22" s="30" t="s">
        <v>131</v>
      </c>
      <c r="G22" s="30" t="s">
        <v>91</v>
      </c>
      <c r="H22" s="56" t="s">
        <v>132</v>
      </c>
      <c r="I22" s="33" t="s">
        <v>133</v>
      </c>
      <c r="J22" s="34">
        <f t="shared" si="30"/>
        <v>116500</v>
      </c>
      <c r="K22" s="34">
        <v>34900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15000</v>
      </c>
      <c r="Z22" s="34">
        <v>7900</v>
      </c>
      <c r="AA22" s="34">
        <v>1900</v>
      </c>
      <c r="AB22" s="34">
        <v>42000</v>
      </c>
      <c r="AC22" s="34">
        <v>4600</v>
      </c>
      <c r="AD22" s="34">
        <v>10200</v>
      </c>
      <c r="AE22" s="36">
        <v>0</v>
      </c>
      <c r="AF22" s="37">
        <f t="shared" si="31"/>
        <v>0</v>
      </c>
      <c r="AG22" s="36">
        <v>4</v>
      </c>
      <c r="AH22" s="37">
        <f t="shared" si="32"/>
        <v>3.4393809114359413</v>
      </c>
      <c r="AI22" s="36">
        <v>0</v>
      </c>
      <c r="AJ22" s="37">
        <f t="shared" si="33"/>
        <v>0</v>
      </c>
      <c r="AK22" s="36">
        <v>3.3239999999999998</v>
      </c>
      <c r="AL22" s="37">
        <f t="shared" si="34"/>
        <v>2.858125537403267</v>
      </c>
      <c r="AM22" s="37">
        <f t="shared" si="35"/>
        <v>0</v>
      </c>
      <c r="AN22" s="37">
        <f t="shared" si="36"/>
        <v>10887.5432</v>
      </c>
      <c r="AO22" s="37"/>
      <c r="AP22" s="37"/>
      <c r="AQ22" s="38">
        <v>0.15</v>
      </c>
      <c r="AR22" s="37">
        <v>0</v>
      </c>
      <c r="AS22" s="39">
        <v>0</v>
      </c>
      <c r="AT22" s="37">
        <f t="shared" si="37"/>
        <v>349.92</v>
      </c>
      <c r="AU22" s="22" t="e">
        <f t="shared" si="4"/>
        <v>#DIV/0!</v>
      </c>
      <c r="AV22" s="22">
        <f t="shared" si="4"/>
        <v>3.2139482119345343E-2</v>
      </c>
      <c r="AW22" s="22"/>
      <c r="AX22" s="39">
        <f t="shared" si="38"/>
        <v>0</v>
      </c>
      <c r="AY22" s="37">
        <f t="shared" si="39"/>
        <v>10537.6232</v>
      </c>
      <c r="AZ22" s="37">
        <v>0.13400000000000001</v>
      </c>
      <c r="BA22" s="37">
        <f t="shared" si="40"/>
        <v>4.02E-2</v>
      </c>
      <c r="BB22" s="51">
        <v>0</v>
      </c>
      <c r="BC22" s="37">
        <f t="shared" si="41"/>
        <v>442.84320000000002</v>
      </c>
      <c r="BD22" s="22" t="e">
        <f t="shared" si="5"/>
        <v>#DIV/0!</v>
      </c>
      <c r="BE22" s="22">
        <f t="shared" si="5"/>
        <v>4.0674300148815942E-2</v>
      </c>
      <c r="BF22" s="22" t="e">
        <f t="shared" si="24"/>
        <v>#DIV/0!</v>
      </c>
      <c r="BG22" s="22">
        <f t="shared" si="24"/>
        <v>4.2024960619203015E-2</v>
      </c>
      <c r="BH22" s="36">
        <v>10094.780000000001</v>
      </c>
      <c r="BI22" s="42">
        <v>0</v>
      </c>
      <c r="BJ22" s="51">
        <v>0</v>
      </c>
      <c r="BK22" s="43">
        <f>AN22/(8.225*0.92)</f>
        <v>1438.818977137571</v>
      </c>
      <c r="BL22" s="36">
        <f t="shared" si="42"/>
        <v>0</v>
      </c>
      <c r="BM22" s="36">
        <f t="shared" si="43"/>
        <v>1429.572381309526</v>
      </c>
      <c r="BN22" s="44">
        <f t="shared" si="44"/>
        <v>0</v>
      </c>
      <c r="BO22" s="44">
        <f t="shared" si="45"/>
        <v>1429.5723813095265</v>
      </c>
      <c r="BP22" s="36">
        <v>1.1826000000000001</v>
      </c>
      <c r="BQ22" s="36">
        <v>0</v>
      </c>
      <c r="BR22" s="39">
        <v>0</v>
      </c>
      <c r="BS22" s="39">
        <f t="shared" si="47"/>
        <v>0</v>
      </c>
      <c r="BT22" s="39">
        <f t="shared" si="47"/>
        <v>1690.6122981366459</v>
      </c>
      <c r="BU22" s="36">
        <v>0</v>
      </c>
      <c r="BV22" s="36">
        <f>BW22*1.1</f>
        <v>224.73000000000002</v>
      </c>
      <c r="BW22" s="43">
        <v>204.3</v>
      </c>
      <c r="BX22" s="45" t="e">
        <f t="shared" si="48"/>
        <v>#DIV/0!</v>
      </c>
      <c r="BY22" s="36">
        <v>0</v>
      </c>
      <c r="BZ22" s="36">
        <v>14.5</v>
      </c>
      <c r="CA22" s="43">
        <v>1.23</v>
      </c>
      <c r="CB22" s="45" t="e">
        <f t="shared" si="49"/>
        <v>#DIV/0!</v>
      </c>
      <c r="CC22" s="36">
        <v>0</v>
      </c>
      <c r="CD22" s="36">
        <v>12.5</v>
      </c>
      <c r="CE22" s="43">
        <v>0.61</v>
      </c>
      <c r="CF22" s="45" t="e">
        <f t="shared" si="50"/>
        <v>#DIV/0!</v>
      </c>
      <c r="CG22" s="36">
        <v>0</v>
      </c>
      <c r="CH22" s="36">
        <f t="shared" ref="CH22:CH28" si="51">BT22/AN22*1000</f>
        <v>155.27950310559004</v>
      </c>
      <c r="CI22" s="36">
        <v>0</v>
      </c>
      <c r="CJ22" s="46">
        <f t="shared" ref="CJ22:CJ28" si="52">BT22/AY22*1000</f>
        <v>160.43582751532111</v>
      </c>
      <c r="CK22" s="36">
        <v>0</v>
      </c>
      <c r="CL22" s="36">
        <f t="shared" ref="CL22:CL28" si="53">BT22/BH22*1000</f>
        <v>167.47391207501755</v>
      </c>
      <c r="CM22" s="36">
        <v>0</v>
      </c>
      <c r="CN22" s="36">
        <f t="shared" ref="CN22:CN28" si="54">BV22/AN22*1000</f>
        <v>20.641020280865568</v>
      </c>
      <c r="CO22" s="36">
        <v>0</v>
      </c>
      <c r="CP22" s="36">
        <f t="shared" ref="CP22:CP28" si="55">BV22/BH22*1000</f>
        <v>22.262000756826797</v>
      </c>
      <c r="CQ22" s="36">
        <v>0</v>
      </c>
      <c r="CR22" s="36">
        <f t="shared" ref="CR22:CR28" si="56">BZ22/AN22*1000</f>
        <v>1.3317972414566401</v>
      </c>
      <c r="CS22" s="36">
        <v>0</v>
      </c>
      <c r="CT22" s="36">
        <f t="shared" ref="CT22:CT28" si="57">BZ22/BH22*1000</f>
        <v>1.4363859341164442</v>
      </c>
      <c r="CU22" s="36">
        <v>0</v>
      </c>
      <c r="CV22" s="36">
        <f t="shared" ref="CV22:CV28" si="58">CD22/AN22*1000</f>
        <v>1.1481010702212415</v>
      </c>
      <c r="CW22" s="36">
        <v>0</v>
      </c>
      <c r="CX22" s="36">
        <f t="shared" ref="CX22:CX28" si="59">CD22/BH22*1000</f>
        <v>1.2382637363072795</v>
      </c>
      <c r="CY22" s="47"/>
      <c r="CZ22" s="47"/>
    </row>
    <row r="23" spans="1:104" ht="39" customHeight="1" x14ac:dyDescent="0.2">
      <c r="A23" s="28">
        <v>84</v>
      </c>
      <c r="B23" s="28"/>
      <c r="C23" s="28">
        <v>12</v>
      </c>
      <c r="D23" s="29">
        <v>6</v>
      </c>
      <c r="E23" s="30" t="s">
        <v>134</v>
      </c>
      <c r="F23" s="30" t="s">
        <v>135</v>
      </c>
      <c r="G23" s="31" t="s">
        <v>91</v>
      </c>
      <c r="H23" s="56" t="s">
        <v>136</v>
      </c>
      <c r="I23" s="53" t="s">
        <v>137</v>
      </c>
      <c r="J23" s="34">
        <f t="shared" si="30"/>
        <v>59259</v>
      </c>
      <c r="K23" s="34">
        <v>0</v>
      </c>
      <c r="L23" s="34">
        <v>15769.9</v>
      </c>
      <c r="M23" s="34">
        <v>6200.3</v>
      </c>
      <c r="N23" s="34">
        <v>1833.2</v>
      </c>
      <c r="O23" s="34">
        <v>2751.2</v>
      </c>
      <c r="P23" s="34">
        <v>2320</v>
      </c>
      <c r="Q23" s="34">
        <v>1230</v>
      </c>
      <c r="R23" s="34">
        <v>3384.8</v>
      </c>
      <c r="S23" s="34">
        <v>650</v>
      </c>
      <c r="T23" s="34">
        <v>0</v>
      </c>
      <c r="U23" s="34">
        <v>1325</v>
      </c>
      <c r="V23" s="34">
        <v>1860</v>
      </c>
      <c r="W23" s="34">
        <v>980</v>
      </c>
      <c r="X23" s="34">
        <v>3500</v>
      </c>
      <c r="Y23" s="34">
        <v>6954.5999999999985</v>
      </c>
      <c r="Z23" s="34">
        <v>5200</v>
      </c>
      <c r="AA23" s="34">
        <v>700</v>
      </c>
      <c r="AB23" s="34">
        <v>0</v>
      </c>
      <c r="AC23" s="34">
        <v>4600</v>
      </c>
      <c r="AD23" s="34">
        <v>0</v>
      </c>
      <c r="AE23" s="36">
        <v>13.956</v>
      </c>
      <c r="AF23" s="37">
        <f t="shared" si="31"/>
        <v>12</v>
      </c>
      <c r="AG23" s="36">
        <v>7.52</v>
      </c>
      <c r="AH23" s="37">
        <f t="shared" si="32"/>
        <v>6.4660361134995696</v>
      </c>
      <c r="AI23" s="36">
        <v>6.8869999999999996</v>
      </c>
      <c r="AJ23" s="37">
        <f t="shared" si="33"/>
        <v>5.9217540842648315</v>
      </c>
      <c r="AK23" s="36">
        <v>6.05</v>
      </c>
      <c r="AL23" s="37">
        <f t="shared" si="34"/>
        <v>5.2020636285468616</v>
      </c>
      <c r="AM23" s="37">
        <f t="shared" si="35"/>
        <v>17308.516</v>
      </c>
      <c r="AN23" s="37">
        <f t="shared" si="36"/>
        <v>16794.387999999999</v>
      </c>
      <c r="AO23" s="37"/>
      <c r="AP23" s="37"/>
      <c r="AQ23" s="38">
        <v>0.21</v>
      </c>
      <c r="AR23" s="37">
        <v>0</v>
      </c>
      <c r="AS23" s="39">
        <v>383.03899999999999</v>
      </c>
      <c r="AT23" s="37">
        <f t="shared" si="37"/>
        <v>489.88799999999998</v>
      </c>
      <c r="AU23" s="22">
        <f t="shared" si="4"/>
        <v>2.2130089026696453E-2</v>
      </c>
      <c r="AV23" s="22">
        <f t="shared" si="4"/>
        <v>2.9169744083559341E-2</v>
      </c>
      <c r="AW23" s="22"/>
      <c r="AX23" s="39">
        <f t="shared" si="38"/>
        <v>16925.476999999999</v>
      </c>
      <c r="AY23" s="37">
        <f t="shared" si="39"/>
        <v>16304.5</v>
      </c>
      <c r="AZ23" s="37">
        <v>0.75</v>
      </c>
      <c r="BA23" s="37">
        <f t="shared" si="40"/>
        <v>0.22499999999999998</v>
      </c>
      <c r="BB23" s="40">
        <v>3099.5770000000002</v>
      </c>
      <c r="BC23" s="41">
        <f t="shared" si="41"/>
        <v>2478.6000000000004</v>
      </c>
      <c r="BD23" s="22">
        <f t="shared" si="5"/>
        <v>0.17907814858304433</v>
      </c>
      <c r="BE23" s="22">
        <f t="shared" si="5"/>
        <v>0.14758501470848479</v>
      </c>
      <c r="BF23" s="22">
        <f t="shared" si="24"/>
        <v>0.18313085061059139</v>
      </c>
      <c r="BG23" s="22">
        <f t="shared" si="24"/>
        <v>0.1520193811524426</v>
      </c>
      <c r="BH23" s="36">
        <v>13825.9</v>
      </c>
      <c r="BI23" s="42">
        <f t="shared" ref="BI23:BI28" si="60">BH23</f>
        <v>13825.9</v>
      </c>
      <c r="BJ23" s="51">
        <v>2593.3000000000002</v>
      </c>
      <c r="BK23" s="43">
        <f t="shared" ref="BK23:BK28" si="61">AN23/(8.225*0.91)</f>
        <v>2243.8141554494136</v>
      </c>
      <c r="BL23" s="36">
        <f t="shared" si="42"/>
        <v>2576.6341112802293</v>
      </c>
      <c r="BM23" s="36">
        <f t="shared" si="43"/>
        <v>2229.3942437451888</v>
      </c>
      <c r="BN23" s="44">
        <f t="shared" si="44"/>
        <v>2576.6341112802297</v>
      </c>
      <c r="BO23" s="44">
        <f t="shared" si="45"/>
        <v>2229.3942437451897</v>
      </c>
      <c r="BP23" s="36">
        <v>1.1826000000000001</v>
      </c>
      <c r="BQ23" s="36">
        <f t="shared" ref="BQ23:BQ52" si="62">BJ23-BK23</f>
        <v>349.48584455058653</v>
      </c>
      <c r="BR23" s="39">
        <f t="shared" ref="BR23:BR28" si="63">BQ23/BJ23*100</f>
        <v>13.476491132942062</v>
      </c>
      <c r="BS23" s="39">
        <f t="shared" si="47"/>
        <v>3047.1275000000001</v>
      </c>
      <c r="BT23" s="39">
        <f t="shared" si="47"/>
        <v>2636.4816326530608</v>
      </c>
      <c r="BU23" s="36">
        <v>560.86300000000006</v>
      </c>
      <c r="BV23" s="36">
        <f>BW23*1.1</f>
        <v>252.78000000000003</v>
      </c>
      <c r="BW23" s="55">
        <v>229.8</v>
      </c>
      <c r="BX23" s="45">
        <f t="shared" si="48"/>
        <v>0.45069829887156043</v>
      </c>
      <c r="BY23" s="36">
        <v>14.595000000000001</v>
      </c>
      <c r="BZ23" s="36">
        <v>10.1</v>
      </c>
      <c r="CA23" s="43">
        <v>10.1</v>
      </c>
      <c r="CB23" s="45">
        <f t="shared" si="49"/>
        <v>0.69201781431997256</v>
      </c>
      <c r="CC23" s="36">
        <v>14.500999999999999</v>
      </c>
      <c r="CD23" s="36">
        <f t="shared" ref="CD23:CD28" si="64">CC23*0.6</f>
        <v>8.7005999999999997</v>
      </c>
      <c r="CE23" s="43">
        <v>0.94</v>
      </c>
      <c r="CF23" s="45">
        <f t="shared" si="50"/>
        <v>0.6</v>
      </c>
      <c r="CG23" s="36">
        <f t="shared" ref="CG23:CH55" si="65">BS23/AM23*1000</f>
        <v>176.04787724146888</v>
      </c>
      <c r="CH23" s="36">
        <f t="shared" si="51"/>
        <v>156.98587127158552</v>
      </c>
      <c r="CI23" s="36">
        <f t="shared" ref="CI23:CJ55" si="66">BS23/AX23*1000</f>
        <v>180.03200146146548</v>
      </c>
      <c r="CJ23" s="46">
        <f t="shared" si="52"/>
        <v>161.70269757754369</v>
      </c>
      <c r="CK23" s="36">
        <f t="shared" ref="CK23:CK87" si="67">BS23/BI23*1000</f>
        <v>220.3927049956965</v>
      </c>
      <c r="CL23" s="36">
        <f t="shared" si="53"/>
        <v>190.69150164930031</v>
      </c>
      <c r="CM23" s="36">
        <f t="shared" ref="CM23:CN55" si="68">BU23/AM23*1000</f>
        <v>32.403875641331702</v>
      </c>
      <c r="CN23" s="36">
        <f t="shared" si="54"/>
        <v>15.051456474627122</v>
      </c>
      <c r="CO23" s="36">
        <f t="shared" ref="CO23:CO87" si="69">BU23/BI23*1000</f>
        <v>40.566111428550769</v>
      </c>
      <c r="CP23" s="36">
        <f t="shared" si="55"/>
        <v>18.283077412681997</v>
      </c>
      <c r="CQ23" s="36">
        <f t="shared" ref="CQ23:CR55" si="70">BY23/AM23*1000</f>
        <v>0.84322653657887259</v>
      </c>
      <c r="CR23" s="36">
        <f t="shared" si="56"/>
        <v>0.60139136954558869</v>
      </c>
      <c r="CS23" s="36">
        <f t="shared" ref="CS23:CS87" si="71">BY23/BI23*1000</f>
        <v>1.0556274817552564</v>
      </c>
      <c r="CT23" s="36">
        <f t="shared" si="57"/>
        <v>0.73051302266036922</v>
      </c>
      <c r="CU23" s="36">
        <f t="shared" ref="CU23:CV55" si="72">CC23/AM23*1000</f>
        <v>0.83779568392807335</v>
      </c>
      <c r="CV23" s="36">
        <f t="shared" si="58"/>
        <v>0.51806591582854944</v>
      </c>
      <c r="CW23" s="36">
        <f t="shared" ref="CW23:CW87" si="73">CC23/BI23*1000</f>
        <v>1.0488286476829718</v>
      </c>
      <c r="CX23" s="36">
        <f t="shared" si="59"/>
        <v>0.62929718860978312</v>
      </c>
      <c r="CY23" s="47"/>
      <c r="CZ23" s="47"/>
    </row>
    <row r="24" spans="1:104" ht="39" customHeight="1" x14ac:dyDescent="0.2">
      <c r="A24" s="28">
        <v>12</v>
      </c>
      <c r="B24" s="28"/>
      <c r="C24" s="28">
        <v>13</v>
      </c>
      <c r="D24" s="29">
        <v>18</v>
      </c>
      <c r="E24" s="30" t="s">
        <v>138</v>
      </c>
      <c r="F24" s="30" t="s">
        <v>139</v>
      </c>
      <c r="G24" s="31" t="s">
        <v>91</v>
      </c>
      <c r="H24" s="56" t="s">
        <v>140</v>
      </c>
      <c r="I24" s="33" t="s">
        <v>141</v>
      </c>
      <c r="J24" s="34">
        <f t="shared" si="30"/>
        <v>149735.70000000001</v>
      </c>
      <c r="K24" s="34">
        <v>0</v>
      </c>
      <c r="L24" s="34">
        <v>16920</v>
      </c>
      <c r="M24" s="34">
        <v>12490</v>
      </c>
      <c r="N24" s="34">
        <v>4578</v>
      </c>
      <c r="O24" s="34">
        <v>7186.2</v>
      </c>
      <c r="P24" s="34">
        <v>4500</v>
      </c>
      <c r="Q24" s="34">
        <v>1550</v>
      </c>
      <c r="R24" s="34">
        <v>4082.6</v>
      </c>
      <c r="S24" s="34">
        <v>600</v>
      </c>
      <c r="T24" s="34">
        <v>0</v>
      </c>
      <c r="U24" s="34">
        <v>1685</v>
      </c>
      <c r="V24" s="34">
        <v>4786</v>
      </c>
      <c r="W24" s="34">
        <v>0</v>
      </c>
      <c r="X24" s="34">
        <v>8000</v>
      </c>
      <c r="Y24" s="34">
        <v>67857.900000000023</v>
      </c>
      <c r="Z24" s="34">
        <v>6200</v>
      </c>
      <c r="AA24" s="34">
        <v>700</v>
      </c>
      <c r="AB24" s="34">
        <v>0</v>
      </c>
      <c r="AC24" s="34">
        <v>8600</v>
      </c>
      <c r="AD24" s="34">
        <v>0</v>
      </c>
      <c r="AE24" s="36">
        <v>28.96</v>
      </c>
      <c r="AF24" s="37">
        <f t="shared" si="31"/>
        <v>24.901117798796218</v>
      </c>
      <c r="AG24" s="36">
        <v>27.95</v>
      </c>
      <c r="AH24" s="37">
        <f t="shared" si="32"/>
        <v>24.03267411865864</v>
      </c>
      <c r="AI24" s="36">
        <v>24.507000000000001</v>
      </c>
      <c r="AJ24" s="37">
        <f t="shared" si="33"/>
        <v>21.072226999140156</v>
      </c>
      <c r="AK24" s="36">
        <v>22.5</v>
      </c>
      <c r="AL24" s="37">
        <f t="shared" si="34"/>
        <v>19.346517626827172</v>
      </c>
      <c r="AM24" s="37">
        <f t="shared" si="35"/>
        <v>57219.78085764515</v>
      </c>
      <c r="AN24" s="37">
        <f t="shared" si="36"/>
        <v>53494.710000000006</v>
      </c>
      <c r="AO24" s="37"/>
      <c r="AP24" s="37"/>
      <c r="AQ24" s="38">
        <v>0.6</v>
      </c>
      <c r="AR24" s="37">
        <v>0</v>
      </c>
      <c r="AS24" s="39">
        <v>1435.6786126815771</v>
      </c>
      <c r="AT24" s="37">
        <f t="shared" si="37"/>
        <v>1399.68</v>
      </c>
      <c r="AU24" s="22">
        <f t="shared" si="4"/>
        <v>2.5090599634649872E-2</v>
      </c>
      <c r="AV24" s="22">
        <f t="shared" si="4"/>
        <v>2.6164830129932471E-2</v>
      </c>
      <c r="AW24" s="22"/>
      <c r="AX24" s="39">
        <f t="shared" si="38"/>
        <v>55784.102244963571</v>
      </c>
      <c r="AY24" s="37">
        <f t="shared" si="39"/>
        <v>52095.030000000006</v>
      </c>
      <c r="AZ24" s="37">
        <v>0.65</v>
      </c>
      <c r="BA24" s="37">
        <f t="shared" si="40"/>
        <v>0.19500000000000001</v>
      </c>
      <c r="BB24" s="51">
        <v>5837.1922449635704</v>
      </c>
      <c r="BC24" s="37">
        <f t="shared" si="41"/>
        <v>2148.1200000000003</v>
      </c>
      <c r="BD24" s="22">
        <f t="shared" si="5"/>
        <v>0.10201353723261702</v>
      </c>
      <c r="BE24" s="22">
        <f t="shared" si="5"/>
        <v>4.0155746241076921E-2</v>
      </c>
      <c r="BF24" s="22">
        <f t="shared" si="24"/>
        <v>0.1046389922944503</v>
      </c>
      <c r="BG24" s="22">
        <f t="shared" si="24"/>
        <v>4.1234643688658978E-2</v>
      </c>
      <c r="BH24" s="36">
        <v>49946.91</v>
      </c>
      <c r="BI24" s="42">
        <f t="shared" si="60"/>
        <v>49946.91</v>
      </c>
      <c r="BJ24" s="51">
        <v>7816.8</v>
      </c>
      <c r="BK24" s="43">
        <f t="shared" si="61"/>
        <v>7147.1605598049373</v>
      </c>
      <c r="BL24" s="36">
        <f t="shared" si="42"/>
        <v>7766.5651953323177</v>
      </c>
      <c r="BM24" s="36">
        <f t="shared" si="43"/>
        <v>7101.2292049474045</v>
      </c>
      <c r="BN24" s="44">
        <f t="shared" si="44"/>
        <v>7766.5651953323177</v>
      </c>
      <c r="BO24" s="44">
        <f t="shared" si="45"/>
        <v>7101.2292049474054</v>
      </c>
      <c r="BP24" s="36">
        <v>1.1826000000000001</v>
      </c>
      <c r="BQ24" s="36">
        <f t="shared" si="62"/>
        <v>669.63944019506289</v>
      </c>
      <c r="BR24" s="39">
        <f t="shared" si="63"/>
        <v>8.5666697394722</v>
      </c>
      <c r="BS24" s="39">
        <f t="shared" si="47"/>
        <v>9184.74</v>
      </c>
      <c r="BT24" s="39">
        <f t="shared" si="47"/>
        <v>8397.9136577708014</v>
      </c>
      <c r="BU24" s="36">
        <v>1193.8399999999999</v>
      </c>
      <c r="BV24" s="36">
        <f>BW24*1.1</f>
        <v>977.17400000000009</v>
      </c>
      <c r="BW24" s="43">
        <v>888.34</v>
      </c>
      <c r="BX24" s="45">
        <f t="shared" si="48"/>
        <v>0.81851336862561164</v>
      </c>
      <c r="BY24" s="36">
        <v>105.90300000000001</v>
      </c>
      <c r="BZ24" s="36">
        <f>CA24*1.5</f>
        <v>51.510000000000005</v>
      </c>
      <c r="CA24" s="43">
        <v>34.340000000000003</v>
      </c>
      <c r="CB24" s="45">
        <f t="shared" si="49"/>
        <v>0.48638848757825559</v>
      </c>
      <c r="CC24" s="36">
        <v>105.428</v>
      </c>
      <c r="CD24" s="36">
        <f t="shared" si="64"/>
        <v>63.256799999999998</v>
      </c>
      <c r="CE24" s="43">
        <v>3.52</v>
      </c>
      <c r="CF24" s="45">
        <f t="shared" si="50"/>
        <v>0.6</v>
      </c>
      <c r="CG24" s="36">
        <f t="shared" si="65"/>
        <v>160.51686780923461</v>
      </c>
      <c r="CH24" s="36">
        <f t="shared" si="51"/>
        <v>156.98587127158555</v>
      </c>
      <c r="CI24" s="36">
        <f t="shared" si="66"/>
        <v>164.64798446817773</v>
      </c>
      <c r="CJ24" s="46">
        <f t="shared" si="52"/>
        <v>161.20373973814395</v>
      </c>
      <c r="CK24" s="36">
        <f t="shared" si="67"/>
        <v>183.89005445982542</v>
      </c>
      <c r="CL24" s="36">
        <f t="shared" si="53"/>
        <v>168.13680081051663</v>
      </c>
      <c r="CM24" s="36">
        <f t="shared" si="68"/>
        <v>20.864113460520016</v>
      </c>
      <c r="CN24" s="36">
        <f t="shared" si="54"/>
        <v>18.266740767451584</v>
      </c>
      <c r="CO24" s="36">
        <f t="shared" si="69"/>
        <v>23.902179334016854</v>
      </c>
      <c r="CP24" s="36">
        <f t="shared" si="55"/>
        <v>19.564253324179614</v>
      </c>
      <c r="CQ24" s="36">
        <f t="shared" si="70"/>
        <v>1.8508110029898912</v>
      </c>
      <c r="CR24" s="36">
        <f t="shared" si="56"/>
        <v>0.9628989483259186</v>
      </c>
      <c r="CS24" s="36">
        <f t="shared" si="71"/>
        <v>2.120311346587807</v>
      </c>
      <c r="CT24" s="36">
        <f t="shared" si="57"/>
        <v>1.0312950290618579</v>
      </c>
      <c r="CU24" s="36">
        <f t="shared" si="72"/>
        <v>1.8425096779431958</v>
      </c>
      <c r="CV24" s="36">
        <f t="shared" si="58"/>
        <v>1.1824870160058816</v>
      </c>
      <c r="CW24" s="36">
        <f t="shared" si="73"/>
        <v>2.1108012487659393</v>
      </c>
      <c r="CX24" s="36">
        <f t="shared" si="59"/>
        <v>1.2664807492595636</v>
      </c>
      <c r="CY24" s="47"/>
      <c r="CZ24" s="47"/>
    </row>
    <row r="25" spans="1:104" ht="29.25" customHeight="1" x14ac:dyDescent="0.2">
      <c r="A25" s="28">
        <v>11</v>
      </c>
      <c r="B25" s="28"/>
      <c r="C25" s="28">
        <v>14</v>
      </c>
      <c r="D25" s="29">
        <v>20</v>
      </c>
      <c r="E25" s="30" t="s">
        <v>142</v>
      </c>
      <c r="F25" s="30" t="s">
        <v>143</v>
      </c>
      <c r="G25" s="31" t="s">
        <v>91</v>
      </c>
      <c r="H25" s="56" t="s">
        <v>144</v>
      </c>
      <c r="I25" s="33" t="s">
        <v>145</v>
      </c>
      <c r="J25" s="34">
        <f t="shared" si="30"/>
        <v>166100</v>
      </c>
      <c r="K25" s="34">
        <v>0</v>
      </c>
      <c r="L25" s="34">
        <v>51600</v>
      </c>
      <c r="M25" s="34">
        <v>15382.2</v>
      </c>
      <c r="N25" s="34">
        <v>4658.8</v>
      </c>
      <c r="O25" s="34">
        <v>4694.5</v>
      </c>
      <c r="P25" s="34">
        <v>4500</v>
      </c>
      <c r="Q25" s="34">
        <v>1550</v>
      </c>
      <c r="R25" s="34">
        <v>3845.8</v>
      </c>
      <c r="S25" s="34">
        <v>600</v>
      </c>
      <c r="T25" s="34">
        <v>0</v>
      </c>
      <c r="U25" s="34">
        <v>1685</v>
      </c>
      <c r="V25" s="34">
        <v>1786</v>
      </c>
      <c r="W25" s="34">
        <v>0</v>
      </c>
      <c r="X25" s="34">
        <v>7000</v>
      </c>
      <c r="Y25" s="34">
        <v>53297.7</v>
      </c>
      <c r="Z25" s="34">
        <v>6200</v>
      </c>
      <c r="AA25" s="34">
        <v>700</v>
      </c>
      <c r="AB25" s="34">
        <v>0</v>
      </c>
      <c r="AC25" s="34">
        <v>8600</v>
      </c>
      <c r="AD25" s="34">
        <v>0</v>
      </c>
      <c r="AE25" s="36">
        <v>36.380000000000003</v>
      </c>
      <c r="AF25" s="37">
        <f t="shared" si="31"/>
        <v>31.281169389509891</v>
      </c>
      <c r="AG25" s="36">
        <v>25.2</v>
      </c>
      <c r="AH25" s="37">
        <f t="shared" si="32"/>
        <v>21.668099742046429</v>
      </c>
      <c r="AI25" s="36">
        <v>23.45</v>
      </c>
      <c r="AJ25" s="37">
        <f t="shared" si="33"/>
        <v>20.163370593293205</v>
      </c>
      <c r="AK25" s="36">
        <v>22.5</v>
      </c>
      <c r="AL25" s="37">
        <f t="shared" si="34"/>
        <v>19.346517626827172</v>
      </c>
      <c r="AM25" s="37">
        <f t="shared" si="35"/>
        <v>57741.573283478559</v>
      </c>
      <c r="AN25" s="37">
        <f t="shared" si="36"/>
        <v>56120.588000000003</v>
      </c>
      <c r="AO25" s="37"/>
      <c r="AP25" s="37"/>
      <c r="AQ25" s="38">
        <v>0.61</v>
      </c>
      <c r="AR25" s="37">
        <v>0</v>
      </c>
      <c r="AS25" s="39">
        <v>1449.3063464663865</v>
      </c>
      <c r="AT25" s="37">
        <f t="shared" si="37"/>
        <v>1423.0080000000003</v>
      </c>
      <c r="AU25" s="22">
        <f t="shared" si="4"/>
        <v>2.5099876294521966E-2</v>
      </c>
      <c r="AV25" s="22">
        <f t="shared" si="4"/>
        <v>2.535625606773757E-2</v>
      </c>
      <c r="AW25" s="22"/>
      <c r="AX25" s="39">
        <f t="shared" si="38"/>
        <v>56292.266937012173</v>
      </c>
      <c r="AY25" s="37">
        <f t="shared" si="39"/>
        <v>54697.58</v>
      </c>
      <c r="AZ25" s="37">
        <v>1.05</v>
      </c>
      <c r="BA25" s="37">
        <f t="shared" si="40"/>
        <v>0.315</v>
      </c>
      <c r="BB25" s="40">
        <v>5064.7269370121685</v>
      </c>
      <c r="BC25" s="41">
        <f t="shared" si="41"/>
        <v>3470.04</v>
      </c>
      <c r="BD25" s="22">
        <f t="shared" si="5"/>
        <v>8.7713698276754876E-2</v>
      </c>
      <c r="BE25" s="22">
        <f t="shared" si="5"/>
        <v>6.1831853935671519E-2</v>
      </c>
      <c r="BF25" s="22">
        <f t="shared" ref="BF25:BG57" si="74">BB25/AX25</f>
        <v>8.9971983943714834E-2</v>
      </c>
      <c r="BG25" s="22">
        <f t="shared" si="74"/>
        <v>6.3440466653186478E-2</v>
      </c>
      <c r="BH25" s="36">
        <v>51227.54</v>
      </c>
      <c r="BI25" s="42">
        <f t="shared" si="60"/>
        <v>51227.54</v>
      </c>
      <c r="BJ25" s="51">
        <v>7894.27</v>
      </c>
      <c r="BK25" s="43">
        <f t="shared" si="61"/>
        <v>7497.9909816627151</v>
      </c>
      <c r="BL25" s="36">
        <f t="shared" si="42"/>
        <v>7843.5373329950962</v>
      </c>
      <c r="BM25" s="36">
        <f t="shared" si="43"/>
        <v>7449.8050088395812</v>
      </c>
      <c r="BN25" s="44">
        <f t="shared" si="44"/>
        <v>7843.5373329950971</v>
      </c>
      <c r="BO25" s="44">
        <f t="shared" si="45"/>
        <v>7449.8050088395821</v>
      </c>
      <c r="BP25" s="36">
        <v>1.1826000000000001</v>
      </c>
      <c r="BQ25" s="36">
        <f t="shared" si="62"/>
        <v>396.27901833728538</v>
      </c>
      <c r="BR25" s="39">
        <f t="shared" si="63"/>
        <v>5.0198310716163164</v>
      </c>
      <c r="BS25" s="39">
        <f t="shared" si="47"/>
        <v>9275.7672500000008</v>
      </c>
      <c r="BT25" s="39">
        <f t="shared" si="47"/>
        <v>8810.1394034536897</v>
      </c>
      <c r="BU25" s="36">
        <v>1051.3420000000001</v>
      </c>
      <c r="BV25" s="36">
        <f>BW25*1.1</f>
        <v>866.54700000000003</v>
      </c>
      <c r="BW25" s="43">
        <v>787.77</v>
      </c>
      <c r="BX25" s="45">
        <f t="shared" si="48"/>
        <v>0.82422941345442291</v>
      </c>
      <c r="BY25" s="36">
        <v>59.048000000000002</v>
      </c>
      <c r="BZ25" s="36">
        <f>CA25*1.5</f>
        <v>51.510000000000005</v>
      </c>
      <c r="CA25" s="43">
        <v>34.340000000000003</v>
      </c>
      <c r="CB25" s="45">
        <f t="shared" si="49"/>
        <v>0.87234114618615366</v>
      </c>
      <c r="CC25" s="36">
        <v>2.9489999999999998</v>
      </c>
      <c r="CD25" s="36">
        <f t="shared" si="64"/>
        <v>1.7693999999999999</v>
      </c>
      <c r="CE25" s="43">
        <v>3.52</v>
      </c>
      <c r="CF25" s="45">
        <f t="shared" si="50"/>
        <v>0.6</v>
      </c>
      <c r="CG25" s="36">
        <f t="shared" si="65"/>
        <v>160.64278686105791</v>
      </c>
      <c r="CH25" s="36">
        <f t="shared" si="51"/>
        <v>156.98587127158555</v>
      </c>
      <c r="CI25" s="36">
        <f t="shared" si="66"/>
        <v>164.77871215204487</v>
      </c>
      <c r="CJ25" s="46">
        <f t="shared" si="52"/>
        <v>161.07000352581758</v>
      </c>
      <c r="CK25" s="36">
        <f t="shared" si="67"/>
        <v>181.06993328198075</v>
      </c>
      <c r="CL25" s="36">
        <f t="shared" si="53"/>
        <v>171.98052850973693</v>
      </c>
      <c r="CM25" s="36">
        <f t="shared" si="68"/>
        <v>18.207713095008753</v>
      </c>
      <c r="CN25" s="36">
        <f t="shared" si="54"/>
        <v>15.440804005831158</v>
      </c>
      <c r="CO25" s="36">
        <f t="shared" si="69"/>
        <v>20.522984316639061</v>
      </c>
      <c r="CP25" s="36">
        <f t="shared" si="55"/>
        <v>16.915647325637735</v>
      </c>
      <c r="CQ25" s="36">
        <f t="shared" si="70"/>
        <v>1.0226254090810381</v>
      </c>
      <c r="CR25" s="36">
        <f t="shared" si="56"/>
        <v>0.91784498052657615</v>
      </c>
      <c r="CS25" s="36">
        <f t="shared" si="71"/>
        <v>1.1526612443228779</v>
      </c>
      <c r="CT25" s="36">
        <f t="shared" si="57"/>
        <v>1.0055138310369776</v>
      </c>
      <c r="CU25" s="36">
        <f t="shared" si="72"/>
        <v>5.1072387403129339E-2</v>
      </c>
      <c r="CV25" s="36">
        <f t="shared" si="58"/>
        <v>3.1528536372427175E-2</v>
      </c>
      <c r="CW25" s="36">
        <f t="shared" si="73"/>
        <v>5.7566691666240462E-2</v>
      </c>
      <c r="CX25" s="36">
        <f t="shared" si="59"/>
        <v>3.4540014999744274E-2</v>
      </c>
      <c r="CY25" s="47"/>
      <c r="CZ25" s="47"/>
    </row>
    <row r="26" spans="1:104" ht="29.25" customHeight="1" x14ac:dyDescent="0.2">
      <c r="A26" s="28">
        <v>10</v>
      </c>
      <c r="B26" s="28"/>
      <c r="C26" s="28">
        <v>15</v>
      </c>
      <c r="D26" s="29">
        <v>31</v>
      </c>
      <c r="E26" s="30" t="s">
        <v>146</v>
      </c>
      <c r="F26" s="30" t="s">
        <v>147</v>
      </c>
      <c r="G26" s="31" t="s">
        <v>91</v>
      </c>
      <c r="H26" s="56" t="s">
        <v>148</v>
      </c>
      <c r="I26" s="33" t="s">
        <v>149</v>
      </c>
      <c r="J26" s="34">
        <f t="shared" si="30"/>
        <v>112200</v>
      </c>
      <c r="K26" s="34">
        <v>0</v>
      </c>
      <c r="L26" s="34">
        <v>15372</v>
      </c>
      <c r="M26" s="34">
        <v>11964</v>
      </c>
      <c r="N26" s="34">
        <v>3248.5</v>
      </c>
      <c r="O26" s="34">
        <v>3124.5</v>
      </c>
      <c r="P26" s="34">
        <v>2100</v>
      </c>
      <c r="Q26" s="34">
        <v>1840</v>
      </c>
      <c r="R26" s="34">
        <v>3134.8</v>
      </c>
      <c r="S26" s="34">
        <v>600</v>
      </c>
      <c r="T26" s="34">
        <v>6560</v>
      </c>
      <c r="U26" s="34">
        <v>1242</v>
      </c>
      <c r="V26" s="34">
        <v>1135</v>
      </c>
      <c r="W26" s="34">
        <v>0</v>
      </c>
      <c r="X26" s="34">
        <v>9000</v>
      </c>
      <c r="Y26" s="34">
        <v>38879.199999999997</v>
      </c>
      <c r="Z26" s="34">
        <v>8200</v>
      </c>
      <c r="AA26" s="34">
        <v>600</v>
      </c>
      <c r="AB26" s="34">
        <v>0</v>
      </c>
      <c r="AC26" s="34">
        <v>5200</v>
      </c>
      <c r="AD26" s="34">
        <v>0</v>
      </c>
      <c r="AE26" s="36">
        <v>22.329599999999999</v>
      </c>
      <c r="AF26" s="37">
        <f t="shared" si="31"/>
        <v>19.2</v>
      </c>
      <c r="AG26" s="36">
        <v>12.6</v>
      </c>
      <c r="AH26" s="37">
        <f t="shared" si="32"/>
        <v>10.834049871023215</v>
      </c>
      <c r="AI26" s="36">
        <v>12.56</v>
      </c>
      <c r="AJ26" s="37">
        <f t="shared" si="33"/>
        <v>10.799656061908857</v>
      </c>
      <c r="AK26" s="36">
        <v>11.3</v>
      </c>
      <c r="AL26" s="37">
        <f t="shared" si="34"/>
        <v>9.7162510748065358</v>
      </c>
      <c r="AM26" s="37">
        <f t="shared" si="35"/>
        <v>27961.267502513852</v>
      </c>
      <c r="AN26" s="37">
        <f t="shared" si="36"/>
        <v>24594.134000000002</v>
      </c>
      <c r="AO26" s="37"/>
      <c r="AP26" s="37"/>
      <c r="AQ26" s="38">
        <v>0.45</v>
      </c>
      <c r="AR26" s="37">
        <v>0</v>
      </c>
      <c r="AS26" s="39">
        <v>1350.510693815673</v>
      </c>
      <c r="AT26" s="37">
        <f t="shared" si="37"/>
        <v>1049.76</v>
      </c>
      <c r="AU26" s="22">
        <f t="shared" si="4"/>
        <v>4.8299337420746595E-2</v>
      </c>
      <c r="AV26" s="22">
        <f t="shared" si="4"/>
        <v>4.2683348801791511E-2</v>
      </c>
      <c r="AW26" s="22"/>
      <c r="AX26" s="39">
        <f t="shared" si="38"/>
        <v>26610.756808698181</v>
      </c>
      <c r="AY26" s="37">
        <f t="shared" si="39"/>
        <v>23544.374000000003</v>
      </c>
      <c r="AZ26" s="37">
        <v>0.53</v>
      </c>
      <c r="BA26" s="37">
        <f t="shared" si="40"/>
        <v>0.159</v>
      </c>
      <c r="BB26" s="51">
        <v>4817.9268086981783</v>
      </c>
      <c r="BC26" s="37">
        <f t="shared" si="41"/>
        <v>1751.5439999999999</v>
      </c>
      <c r="BD26" s="22">
        <f t="shared" si="5"/>
        <v>0.17230716770135773</v>
      </c>
      <c r="BE26" s="22">
        <f t="shared" si="5"/>
        <v>7.1217957908174354E-2</v>
      </c>
      <c r="BF26" s="22">
        <f t="shared" si="74"/>
        <v>0.18105185220148856</v>
      </c>
      <c r="BG26" s="22">
        <f t="shared" si="74"/>
        <v>7.4393313663807734E-2</v>
      </c>
      <c r="BH26" s="36">
        <v>21792.83</v>
      </c>
      <c r="BI26" s="42">
        <f t="shared" si="60"/>
        <v>21792.83</v>
      </c>
      <c r="BJ26" s="51">
        <v>3898.6</v>
      </c>
      <c r="BK26" s="43">
        <f t="shared" si="61"/>
        <v>3285.8991950298941</v>
      </c>
      <c r="BL26" s="36">
        <f t="shared" si="42"/>
        <v>3873.5455775410101</v>
      </c>
      <c r="BM26" s="36">
        <f t="shared" si="43"/>
        <v>3264.7823052258796</v>
      </c>
      <c r="BN26" s="44">
        <f t="shared" si="44"/>
        <v>3873.545577541011</v>
      </c>
      <c r="BO26" s="44">
        <f t="shared" si="45"/>
        <v>3264.78230522588</v>
      </c>
      <c r="BP26" s="36">
        <v>1.1826000000000001</v>
      </c>
      <c r="BQ26" s="36">
        <f t="shared" si="62"/>
        <v>612.70080497010576</v>
      </c>
      <c r="BR26" s="39">
        <f t="shared" si="63"/>
        <v>15.715918662343039</v>
      </c>
      <c r="BS26" s="39">
        <f t="shared" si="47"/>
        <v>4580.8549999999996</v>
      </c>
      <c r="BT26" s="39">
        <f t="shared" si="47"/>
        <v>3860.9315541601254</v>
      </c>
      <c r="BU26" s="36">
        <v>1192.0260000000001</v>
      </c>
      <c r="BV26" s="36">
        <f>BW26*1.3</f>
        <v>629.72</v>
      </c>
      <c r="BW26" s="43">
        <v>484.4</v>
      </c>
      <c r="BX26" s="45">
        <f t="shared" si="48"/>
        <v>0.52827706778207861</v>
      </c>
      <c r="BY26" s="36">
        <v>39.445999999999998</v>
      </c>
      <c r="BZ26" s="36">
        <f>CA26*1.5</f>
        <v>21.39</v>
      </c>
      <c r="CA26" s="43">
        <v>14.26</v>
      </c>
      <c r="CB26" s="45">
        <f t="shared" si="49"/>
        <v>0.54226030522739954</v>
      </c>
      <c r="CC26" s="36">
        <v>29.302</v>
      </c>
      <c r="CD26" s="36">
        <f t="shared" si="64"/>
        <v>17.581199999999999</v>
      </c>
      <c r="CE26" s="43">
        <v>2.02</v>
      </c>
      <c r="CF26" s="45">
        <f t="shared" si="50"/>
        <v>0.6</v>
      </c>
      <c r="CG26" s="36">
        <f t="shared" si="65"/>
        <v>163.82858894319287</v>
      </c>
      <c r="CH26" s="36">
        <f t="shared" si="51"/>
        <v>156.98587127158552</v>
      </c>
      <c r="CI26" s="36">
        <f t="shared" si="66"/>
        <v>172.14298086038158</v>
      </c>
      <c r="CJ26" s="46">
        <f t="shared" si="52"/>
        <v>163.98531361080677</v>
      </c>
      <c r="CK26" s="36">
        <f t="shared" si="67"/>
        <v>210.20009792211471</v>
      </c>
      <c r="CL26" s="36">
        <f t="shared" si="53"/>
        <v>177.16522150450976</v>
      </c>
      <c r="CM26" s="36">
        <f t="shared" si="68"/>
        <v>42.63132920897921</v>
      </c>
      <c r="CN26" s="36">
        <f t="shared" si="54"/>
        <v>25.60447950718655</v>
      </c>
      <c r="CO26" s="36">
        <f t="shared" si="69"/>
        <v>54.698081892071841</v>
      </c>
      <c r="CP26" s="36">
        <f t="shared" si="55"/>
        <v>28.89574231524772</v>
      </c>
      <c r="CQ26" s="36">
        <f t="shared" si="70"/>
        <v>1.410737191955036</v>
      </c>
      <c r="CR26" s="36">
        <f t="shared" si="56"/>
        <v>0.86971958435291929</v>
      </c>
      <c r="CS26" s="36">
        <f t="shared" si="71"/>
        <v>1.8100448633793773</v>
      </c>
      <c r="CT26" s="36">
        <f t="shared" si="57"/>
        <v>0.98151548009138778</v>
      </c>
      <c r="CU26" s="36">
        <f t="shared" si="72"/>
        <v>1.0479496323750563</v>
      </c>
      <c r="CV26" s="36">
        <f t="shared" si="58"/>
        <v>0.71485338739717363</v>
      </c>
      <c r="CW26" s="36">
        <f t="shared" si="73"/>
        <v>1.3445706684262666</v>
      </c>
      <c r="CX26" s="36">
        <f t="shared" si="59"/>
        <v>0.80674240105575989</v>
      </c>
      <c r="CY26" s="47"/>
      <c r="CZ26" s="47"/>
    </row>
    <row r="27" spans="1:104" ht="29.25" customHeight="1" x14ac:dyDescent="0.2">
      <c r="A27" s="28">
        <v>38</v>
      </c>
      <c r="B27" s="28"/>
      <c r="C27" s="28">
        <v>16</v>
      </c>
      <c r="D27" s="29">
        <v>82</v>
      </c>
      <c r="E27" s="30" t="s">
        <v>150</v>
      </c>
      <c r="F27" s="30" t="s">
        <v>150</v>
      </c>
      <c r="G27" s="31" t="s">
        <v>91</v>
      </c>
      <c r="H27" s="56" t="s">
        <v>151</v>
      </c>
      <c r="I27" s="33" t="s">
        <v>152</v>
      </c>
      <c r="J27" s="34">
        <f t="shared" si="30"/>
        <v>88900</v>
      </c>
      <c r="K27" s="34">
        <v>67900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300</v>
      </c>
      <c r="Y27" s="34">
        <v>5400</v>
      </c>
      <c r="Z27" s="34">
        <v>10200</v>
      </c>
      <c r="AA27" s="34">
        <v>500</v>
      </c>
      <c r="AB27" s="34">
        <v>0</v>
      </c>
      <c r="AC27" s="34">
        <v>4600</v>
      </c>
      <c r="AD27" s="34">
        <v>0</v>
      </c>
      <c r="AE27" s="36">
        <v>14.51</v>
      </c>
      <c r="AF27" s="37">
        <f t="shared" si="31"/>
        <v>12.476354256233877</v>
      </c>
      <c r="AG27" s="36">
        <v>8.4</v>
      </c>
      <c r="AH27" s="37">
        <f t="shared" si="32"/>
        <v>7.2226999140154771</v>
      </c>
      <c r="AI27" s="36">
        <v>7.62</v>
      </c>
      <c r="AJ27" s="37">
        <f t="shared" si="33"/>
        <v>6.5520206362854685</v>
      </c>
      <c r="AK27" s="36">
        <v>7.4</v>
      </c>
      <c r="AL27" s="37">
        <f t="shared" si="34"/>
        <v>6.3628546861564921</v>
      </c>
      <c r="AM27" s="37">
        <f t="shared" si="35"/>
        <v>15832.435940601921</v>
      </c>
      <c r="AN27" s="37">
        <f t="shared" si="36"/>
        <v>15088.788</v>
      </c>
      <c r="AO27" s="37"/>
      <c r="AP27" s="37"/>
      <c r="AQ27" s="38">
        <v>0.21</v>
      </c>
      <c r="AR27" s="37">
        <v>0</v>
      </c>
      <c r="AS27" s="39">
        <v>703.65594060192143</v>
      </c>
      <c r="AT27" s="37">
        <f t="shared" si="37"/>
        <v>489.88799999999998</v>
      </c>
      <c r="AU27" s="22">
        <f t="shared" si="4"/>
        <v>4.4443946796425167E-2</v>
      </c>
      <c r="AV27" s="22">
        <f t="shared" si="4"/>
        <v>3.2467021208065217E-2</v>
      </c>
      <c r="AW27" s="22"/>
      <c r="AX27" s="39">
        <f t="shared" si="38"/>
        <v>15128.779999999999</v>
      </c>
      <c r="AY27" s="37">
        <f t="shared" si="39"/>
        <v>14598.900000000001</v>
      </c>
      <c r="AZ27" s="37">
        <v>0.35</v>
      </c>
      <c r="BA27" s="37">
        <f t="shared" si="40"/>
        <v>0.105</v>
      </c>
      <c r="BB27" s="51">
        <v>1686.56</v>
      </c>
      <c r="BC27" s="37">
        <f t="shared" si="41"/>
        <v>1156.68</v>
      </c>
      <c r="BD27" s="22">
        <f t="shared" si="5"/>
        <v>0.10652561654614721</v>
      </c>
      <c r="BE27" s="22">
        <f t="shared" si="5"/>
        <v>7.6658244519042879E-2</v>
      </c>
      <c r="BF27" s="22">
        <f t="shared" si="74"/>
        <v>0.11148023832721475</v>
      </c>
      <c r="BG27" s="22">
        <f t="shared" si="74"/>
        <v>7.9230626965045306E-2</v>
      </c>
      <c r="BH27" s="36">
        <v>13442.220000000001</v>
      </c>
      <c r="BI27" s="42">
        <f t="shared" si="60"/>
        <v>13442.220000000001</v>
      </c>
      <c r="BJ27" s="51">
        <v>2210.15</v>
      </c>
      <c r="BK27" s="43">
        <f t="shared" si="61"/>
        <v>2015.937472861485</v>
      </c>
      <c r="BL27" s="36">
        <f t="shared" si="42"/>
        <v>2195.9464315914083</v>
      </c>
      <c r="BM27" s="36">
        <f t="shared" si="43"/>
        <v>2002.9820147236976</v>
      </c>
      <c r="BN27" s="44">
        <f t="shared" si="44"/>
        <v>2195.9464315914088</v>
      </c>
      <c r="BO27" s="44">
        <f t="shared" si="45"/>
        <v>2002.9820147236971</v>
      </c>
      <c r="BP27" s="36">
        <v>1.1826000000000001</v>
      </c>
      <c r="BQ27" s="36">
        <f t="shared" si="62"/>
        <v>194.21252713851504</v>
      </c>
      <c r="BR27" s="39">
        <f t="shared" si="63"/>
        <v>8.7873007324622776</v>
      </c>
      <c r="BS27" s="39">
        <f t="shared" si="47"/>
        <v>2596.92625</v>
      </c>
      <c r="BT27" s="39">
        <f t="shared" si="47"/>
        <v>2368.7265306122449</v>
      </c>
      <c r="BU27" s="36">
        <v>415.00799999999998</v>
      </c>
      <c r="BV27" s="36">
        <f>BW27*1.1</f>
        <v>328.35</v>
      </c>
      <c r="BW27" s="43">
        <v>298.5</v>
      </c>
      <c r="BX27" s="45">
        <f t="shared" si="48"/>
        <v>0.79118956743002555</v>
      </c>
      <c r="BY27" s="36">
        <v>131.3175</v>
      </c>
      <c r="BZ27" s="36">
        <v>99.5</v>
      </c>
      <c r="CA27" s="43">
        <v>1.23</v>
      </c>
      <c r="CB27" s="45">
        <f t="shared" si="49"/>
        <v>0.75770556094960695</v>
      </c>
      <c r="CC27" s="36">
        <v>95.512500000000003</v>
      </c>
      <c r="CD27" s="36">
        <f t="shared" si="64"/>
        <v>57.307499999999997</v>
      </c>
      <c r="CE27" s="43">
        <v>0.61</v>
      </c>
      <c r="CF27" s="45">
        <f t="shared" si="50"/>
        <v>0.6</v>
      </c>
      <c r="CG27" s="36">
        <f t="shared" si="65"/>
        <v>164.02569129240823</v>
      </c>
      <c r="CH27" s="36">
        <f t="shared" si="51"/>
        <v>156.98587127158555</v>
      </c>
      <c r="CI27" s="36">
        <f t="shared" si="66"/>
        <v>171.65470381617027</v>
      </c>
      <c r="CJ27" s="46">
        <f t="shared" si="52"/>
        <v>162.25376779156269</v>
      </c>
      <c r="CK27" s="36">
        <f t="shared" si="67"/>
        <v>193.19176817519724</v>
      </c>
      <c r="CL27" s="36">
        <f t="shared" si="53"/>
        <v>176.21542651528131</v>
      </c>
      <c r="CM27" s="36">
        <f t="shared" si="68"/>
        <v>26.212517237206779</v>
      </c>
      <c r="CN27" s="36">
        <f t="shared" si="54"/>
        <v>21.761191157301703</v>
      </c>
      <c r="CO27" s="36">
        <f t="shared" si="69"/>
        <v>30.873471792605681</v>
      </c>
      <c r="CP27" s="36">
        <f t="shared" si="55"/>
        <v>24.426768792654784</v>
      </c>
      <c r="CQ27" s="36">
        <f t="shared" si="70"/>
        <v>8.2942069364853239</v>
      </c>
      <c r="CR27" s="36">
        <f t="shared" si="56"/>
        <v>6.5943003506974849</v>
      </c>
      <c r="CS27" s="36">
        <f t="shared" si="71"/>
        <v>9.7690336864000127</v>
      </c>
      <c r="CT27" s="36">
        <f t="shared" si="57"/>
        <v>7.4020511492893277</v>
      </c>
      <c r="CU27" s="36">
        <f t="shared" si="72"/>
        <v>6.032710339604809</v>
      </c>
      <c r="CV27" s="36">
        <f t="shared" si="58"/>
        <v>3.7980187673125232</v>
      </c>
      <c r="CW27" s="36">
        <f t="shared" si="73"/>
        <v>7.105411159763789</v>
      </c>
      <c r="CX27" s="36">
        <f t="shared" si="59"/>
        <v>4.2632466958582729</v>
      </c>
      <c r="CY27" s="47"/>
      <c r="CZ27" s="47"/>
    </row>
    <row r="28" spans="1:104" ht="29.25" customHeight="1" x14ac:dyDescent="0.2">
      <c r="A28" s="28">
        <v>35</v>
      </c>
      <c r="B28" s="28"/>
      <c r="C28" s="28">
        <v>17</v>
      </c>
      <c r="D28" s="29">
        <v>58</v>
      </c>
      <c r="E28" s="30" t="s">
        <v>153</v>
      </c>
      <c r="F28" s="30" t="s">
        <v>154</v>
      </c>
      <c r="G28" s="31" t="s">
        <v>91</v>
      </c>
      <c r="H28" s="56" t="s">
        <v>151</v>
      </c>
      <c r="I28" s="33" t="s">
        <v>155</v>
      </c>
      <c r="J28" s="34">
        <f t="shared" si="30"/>
        <v>50200</v>
      </c>
      <c r="K28" s="34">
        <v>34900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300</v>
      </c>
      <c r="Y28" s="34">
        <v>4000</v>
      </c>
      <c r="Z28" s="34">
        <v>6000</v>
      </c>
      <c r="AA28" s="34">
        <v>500</v>
      </c>
      <c r="AB28" s="34">
        <v>0</v>
      </c>
      <c r="AC28" s="34">
        <v>4500</v>
      </c>
      <c r="AD28" s="34">
        <v>0</v>
      </c>
      <c r="AE28" s="36">
        <v>9.82</v>
      </c>
      <c r="AF28" s="37">
        <f t="shared" si="31"/>
        <v>8.4436801375752371</v>
      </c>
      <c r="AG28" s="36">
        <v>4</v>
      </c>
      <c r="AH28" s="37">
        <f t="shared" si="32"/>
        <v>3.4393809114359413</v>
      </c>
      <c r="AI28" s="36">
        <v>4.09</v>
      </c>
      <c r="AJ28" s="37">
        <f t="shared" si="33"/>
        <v>3.5167669819432499</v>
      </c>
      <c r="AK28" s="36">
        <v>3.6</v>
      </c>
      <c r="AL28" s="37">
        <f t="shared" si="34"/>
        <v>3.0954428202923472</v>
      </c>
      <c r="AM28" s="37">
        <f t="shared" si="35"/>
        <v>9281.8693713156208</v>
      </c>
      <c r="AN28" s="37">
        <f t="shared" si="36"/>
        <v>6764.6082000000006</v>
      </c>
      <c r="AO28" s="37"/>
      <c r="AP28" s="37"/>
      <c r="AQ28" s="38">
        <v>0.1</v>
      </c>
      <c r="AR28" s="37">
        <v>0</v>
      </c>
      <c r="AS28" s="39">
        <v>500.73037131562228</v>
      </c>
      <c r="AT28" s="37">
        <f t="shared" si="37"/>
        <v>233.28000000000003</v>
      </c>
      <c r="AU28" s="22">
        <f t="shared" si="4"/>
        <v>5.3947146989922388E-2</v>
      </c>
      <c r="AV28" s="22">
        <f t="shared" si="4"/>
        <v>3.4485367533924581E-2</v>
      </c>
      <c r="AW28" s="22"/>
      <c r="AX28" s="39">
        <f t="shared" si="38"/>
        <v>8781.1389999999992</v>
      </c>
      <c r="AY28" s="37">
        <f t="shared" si="39"/>
        <v>6531.3281999999999</v>
      </c>
      <c r="AZ28" s="37">
        <v>0.154</v>
      </c>
      <c r="BA28" s="37">
        <f t="shared" si="40"/>
        <v>4.6199999999999998E-2</v>
      </c>
      <c r="BB28" s="59">
        <v>2758.75</v>
      </c>
      <c r="BC28" s="37">
        <f t="shared" si="41"/>
        <v>508.93919999999997</v>
      </c>
      <c r="BD28" s="22">
        <f t="shared" si="5"/>
        <v>0.29721922272743345</v>
      </c>
      <c r="BE28" s="22">
        <f t="shared" si="5"/>
        <v>7.5235576836512122E-2</v>
      </c>
      <c r="BF28" s="22">
        <f t="shared" si="74"/>
        <v>0.31416767232587939</v>
      </c>
      <c r="BG28" s="22">
        <f t="shared" si="74"/>
        <v>7.7922772277773458E-2</v>
      </c>
      <c r="BH28" s="36">
        <v>6022.3890000000001</v>
      </c>
      <c r="BI28" s="42">
        <f t="shared" si="60"/>
        <v>6022.3890000000001</v>
      </c>
      <c r="BJ28" s="59">
        <v>1363.7</v>
      </c>
      <c r="BK28" s="43">
        <f t="shared" si="61"/>
        <v>903.78545709609546</v>
      </c>
      <c r="BL28" s="36">
        <f t="shared" si="42"/>
        <v>1354.9361576188057</v>
      </c>
      <c r="BM28" s="36">
        <f t="shared" si="43"/>
        <v>897.97726373068826</v>
      </c>
      <c r="BN28" s="44">
        <f t="shared" si="44"/>
        <v>1354.9361576188057</v>
      </c>
      <c r="BO28" s="44">
        <f t="shared" si="45"/>
        <v>897.97726373068826</v>
      </c>
      <c r="BP28" s="36">
        <v>1.1826000000000001</v>
      </c>
      <c r="BQ28" s="36">
        <f t="shared" si="62"/>
        <v>459.91454290390459</v>
      </c>
      <c r="BR28" s="39">
        <f t="shared" si="63"/>
        <v>33.725492623297249</v>
      </c>
      <c r="BS28" s="39">
        <f t="shared" si="47"/>
        <v>1602.3474999999999</v>
      </c>
      <c r="BT28" s="39">
        <f t="shared" si="47"/>
        <v>1061.9479120879121</v>
      </c>
      <c r="BU28" s="36">
        <v>385.24</v>
      </c>
      <c r="BV28" s="36">
        <f>BW28*1.1</f>
        <v>217.37100000000004</v>
      </c>
      <c r="BW28" s="43">
        <v>197.61</v>
      </c>
      <c r="BX28" s="45">
        <f t="shared" si="48"/>
        <v>0.56424826082442125</v>
      </c>
      <c r="BY28" s="36">
        <v>27.22532</v>
      </c>
      <c r="BZ28" s="36">
        <f>BY28*0.6</f>
        <v>16.335191999999999</v>
      </c>
      <c r="CA28" s="43">
        <v>1.23</v>
      </c>
      <c r="CB28" s="45">
        <f t="shared" si="49"/>
        <v>0.6</v>
      </c>
      <c r="CC28" s="36">
        <v>23.089320000000001</v>
      </c>
      <c r="CD28" s="36">
        <f t="shared" si="64"/>
        <v>13.853592000000001</v>
      </c>
      <c r="CE28" s="43">
        <v>0.61</v>
      </c>
      <c r="CF28" s="45">
        <f t="shared" si="50"/>
        <v>0.6</v>
      </c>
      <c r="CG28" s="36">
        <f t="shared" si="65"/>
        <v>172.63198132822694</v>
      </c>
      <c r="CH28" s="36">
        <f t="shared" si="51"/>
        <v>156.98587127158552</v>
      </c>
      <c r="CI28" s="36">
        <f t="shared" si="66"/>
        <v>182.47604325589197</v>
      </c>
      <c r="CJ28" s="46">
        <f t="shared" si="52"/>
        <v>162.59294887185612</v>
      </c>
      <c r="CK28" s="36">
        <f t="shared" si="67"/>
        <v>266.06509476554902</v>
      </c>
      <c r="CL28" s="36">
        <f t="shared" si="53"/>
        <v>176.33333085722495</v>
      </c>
      <c r="CM28" s="36">
        <f t="shared" si="68"/>
        <v>41.504570317541081</v>
      </c>
      <c r="CN28" s="36">
        <f t="shared" si="54"/>
        <v>32.133568356553155</v>
      </c>
      <c r="CO28" s="36">
        <f t="shared" si="69"/>
        <v>63.96797018591792</v>
      </c>
      <c r="CP28" s="36">
        <f t="shared" si="55"/>
        <v>36.093815925872612</v>
      </c>
      <c r="CQ28" s="36">
        <f t="shared" si="70"/>
        <v>2.9331720702875028</v>
      </c>
      <c r="CR28" s="36">
        <f t="shared" si="56"/>
        <v>2.4148023827898855</v>
      </c>
      <c r="CS28" s="36">
        <f t="shared" si="71"/>
        <v>4.5206843994966119</v>
      </c>
      <c r="CT28" s="36">
        <f t="shared" si="57"/>
        <v>2.7124106396979673</v>
      </c>
      <c r="CU28" s="36">
        <f t="shared" si="72"/>
        <v>2.4875721771472525</v>
      </c>
      <c r="CV28" s="36">
        <f t="shared" si="58"/>
        <v>2.0479518680771487</v>
      </c>
      <c r="CW28" s="36">
        <f t="shared" si="73"/>
        <v>3.8339137508387453</v>
      </c>
      <c r="CX28" s="36">
        <f t="shared" si="59"/>
        <v>2.3003482505032471</v>
      </c>
      <c r="CY28" s="47"/>
      <c r="CZ28" s="47"/>
    </row>
    <row r="29" spans="1:104" ht="29.25" customHeight="1" x14ac:dyDescent="0.2">
      <c r="A29" s="28">
        <v>33</v>
      </c>
      <c r="B29" s="28"/>
      <c r="C29" s="28">
        <v>18</v>
      </c>
      <c r="D29" s="29">
        <v>4</v>
      </c>
      <c r="E29" s="30" t="s">
        <v>156</v>
      </c>
      <c r="F29" s="30" t="s">
        <v>157</v>
      </c>
      <c r="G29" s="31" t="s">
        <v>91</v>
      </c>
      <c r="H29" s="49" t="s">
        <v>158</v>
      </c>
      <c r="I29" s="53" t="s">
        <v>159</v>
      </c>
      <c r="J29" s="34">
        <f t="shared" si="30"/>
        <v>1200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1200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6">
        <v>3.95</v>
      </c>
      <c r="AF29" s="37">
        <f t="shared" si="31"/>
        <v>3.3963886500429923</v>
      </c>
      <c r="AG29" s="36">
        <v>0</v>
      </c>
      <c r="AH29" s="37">
        <f t="shared" si="32"/>
        <v>0</v>
      </c>
      <c r="AI29" s="36">
        <v>2.2999999999999998</v>
      </c>
      <c r="AJ29" s="37">
        <f t="shared" si="33"/>
        <v>1.9776440240756661</v>
      </c>
      <c r="AK29" s="36">
        <v>0</v>
      </c>
      <c r="AL29" s="37">
        <f t="shared" si="34"/>
        <v>0</v>
      </c>
      <c r="AM29" s="37">
        <f t="shared" si="35"/>
        <v>5193.59</v>
      </c>
      <c r="AN29" s="37">
        <f t="shared" si="36"/>
        <v>0</v>
      </c>
      <c r="AO29" s="37"/>
      <c r="AP29" s="37"/>
      <c r="AQ29" s="37">
        <v>0</v>
      </c>
      <c r="AR29" s="37">
        <v>0</v>
      </c>
      <c r="AS29" s="39">
        <v>104.01</v>
      </c>
      <c r="AT29" s="37">
        <f t="shared" si="37"/>
        <v>0</v>
      </c>
      <c r="AU29" s="22">
        <f t="shared" si="4"/>
        <v>2.0026609724679845E-2</v>
      </c>
      <c r="AV29" s="22" t="e">
        <f t="shared" si="4"/>
        <v>#DIV/0!</v>
      </c>
      <c r="AW29" s="22"/>
      <c r="AX29" s="39">
        <f t="shared" si="38"/>
        <v>5089.58</v>
      </c>
      <c r="AY29" s="37">
        <f t="shared" si="39"/>
        <v>0</v>
      </c>
      <c r="AZ29" s="37">
        <v>0</v>
      </c>
      <c r="BA29" s="37">
        <f t="shared" si="40"/>
        <v>0</v>
      </c>
      <c r="BB29" s="37">
        <v>278.39</v>
      </c>
      <c r="BC29" s="37">
        <f t="shared" si="41"/>
        <v>0</v>
      </c>
      <c r="BD29" s="22">
        <f t="shared" si="5"/>
        <v>5.3602613991477956E-2</v>
      </c>
      <c r="BE29" s="22" t="e">
        <f t="shared" si="5"/>
        <v>#DIV/0!</v>
      </c>
      <c r="BF29" s="22">
        <f t="shared" si="74"/>
        <v>5.4698030092856384E-2</v>
      </c>
      <c r="BG29" s="22" t="e">
        <f t="shared" si="74"/>
        <v>#DIV/0!</v>
      </c>
      <c r="BH29" s="36">
        <v>0</v>
      </c>
      <c r="BI29" s="42">
        <v>4811.1899999999996</v>
      </c>
      <c r="BJ29" s="51">
        <v>879.75099999999998</v>
      </c>
      <c r="BK29" s="36">
        <f>AN29/(8.225*0.925)</f>
        <v>0</v>
      </c>
      <c r="BL29" s="36">
        <f t="shared" si="42"/>
        <v>874.09726450194489</v>
      </c>
      <c r="BM29" s="36">
        <f t="shared" si="43"/>
        <v>0</v>
      </c>
      <c r="BN29" s="44">
        <f t="shared" si="44"/>
        <v>874.09726450194478</v>
      </c>
      <c r="BO29" s="44">
        <f t="shared" si="45"/>
        <v>0</v>
      </c>
      <c r="BP29" s="36">
        <v>1.1826000000000001</v>
      </c>
      <c r="BQ29" s="36">
        <f t="shared" si="62"/>
        <v>879.75099999999998</v>
      </c>
      <c r="BR29" s="39">
        <v>0</v>
      </c>
      <c r="BS29" s="39">
        <f t="shared" si="47"/>
        <v>1033.7074250000001</v>
      </c>
      <c r="BT29" s="39">
        <f t="shared" si="47"/>
        <v>0</v>
      </c>
      <c r="BU29" s="36">
        <v>204.73400000000001</v>
      </c>
      <c r="BV29" s="36">
        <v>0</v>
      </c>
      <c r="BW29" s="43">
        <v>0</v>
      </c>
      <c r="BX29" s="45">
        <f t="shared" si="48"/>
        <v>0</v>
      </c>
      <c r="BY29" s="36">
        <v>11.707000000000001</v>
      </c>
      <c r="BZ29" s="36">
        <v>0</v>
      </c>
      <c r="CA29" s="43">
        <v>0</v>
      </c>
      <c r="CB29" s="45">
        <f t="shared" si="49"/>
        <v>0</v>
      </c>
      <c r="CC29" s="36">
        <v>0.112</v>
      </c>
      <c r="CD29" s="36">
        <v>0</v>
      </c>
      <c r="CE29" s="43">
        <v>0</v>
      </c>
      <c r="CF29" s="45">
        <f t="shared" si="50"/>
        <v>0</v>
      </c>
      <c r="CG29" s="36">
        <f t="shared" si="65"/>
        <v>199.03523863069668</v>
      </c>
      <c r="CH29" s="36">
        <v>0</v>
      </c>
      <c r="CI29" s="36">
        <f t="shared" si="66"/>
        <v>203.10269707913031</v>
      </c>
      <c r="CJ29" s="46">
        <v>0</v>
      </c>
      <c r="CK29" s="36">
        <f t="shared" si="67"/>
        <v>214.85483321174181</v>
      </c>
      <c r="CL29" s="36">
        <v>0</v>
      </c>
      <c r="CM29" s="36">
        <f t="shared" si="68"/>
        <v>39.420516444309236</v>
      </c>
      <c r="CN29" s="36">
        <v>0</v>
      </c>
      <c r="CO29" s="36">
        <f t="shared" si="69"/>
        <v>42.553713322483631</v>
      </c>
      <c r="CP29" s="36">
        <v>0</v>
      </c>
      <c r="CQ29" s="36">
        <f t="shared" si="70"/>
        <v>2.2541247961429378</v>
      </c>
      <c r="CR29" s="36">
        <v>0</v>
      </c>
      <c r="CS29" s="36">
        <f t="shared" si="71"/>
        <v>2.4332857359613738</v>
      </c>
      <c r="CT29" s="36">
        <v>0</v>
      </c>
      <c r="CU29" s="36">
        <f t="shared" si="72"/>
        <v>2.1565044603058768E-2</v>
      </c>
      <c r="CV29" s="36">
        <v>0</v>
      </c>
      <c r="CW29" s="36">
        <f t="shared" si="73"/>
        <v>2.3279064015347555E-2</v>
      </c>
      <c r="CX29" s="36">
        <v>0</v>
      </c>
      <c r="CY29" s="47"/>
      <c r="CZ29" s="47"/>
    </row>
    <row r="30" spans="1:104" ht="29.25" customHeight="1" x14ac:dyDescent="0.2">
      <c r="A30" s="28">
        <v>13</v>
      </c>
      <c r="B30" s="28"/>
      <c r="C30" s="28">
        <v>19</v>
      </c>
      <c r="D30" s="29">
        <v>5</v>
      </c>
      <c r="E30" s="30" t="s">
        <v>160</v>
      </c>
      <c r="F30" s="30" t="s">
        <v>161</v>
      </c>
      <c r="G30" s="31" t="s">
        <v>91</v>
      </c>
      <c r="H30" s="56" t="s">
        <v>162</v>
      </c>
      <c r="I30" s="53" t="s">
        <v>163</v>
      </c>
      <c r="J30" s="34">
        <f t="shared" si="30"/>
        <v>193100</v>
      </c>
      <c r="K30" s="34">
        <v>0</v>
      </c>
      <c r="L30" s="34">
        <v>52192.2</v>
      </c>
      <c r="M30" s="34">
        <v>13418.2</v>
      </c>
      <c r="N30" s="34">
        <v>3858</v>
      </c>
      <c r="O30" s="60">
        <v>5834.1</v>
      </c>
      <c r="P30" s="34">
        <v>4500</v>
      </c>
      <c r="Q30" s="34">
        <v>1550</v>
      </c>
      <c r="R30" s="34">
        <v>3845.8</v>
      </c>
      <c r="S30" s="34">
        <v>600</v>
      </c>
      <c r="T30" s="34">
        <v>0</v>
      </c>
      <c r="U30" s="34">
        <v>1685</v>
      </c>
      <c r="V30" s="34">
        <v>1786</v>
      </c>
      <c r="W30" s="34">
        <v>0</v>
      </c>
      <c r="X30" s="34">
        <v>14000</v>
      </c>
      <c r="Y30" s="34">
        <v>46230.700000000012</v>
      </c>
      <c r="Z30" s="34">
        <v>8100</v>
      </c>
      <c r="AA30" s="34">
        <v>700</v>
      </c>
      <c r="AB30" s="34">
        <v>27000</v>
      </c>
      <c r="AC30" s="34">
        <v>7800</v>
      </c>
      <c r="AD30" s="34">
        <v>0</v>
      </c>
      <c r="AE30" s="36">
        <v>22.329599999999999</v>
      </c>
      <c r="AF30" s="37">
        <f t="shared" si="31"/>
        <v>19.2</v>
      </c>
      <c r="AG30" s="36">
        <v>23.6</v>
      </c>
      <c r="AH30" s="37">
        <f t="shared" si="32"/>
        <v>20.292347377472055</v>
      </c>
      <c r="AI30" s="36">
        <v>22.304014000000002</v>
      </c>
      <c r="AJ30" s="37">
        <f t="shared" si="33"/>
        <v>19.178000000000001</v>
      </c>
      <c r="AK30" s="36">
        <v>21.15</v>
      </c>
      <c r="AL30" s="37">
        <f t="shared" si="34"/>
        <v>18.18572656921754</v>
      </c>
      <c r="AM30" s="37">
        <f t="shared" si="35"/>
        <v>42958.071000000004</v>
      </c>
      <c r="AN30" s="37">
        <f t="shared" si="36"/>
        <v>40663.256000000008</v>
      </c>
      <c r="AO30" s="37"/>
      <c r="AP30" s="37"/>
      <c r="AQ30" s="38">
        <v>0.6</v>
      </c>
      <c r="AR30" s="37">
        <v>0</v>
      </c>
      <c r="AS30" s="39">
        <v>1456.098</v>
      </c>
      <c r="AT30" s="37">
        <f t="shared" si="37"/>
        <v>1399.68</v>
      </c>
      <c r="AU30" s="22">
        <f t="shared" si="4"/>
        <v>3.3895795739990277E-2</v>
      </c>
      <c r="AV30" s="22">
        <f t="shared" si="4"/>
        <v>3.4421247526267934E-2</v>
      </c>
      <c r="AW30" s="22"/>
      <c r="AX30" s="39">
        <f t="shared" si="38"/>
        <v>41501.973000000005</v>
      </c>
      <c r="AY30" s="37">
        <f t="shared" si="39"/>
        <v>39263.576000000008</v>
      </c>
      <c r="AZ30" s="37">
        <v>0.85</v>
      </c>
      <c r="BA30" s="37">
        <f t="shared" si="40"/>
        <v>0.255</v>
      </c>
      <c r="BB30" s="51">
        <v>5047.4769999999999</v>
      </c>
      <c r="BC30" s="37">
        <f t="shared" si="41"/>
        <v>2809.08</v>
      </c>
      <c r="BD30" s="22">
        <f t="shared" si="5"/>
        <v>0.1174977572898932</v>
      </c>
      <c r="BE30" s="22">
        <f t="shared" si="5"/>
        <v>6.9081531493690507E-2</v>
      </c>
      <c r="BF30" s="22">
        <f t="shared" si="74"/>
        <v>0.1216201697206058</v>
      </c>
      <c r="BG30" s="22">
        <f t="shared" si="74"/>
        <v>7.1544171116762242E-2</v>
      </c>
      <c r="BH30" s="36">
        <v>36454.496000000006</v>
      </c>
      <c r="BI30" s="42">
        <f>BH30</f>
        <v>36454.496000000006</v>
      </c>
      <c r="BJ30" s="51">
        <v>5913.5</v>
      </c>
      <c r="BK30" s="43">
        <f>AN30/(8.225*0.9)</f>
        <v>5493.1787909490049</v>
      </c>
      <c r="BL30" s="36">
        <f t="shared" si="42"/>
        <v>5875.4967867410778</v>
      </c>
      <c r="BM30" s="36">
        <f t="shared" si="43"/>
        <v>5457.8767794394398</v>
      </c>
      <c r="BN30" s="44">
        <f t="shared" si="44"/>
        <v>5875.4967867410778</v>
      </c>
      <c r="BO30" s="44">
        <f t="shared" si="45"/>
        <v>5457.8767794394398</v>
      </c>
      <c r="BP30" s="36">
        <v>1.1826000000000001</v>
      </c>
      <c r="BQ30" s="36">
        <f t="shared" si="62"/>
        <v>420.32120905099509</v>
      </c>
      <c r="BR30" s="39">
        <f>BQ30/BJ30*100</f>
        <v>7.1078246224908268</v>
      </c>
      <c r="BS30" s="39">
        <f t="shared" si="47"/>
        <v>6948.3625000000002</v>
      </c>
      <c r="BT30" s="39">
        <f t="shared" si="47"/>
        <v>6454.4850793650812</v>
      </c>
      <c r="BU30" s="36">
        <v>1409.88</v>
      </c>
      <c r="BV30" s="36">
        <f>BW30*1.3</f>
        <v>924.04</v>
      </c>
      <c r="BW30" s="43">
        <v>710.8</v>
      </c>
      <c r="BX30" s="45">
        <f t="shared" si="48"/>
        <v>0.65540329673447373</v>
      </c>
      <c r="BY30" s="36">
        <v>164.375</v>
      </c>
      <c r="BZ30" s="36">
        <f>CA30*2</f>
        <v>65.28</v>
      </c>
      <c r="CA30" s="43">
        <v>32.64</v>
      </c>
      <c r="CB30" s="45">
        <f t="shared" si="49"/>
        <v>0.39714068441064637</v>
      </c>
      <c r="CC30" s="36">
        <v>163.80500000000001</v>
      </c>
      <c r="CD30" s="36">
        <f>CC30*0.6</f>
        <v>98.283000000000001</v>
      </c>
      <c r="CE30" s="43">
        <v>3.35</v>
      </c>
      <c r="CF30" s="45">
        <f t="shared" si="50"/>
        <v>0.6</v>
      </c>
      <c r="CG30" s="36">
        <f t="shared" si="65"/>
        <v>161.74754448355</v>
      </c>
      <c r="CH30" s="36">
        <f>BT30/AN30*1000</f>
        <v>158.73015873015876</v>
      </c>
      <c r="CI30" s="36">
        <f t="shared" si="66"/>
        <v>167.42246205981579</v>
      </c>
      <c r="CJ30" s="46">
        <f>BT30/AY30*1000</f>
        <v>164.38862011359026</v>
      </c>
      <c r="CK30" s="36">
        <f t="shared" si="67"/>
        <v>190.60371867437146</v>
      </c>
      <c r="CL30" s="36">
        <f>BT30/BH30*1000</f>
        <v>177.05594062705131</v>
      </c>
      <c r="CM30" s="36">
        <f t="shared" si="68"/>
        <v>32.819909441464439</v>
      </c>
      <c r="CN30" s="36">
        <f>BV30/AN30*1000</f>
        <v>22.724200934622644</v>
      </c>
      <c r="CO30" s="36">
        <f t="shared" si="69"/>
        <v>38.675064935748942</v>
      </c>
      <c r="CP30" s="36">
        <f>BV30/BH30*1000</f>
        <v>25.347765060309705</v>
      </c>
      <c r="CQ30" s="36">
        <f t="shared" si="70"/>
        <v>3.8264055199312836</v>
      </c>
      <c r="CR30" s="36">
        <f>BZ30/AN30*1000</f>
        <v>1.6053805430632506</v>
      </c>
      <c r="CS30" s="36">
        <f t="shared" si="71"/>
        <v>4.5090460172594344</v>
      </c>
      <c r="CT30" s="36">
        <f>BZ30/BH30*1000</f>
        <v>1.7907256213335108</v>
      </c>
      <c r="CU30" s="36">
        <f t="shared" si="72"/>
        <v>3.8131367677100769</v>
      </c>
      <c r="CV30" s="36">
        <f>CD30/AN30*1000</f>
        <v>2.4169977927984907</v>
      </c>
      <c r="CW30" s="36">
        <f t="shared" si="73"/>
        <v>4.4934100858231583</v>
      </c>
      <c r="CX30" s="36">
        <f>CD30/BH30*1000</f>
        <v>2.6960460514938949</v>
      </c>
      <c r="CY30" s="47"/>
      <c r="CZ30" s="47"/>
    </row>
    <row r="31" spans="1:104" ht="29.25" customHeight="1" x14ac:dyDescent="0.2">
      <c r="A31" s="28">
        <v>27</v>
      </c>
      <c r="B31" s="28"/>
      <c r="C31" s="28">
        <v>20</v>
      </c>
      <c r="D31" s="29">
        <v>11</v>
      </c>
      <c r="E31" s="30" t="s">
        <v>164</v>
      </c>
      <c r="F31" s="30" t="s">
        <v>165</v>
      </c>
      <c r="G31" s="31" t="s">
        <v>91</v>
      </c>
      <c r="H31" s="56" t="s">
        <v>116</v>
      </c>
      <c r="I31" s="33" t="s">
        <v>166</v>
      </c>
      <c r="J31" s="34">
        <f t="shared" si="30"/>
        <v>105300</v>
      </c>
      <c r="K31" s="34">
        <v>58400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300</v>
      </c>
      <c r="Y31" s="34">
        <v>3000</v>
      </c>
      <c r="Z31" s="34">
        <v>6200</v>
      </c>
      <c r="AA31" s="34">
        <v>500</v>
      </c>
      <c r="AB31" s="34">
        <v>32300</v>
      </c>
      <c r="AC31" s="34">
        <v>4600</v>
      </c>
      <c r="AD31" s="34">
        <v>0</v>
      </c>
      <c r="AE31" s="36">
        <v>6.2802000000000007</v>
      </c>
      <c r="AF31" s="37">
        <f t="shared" si="31"/>
        <v>5.4</v>
      </c>
      <c r="AG31" s="36">
        <v>7.3</v>
      </c>
      <c r="AH31" s="37">
        <f t="shared" si="32"/>
        <v>6.2768701633705932</v>
      </c>
      <c r="AI31" s="36">
        <v>5.1100000000000003</v>
      </c>
      <c r="AJ31" s="37">
        <f t="shared" si="33"/>
        <v>4.3938091143594153</v>
      </c>
      <c r="AK31" s="36">
        <v>7.09</v>
      </c>
      <c r="AL31" s="37">
        <f t="shared" si="34"/>
        <v>6.0963026655202057</v>
      </c>
      <c r="AM31" s="37">
        <f t="shared" si="35"/>
        <v>9017.9785097699059</v>
      </c>
      <c r="AN31" s="37">
        <f t="shared" si="36"/>
        <v>12866.175999999999</v>
      </c>
      <c r="AO31" s="37"/>
      <c r="AP31" s="37"/>
      <c r="AQ31" s="38">
        <v>0.18</v>
      </c>
      <c r="AR31" s="37">
        <v>0</v>
      </c>
      <c r="AS31" s="39">
        <v>244.99697897380975</v>
      </c>
      <c r="AT31" s="37">
        <f t="shared" si="37"/>
        <v>419.904</v>
      </c>
      <c r="AU31" s="22">
        <f t="shared" si="4"/>
        <v>2.7167616191187936E-2</v>
      </c>
      <c r="AV31" s="22">
        <f t="shared" si="4"/>
        <v>3.263627048161008E-2</v>
      </c>
      <c r="AW31" s="22"/>
      <c r="AX31" s="39">
        <f t="shared" si="38"/>
        <v>8772.9815307960962</v>
      </c>
      <c r="AY31" s="37">
        <f t="shared" si="39"/>
        <v>12446.272000000001</v>
      </c>
      <c r="AZ31" s="37">
        <v>0.3</v>
      </c>
      <c r="BA31" s="37">
        <f t="shared" si="40"/>
        <v>0.09</v>
      </c>
      <c r="BB31" s="51">
        <v>1327.6915307960962</v>
      </c>
      <c r="BC31" s="37">
        <f t="shared" si="41"/>
        <v>991.44</v>
      </c>
      <c r="BD31" s="22">
        <f t="shared" si="5"/>
        <v>0.14722717839233046</v>
      </c>
      <c r="BE31" s="22">
        <f t="shared" si="5"/>
        <v>7.7057860859357133E-2</v>
      </c>
      <c r="BF31" s="22">
        <f t="shared" si="74"/>
        <v>0.1513386898325792</v>
      </c>
      <c r="BG31" s="22">
        <f t="shared" si="74"/>
        <v>7.9657587428589055E-2</v>
      </c>
      <c r="BH31" s="36">
        <v>11454.832</v>
      </c>
      <c r="BI31" s="42">
        <v>7445.29</v>
      </c>
      <c r="BJ31" s="51">
        <v>1337.09</v>
      </c>
      <c r="BK31" s="43">
        <f>AN31/(8.225*0.91)</f>
        <v>1718.9854036540967</v>
      </c>
      <c r="BL31" s="36">
        <f t="shared" si="42"/>
        <v>1328.4971672585825</v>
      </c>
      <c r="BM31" s="36">
        <f t="shared" si="43"/>
        <v>1707.938313287302</v>
      </c>
      <c r="BN31" s="44">
        <f t="shared" si="44"/>
        <v>1328.4971672585823</v>
      </c>
      <c r="BO31" s="44">
        <f t="shared" si="45"/>
        <v>1707.9383132873022</v>
      </c>
      <c r="BP31" s="36">
        <v>1.1826000000000001</v>
      </c>
      <c r="BQ31" s="36">
        <f t="shared" si="62"/>
        <v>-381.89540365409675</v>
      </c>
      <c r="BR31" s="39">
        <f>BQ31/BJ31*100</f>
        <v>-28.561682732957149</v>
      </c>
      <c r="BS31" s="39">
        <f t="shared" si="47"/>
        <v>1571.0807499999999</v>
      </c>
      <c r="BT31" s="39">
        <f t="shared" si="47"/>
        <v>2019.8078492935635</v>
      </c>
      <c r="BU31" s="36">
        <v>237.56899999999999</v>
      </c>
      <c r="BV31" s="36">
        <f>BW31*1.3</f>
        <v>334.62</v>
      </c>
      <c r="BW31" s="43">
        <v>257.39999999999998</v>
      </c>
      <c r="BX31" s="45">
        <f t="shared" si="48"/>
        <v>1.4085171045043756</v>
      </c>
      <c r="BY31" s="36">
        <v>1.165</v>
      </c>
      <c r="BZ31" s="36">
        <f>CA31*2</f>
        <v>2.46</v>
      </c>
      <c r="CA31" s="43">
        <v>1.23</v>
      </c>
      <c r="CB31" s="45">
        <f t="shared" si="49"/>
        <v>2.1115879828326181</v>
      </c>
      <c r="CC31" s="36">
        <v>0.88900000000000001</v>
      </c>
      <c r="CD31" s="36">
        <v>1.2</v>
      </c>
      <c r="CE31" s="43">
        <v>0.61</v>
      </c>
      <c r="CF31" s="45">
        <f t="shared" si="50"/>
        <v>1.3498312710911136</v>
      </c>
      <c r="CG31" s="36">
        <f t="shared" si="65"/>
        <v>174.21651075104259</v>
      </c>
      <c r="CH31" s="36">
        <f>BT31/AN31*1000</f>
        <v>156.98587127158555</v>
      </c>
      <c r="CI31" s="36">
        <f t="shared" si="66"/>
        <v>179.08173458304699</v>
      </c>
      <c r="CJ31" s="46">
        <f>BT31/AY31*1000</f>
        <v>162.28215559595384</v>
      </c>
      <c r="CK31" s="36">
        <f t="shared" si="67"/>
        <v>211.01673004006557</v>
      </c>
      <c r="CL31" s="36">
        <f>BT31/BH31*1000</f>
        <v>176.32802028816866</v>
      </c>
      <c r="CM31" s="36">
        <f t="shared" si="68"/>
        <v>26.343930598484157</v>
      </c>
      <c r="CN31" s="36">
        <f>BV31/AN31*1000</f>
        <v>26.007727548573875</v>
      </c>
      <c r="CO31" s="36">
        <f t="shared" si="69"/>
        <v>31.908629482531911</v>
      </c>
      <c r="CP31" s="36">
        <f>BV31/BH31*1000</f>
        <v>29.212126376013199</v>
      </c>
      <c r="CQ31" s="36">
        <f t="shared" si="70"/>
        <v>0.12918638015580333</v>
      </c>
      <c r="CR31" s="36">
        <f>BZ31/AN31*1000</f>
        <v>0.19119900116398222</v>
      </c>
      <c r="CS31" s="36">
        <f t="shared" si="71"/>
        <v>0.15647476458270934</v>
      </c>
      <c r="CT31" s="36">
        <f>BZ31/BH31*1000</f>
        <v>0.2147565324397599</v>
      </c>
      <c r="CU31" s="36">
        <f t="shared" si="72"/>
        <v>9.8580851466531491E-2</v>
      </c>
      <c r="CV31" s="36">
        <f>CD31/AN31*1000</f>
        <v>9.3267805445844981E-2</v>
      </c>
      <c r="CW31" s="36">
        <f t="shared" si="73"/>
        <v>0.11940434825238506</v>
      </c>
      <c r="CX31" s="36">
        <f>CD31/BH31*1000</f>
        <v>0.10475928411695605</v>
      </c>
      <c r="CY31" s="47"/>
      <c r="CZ31" s="47"/>
    </row>
    <row r="32" spans="1:104" ht="29.25" customHeight="1" x14ac:dyDescent="0.2">
      <c r="A32" s="28">
        <v>71</v>
      </c>
      <c r="B32" s="28"/>
      <c r="C32" s="28">
        <v>21</v>
      </c>
      <c r="D32" s="29">
        <v>16</v>
      </c>
      <c r="E32" s="30" t="s">
        <v>167</v>
      </c>
      <c r="F32" s="30" t="s">
        <v>168</v>
      </c>
      <c r="G32" s="31" t="s">
        <v>91</v>
      </c>
      <c r="H32" s="56" t="s">
        <v>169</v>
      </c>
      <c r="I32" s="33" t="s">
        <v>170</v>
      </c>
      <c r="J32" s="34">
        <f t="shared" si="30"/>
        <v>1100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1100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6">
        <v>3.65</v>
      </c>
      <c r="AF32" s="37">
        <f t="shared" si="31"/>
        <v>3.1384350816852966</v>
      </c>
      <c r="AG32" s="36">
        <v>0</v>
      </c>
      <c r="AH32" s="37">
        <f t="shared" si="32"/>
        <v>0</v>
      </c>
      <c r="AI32" s="36">
        <v>1.93</v>
      </c>
      <c r="AJ32" s="37">
        <f t="shared" si="33"/>
        <v>1.6595012897678416</v>
      </c>
      <c r="AK32" s="36">
        <v>0</v>
      </c>
      <c r="AL32" s="37">
        <f t="shared" si="34"/>
        <v>0</v>
      </c>
      <c r="AM32" s="37">
        <f t="shared" si="35"/>
        <v>4269.72</v>
      </c>
      <c r="AN32" s="37">
        <f t="shared" si="36"/>
        <v>0</v>
      </c>
      <c r="AO32" s="37"/>
      <c r="AP32" s="37"/>
      <c r="AQ32" s="37">
        <v>0</v>
      </c>
      <c r="AR32" s="37">
        <v>0</v>
      </c>
      <c r="AS32" s="39">
        <v>71.66</v>
      </c>
      <c r="AT32" s="37">
        <f t="shared" si="37"/>
        <v>0</v>
      </c>
      <c r="AU32" s="22">
        <f t="shared" si="4"/>
        <v>1.6783301949542358E-2</v>
      </c>
      <c r="AV32" s="22">
        <v>0</v>
      </c>
      <c r="AW32" s="22"/>
      <c r="AX32" s="39">
        <f t="shared" si="38"/>
        <v>4198.0600000000004</v>
      </c>
      <c r="AY32" s="37">
        <f t="shared" si="39"/>
        <v>0</v>
      </c>
      <c r="AZ32" s="37">
        <v>0</v>
      </c>
      <c r="BA32" s="37">
        <f t="shared" si="40"/>
        <v>0</v>
      </c>
      <c r="BB32" s="51">
        <v>188.52</v>
      </c>
      <c r="BC32" s="37">
        <f t="shared" si="41"/>
        <v>0</v>
      </c>
      <c r="BD32" s="22">
        <f t="shared" si="5"/>
        <v>4.4152778168123435E-2</v>
      </c>
      <c r="BE32" s="22" t="e">
        <f t="shared" si="5"/>
        <v>#DIV/0!</v>
      </c>
      <c r="BF32" s="22">
        <f t="shared" si="74"/>
        <v>4.4906456791946756E-2</v>
      </c>
      <c r="BG32" s="22" t="e">
        <f t="shared" si="74"/>
        <v>#DIV/0!</v>
      </c>
      <c r="BH32" s="36">
        <v>0</v>
      </c>
      <c r="BI32" s="42">
        <v>4009.54</v>
      </c>
      <c r="BJ32" s="51">
        <v>633.07000000000005</v>
      </c>
      <c r="BK32" s="36">
        <f>AN32/(8.225*0.925)</f>
        <v>0</v>
      </c>
      <c r="BL32" s="36">
        <f t="shared" si="42"/>
        <v>629.00156434973781</v>
      </c>
      <c r="BM32" s="36">
        <f t="shared" si="43"/>
        <v>0</v>
      </c>
      <c r="BN32" s="44">
        <f t="shared" si="44"/>
        <v>629.00156434973781</v>
      </c>
      <c r="BO32" s="44">
        <f t="shared" si="45"/>
        <v>0</v>
      </c>
      <c r="BP32" s="36">
        <v>1.1826000000000001</v>
      </c>
      <c r="BQ32" s="36">
        <f t="shared" si="62"/>
        <v>633.07000000000005</v>
      </c>
      <c r="BR32" s="39">
        <v>0</v>
      </c>
      <c r="BS32" s="39">
        <f t="shared" si="47"/>
        <v>743.85725000000002</v>
      </c>
      <c r="BT32" s="39">
        <f t="shared" si="47"/>
        <v>0</v>
      </c>
      <c r="BU32" s="36">
        <v>8.1430000000000007</v>
      </c>
      <c r="BV32" s="36">
        <v>0</v>
      </c>
      <c r="BW32" s="43">
        <v>0</v>
      </c>
      <c r="BX32" s="45">
        <f t="shared" si="48"/>
        <v>0</v>
      </c>
      <c r="BY32" s="36">
        <v>0.35</v>
      </c>
      <c r="BZ32" s="36">
        <v>0</v>
      </c>
      <c r="CA32" s="43">
        <v>0</v>
      </c>
      <c r="CB32" s="45">
        <f t="shared" si="49"/>
        <v>0</v>
      </c>
      <c r="CC32" s="36">
        <v>0.158</v>
      </c>
      <c r="CD32" s="36">
        <v>0</v>
      </c>
      <c r="CE32" s="43">
        <v>0</v>
      </c>
      <c r="CF32" s="45">
        <f t="shared" si="50"/>
        <v>0</v>
      </c>
      <c r="CG32" s="36">
        <f t="shared" si="65"/>
        <v>174.21686902185624</v>
      </c>
      <c r="CH32" s="36">
        <v>0</v>
      </c>
      <c r="CI32" s="36">
        <f t="shared" si="66"/>
        <v>177.19071428231135</v>
      </c>
      <c r="CJ32" s="46">
        <v>0</v>
      </c>
      <c r="CK32" s="36">
        <f t="shared" si="67"/>
        <v>185.52184290467235</v>
      </c>
      <c r="CL32" s="36">
        <v>0</v>
      </c>
      <c r="CM32" s="36">
        <f t="shared" si="68"/>
        <v>1.9071508201942986</v>
      </c>
      <c r="CN32" s="36">
        <v>0</v>
      </c>
      <c r="CO32" s="36">
        <f t="shared" si="69"/>
        <v>2.0309062885019231</v>
      </c>
      <c r="CP32" s="36">
        <v>0</v>
      </c>
      <c r="CQ32" s="36">
        <f t="shared" si="70"/>
        <v>8.1972588366450258E-2</v>
      </c>
      <c r="CR32" s="36">
        <v>0</v>
      </c>
      <c r="CS32" s="36">
        <f t="shared" si="71"/>
        <v>8.7291809035450446E-2</v>
      </c>
      <c r="CT32" s="36">
        <v>0</v>
      </c>
      <c r="CU32" s="36">
        <f t="shared" si="72"/>
        <v>3.700476846256897E-2</v>
      </c>
      <c r="CV32" s="36">
        <v>0</v>
      </c>
      <c r="CW32" s="36">
        <f t="shared" si="73"/>
        <v>3.9406016650289061E-2</v>
      </c>
      <c r="CX32" s="36">
        <v>0</v>
      </c>
      <c r="CY32" s="47"/>
      <c r="CZ32" s="47"/>
    </row>
    <row r="33" spans="1:104" ht="29.25" customHeight="1" x14ac:dyDescent="0.2">
      <c r="A33" s="28">
        <v>6</v>
      </c>
      <c r="B33" s="28"/>
      <c r="C33" s="28">
        <v>22</v>
      </c>
      <c r="D33" s="29">
        <v>22</v>
      </c>
      <c r="E33" s="30" t="s">
        <v>171</v>
      </c>
      <c r="F33" s="30" t="s">
        <v>172</v>
      </c>
      <c r="G33" s="31" t="s">
        <v>91</v>
      </c>
      <c r="H33" s="56" t="s">
        <v>173</v>
      </c>
      <c r="I33" s="33" t="s">
        <v>174</v>
      </c>
      <c r="J33" s="34">
        <f t="shared" si="30"/>
        <v>162500</v>
      </c>
      <c r="K33" s="34">
        <v>0</v>
      </c>
      <c r="L33" s="34">
        <v>21982.7</v>
      </c>
      <c r="M33" s="34">
        <v>11162.3</v>
      </c>
      <c r="N33" s="34">
        <v>2986.6</v>
      </c>
      <c r="O33" s="34">
        <v>3524.4</v>
      </c>
      <c r="P33" s="34">
        <v>3300</v>
      </c>
      <c r="Q33" s="34">
        <v>1550</v>
      </c>
      <c r="R33" s="34">
        <v>4648.8</v>
      </c>
      <c r="S33" s="34">
        <v>600</v>
      </c>
      <c r="T33" s="34">
        <v>0</v>
      </c>
      <c r="U33" s="34">
        <v>1240</v>
      </c>
      <c r="V33" s="34">
        <v>1465</v>
      </c>
      <c r="W33" s="34">
        <v>0</v>
      </c>
      <c r="X33" s="34">
        <v>8500</v>
      </c>
      <c r="Y33" s="34">
        <v>59640.2</v>
      </c>
      <c r="Z33" s="34">
        <v>8000</v>
      </c>
      <c r="AA33" s="34">
        <v>900</v>
      </c>
      <c r="AB33" s="34">
        <v>25000</v>
      </c>
      <c r="AC33" s="34">
        <v>8000</v>
      </c>
      <c r="AD33" s="34">
        <v>0</v>
      </c>
      <c r="AE33" s="36">
        <v>14.51</v>
      </c>
      <c r="AF33" s="37">
        <f t="shared" si="31"/>
        <v>12.476354256233877</v>
      </c>
      <c r="AG33" s="36">
        <v>18.8</v>
      </c>
      <c r="AH33" s="37">
        <f t="shared" si="32"/>
        <v>16.165090283748924</v>
      </c>
      <c r="AI33" s="36">
        <v>10.87</v>
      </c>
      <c r="AJ33" s="37">
        <f t="shared" si="33"/>
        <v>9.3465176268271701</v>
      </c>
      <c r="AK33" s="36">
        <v>14.55</v>
      </c>
      <c r="AL33" s="37">
        <f t="shared" si="34"/>
        <v>12.510748065348238</v>
      </c>
      <c r="AM33" s="37">
        <f t="shared" si="35"/>
        <v>26001.624767369216</v>
      </c>
      <c r="AN33" s="37">
        <f t="shared" si="36"/>
        <v>33912.288</v>
      </c>
      <c r="AO33" s="37"/>
      <c r="AP33" s="37"/>
      <c r="AQ33" s="38">
        <v>0.52</v>
      </c>
      <c r="AR33" s="37">
        <v>0</v>
      </c>
      <c r="AS33" s="39">
        <v>752.6243751974456</v>
      </c>
      <c r="AT33" s="37">
        <f t="shared" si="37"/>
        <v>1213.056</v>
      </c>
      <c r="AU33" s="22">
        <f t="shared" si="4"/>
        <v>2.8945282532572843E-2</v>
      </c>
      <c r="AV33" s="22">
        <f t="shared" si="4"/>
        <v>3.5770396854379154E-2</v>
      </c>
      <c r="AW33" s="22"/>
      <c r="AX33" s="39">
        <f t="shared" si="38"/>
        <v>25249.000392171769</v>
      </c>
      <c r="AY33" s="37">
        <f t="shared" si="39"/>
        <v>32699.232</v>
      </c>
      <c r="AZ33" s="37">
        <v>0.59</v>
      </c>
      <c r="BA33" s="37">
        <f t="shared" si="40"/>
        <v>0.17699999999999999</v>
      </c>
      <c r="BB33" s="51">
        <v>2000.7203921717717</v>
      </c>
      <c r="BC33" s="37">
        <f t="shared" si="41"/>
        <v>1949.8319999999999</v>
      </c>
      <c r="BD33" s="22">
        <f t="shared" si="5"/>
        <v>7.6945975879268103E-2</v>
      </c>
      <c r="BE33" s="22">
        <f t="shared" si="5"/>
        <v>5.7496326995099822E-2</v>
      </c>
      <c r="BF33" s="22">
        <f t="shared" si="74"/>
        <v>7.9239588145916362E-2</v>
      </c>
      <c r="BG33" s="22">
        <f t="shared" si="74"/>
        <v>5.9629290375994147E-2</v>
      </c>
      <c r="BH33" s="36">
        <v>30749.4</v>
      </c>
      <c r="BI33" s="42">
        <v>23248.28</v>
      </c>
      <c r="BJ33" s="51">
        <v>3621.71</v>
      </c>
      <c r="BK33" s="43">
        <f>AN33/(8.225*0.91)</f>
        <v>4530.8511306322853</v>
      </c>
      <c r="BL33" s="36">
        <f t="shared" si="42"/>
        <v>3598.4350160662948</v>
      </c>
      <c r="BM33" s="36">
        <f t="shared" si="43"/>
        <v>4501.7335350016356</v>
      </c>
      <c r="BN33" s="44">
        <f t="shared" si="44"/>
        <v>3598.4350160662948</v>
      </c>
      <c r="BO33" s="44">
        <f t="shared" si="45"/>
        <v>4501.7335350016356</v>
      </c>
      <c r="BP33" s="36">
        <v>1.1826000000000001</v>
      </c>
      <c r="BQ33" s="36">
        <f t="shared" si="62"/>
        <v>-909.14113063228524</v>
      </c>
      <c r="BR33" s="39">
        <f>BQ33/BJ33*100</f>
        <v>-25.102538045074986</v>
      </c>
      <c r="BS33" s="39">
        <f t="shared" si="47"/>
        <v>4255.5092500000001</v>
      </c>
      <c r="BT33" s="39">
        <f t="shared" si="47"/>
        <v>5323.7500784929352</v>
      </c>
      <c r="BU33" s="36">
        <v>732.2</v>
      </c>
      <c r="BV33" s="36">
        <f>BW33*1.3</f>
        <v>580.84</v>
      </c>
      <c r="BW33" s="43">
        <v>446.8</v>
      </c>
      <c r="BX33" s="45">
        <f t="shared" si="48"/>
        <v>0.79328052444687247</v>
      </c>
      <c r="BY33" s="36">
        <v>76.120999999999995</v>
      </c>
      <c r="BZ33" s="36">
        <f>CA33*2</f>
        <v>65.28</v>
      </c>
      <c r="CA33" s="43">
        <v>32.64</v>
      </c>
      <c r="CB33" s="45">
        <f t="shared" si="49"/>
        <v>0.85758200759317404</v>
      </c>
      <c r="CC33" s="36">
        <v>6.1369999999999996</v>
      </c>
      <c r="CD33" s="36">
        <v>5.7</v>
      </c>
      <c r="CE33" s="43">
        <v>3.35</v>
      </c>
      <c r="CF33" s="45">
        <f t="shared" si="50"/>
        <v>0.92879256965944279</v>
      </c>
      <c r="CG33" s="36">
        <f t="shared" si="65"/>
        <v>163.66320520633229</v>
      </c>
      <c r="CH33" s="36">
        <f>BT33/AN33*1000</f>
        <v>156.98587127158552</v>
      </c>
      <c r="CI33" s="36">
        <f t="shared" si="66"/>
        <v>168.54169210276473</v>
      </c>
      <c r="CJ33" s="46">
        <f>BT33/AY33*1000</f>
        <v>162.80963658390922</v>
      </c>
      <c r="CK33" s="36">
        <f t="shared" si="67"/>
        <v>183.04619739610845</v>
      </c>
      <c r="CL33" s="36">
        <f>BT33/BH33*1000</f>
        <v>173.13346206732277</v>
      </c>
      <c r="CM33" s="36">
        <f t="shared" si="68"/>
        <v>28.159778727323058</v>
      </c>
      <c r="CN33" s="36">
        <f>BV33/AN33*1000</f>
        <v>17.127714886120337</v>
      </c>
      <c r="CO33" s="36">
        <f t="shared" si="69"/>
        <v>31.494803056398151</v>
      </c>
      <c r="CP33" s="36">
        <f>BV33/BH33*1000</f>
        <v>18.889474266164541</v>
      </c>
      <c r="CQ33" s="36">
        <f t="shared" si="70"/>
        <v>2.9275478236855483</v>
      </c>
      <c r="CR33" s="36">
        <f>BZ33/AN33*1000</f>
        <v>1.9249659592416766</v>
      </c>
      <c r="CS33" s="36">
        <f t="shared" si="71"/>
        <v>3.2742637304781259</v>
      </c>
      <c r="CT33" s="36">
        <f>BZ33/BH33*1000</f>
        <v>2.1229682530390832</v>
      </c>
      <c r="CU33" s="36">
        <f t="shared" si="72"/>
        <v>0.23602371216823489</v>
      </c>
      <c r="CV33" s="36">
        <f>CD33/AN33*1000</f>
        <v>0.1680806673970214</v>
      </c>
      <c r="CW33" s="36">
        <f t="shared" si="73"/>
        <v>0.26397651783271708</v>
      </c>
      <c r="CX33" s="36">
        <f>CD33/BH33*1000</f>
        <v>0.18536947062381706</v>
      </c>
      <c r="CY33" s="47"/>
      <c r="CZ33" s="47"/>
    </row>
    <row r="34" spans="1:104" ht="29.25" customHeight="1" x14ac:dyDescent="0.2">
      <c r="A34" s="28">
        <v>68</v>
      </c>
      <c r="B34" s="28"/>
      <c r="C34" s="28">
        <v>23</v>
      </c>
      <c r="D34" s="29">
        <v>25</v>
      </c>
      <c r="E34" s="30" t="s">
        <v>175</v>
      </c>
      <c r="F34" s="30" t="s">
        <v>176</v>
      </c>
      <c r="G34" s="31" t="s">
        <v>91</v>
      </c>
      <c r="H34" s="56" t="s">
        <v>177</v>
      </c>
      <c r="I34" s="33" t="s">
        <v>178</v>
      </c>
      <c r="J34" s="34">
        <f t="shared" si="30"/>
        <v>112200</v>
      </c>
      <c r="K34" s="34">
        <v>0</v>
      </c>
      <c r="L34" s="34">
        <v>15372</v>
      </c>
      <c r="M34" s="34">
        <v>11964</v>
      </c>
      <c r="N34" s="34">
        <v>3248.5</v>
      </c>
      <c r="O34" s="34">
        <v>3124.5</v>
      </c>
      <c r="P34" s="34">
        <v>2100</v>
      </c>
      <c r="Q34" s="34">
        <v>1840</v>
      </c>
      <c r="R34" s="34">
        <v>3134.8</v>
      </c>
      <c r="S34" s="34">
        <v>600</v>
      </c>
      <c r="T34" s="34">
        <v>6560</v>
      </c>
      <c r="U34" s="34">
        <v>1242</v>
      </c>
      <c r="V34" s="34">
        <v>1135</v>
      </c>
      <c r="W34" s="34">
        <v>0</v>
      </c>
      <c r="X34" s="34">
        <v>7000</v>
      </c>
      <c r="Y34" s="34">
        <v>36479.199999999997</v>
      </c>
      <c r="Z34" s="34">
        <v>10200</v>
      </c>
      <c r="AA34" s="34">
        <v>600</v>
      </c>
      <c r="AB34" s="34">
        <v>0</v>
      </c>
      <c r="AC34" s="34">
        <v>7600</v>
      </c>
      <c r="AD34" s="34">
        <v>0</v>
      </c>
      <c r="AE34" s="36">
        <v>22.6785</v>
      </c>
      <c r="AF34" s="37">
        <f t="shared" si="31"/>
        <v>19.5</v>
      </c>
      <c r="AG34" s="36">
        <v>12.6</v>
      </c>
      <c r="AH34" s="37">
        <f t="shared" si="32"/>
        <v>10.834049871023215</v>
      </c>
      <c r="AI34" s="36">
        <v>11.45</v>
      </c>
      <c r="AJ34" s="37">
        <f t="shared" si="33"/>
        <v>9.8452278589853819</v>
      </c>
      <c r="AK34" s="36">
        <v>10.64</v>
      </c>
      <c r="AL34" s="37">
        <f t="shared" si="34"/>
        <v>9.1487532244196039</v>
      </c>
      <c r="AM34" s="37">
        <f t="shared" si="35"/>
        <v>28925.003995024377</v>
      </c>
      <c r="AN34" s="37">
        <f t="shared" si="36"/>
        <v>26589.748</v>
      </c>
      <c r="AO34" s="37"/>
      <c r="AP34" s="37"/>
      <c r="AQ34" s="38">
        <v>0.39</v>
      </c>
      <c r="AR34" s="37">
        <v>0</v>
      </c>
      <c r="AS34" s="39">
        <v>1152.6674084418098</v>
      </c>
      <c r="AT34" s="37">
        <f t="shared" si="37"/>
        <v>909.79200000000014</v>
      </c>
      <c r="AU34" s="22">
        <f t="shared" si="4"/>
        <v>3.9850207406715979E-2</v>
      </c>
      <c r="AV34" s="22">
        <f t="shared" si="4"/>
        <v>3.4215894035550851E-2</v>
      </c>
      <c r="AW34" s="22"/>
      <c r="AX34" s="39">
        <f t="shared" si="38"/>
        <v>27772.336586582569</v>
      </c>
      <c r="AY34" s="37">
        <f t="shared" si="39"/>
        <v>25679.955999999998</v>
      </c>
      <c r="AZ34" s="37">
        <v>0.43</v>
      </c>
      <c r="BA34" s="37">
        <f t="shared" si="40"/>
        <v>0.129</v>
      </c>
      <c r="BB34" s="51">
        <v>3513.4445865825701</v>
      </c>
      <c r="BC34" s="37">
        <f t="shared" si="41"/>
        <v>1421.0640000000001</v>
      </c>
      <c r="BD34" s="22">
        <f t="shared" si="5"/>
        <v>0.12146738466093024</v>
      </c>
      <c r="BE34" s="22">
        <f t="shared" si="5"/>
        <v>5.3444056709375361E-2</v>
      </c>
      <c r="BF34" s="22">
        <f t="shared" si="74"/>
        <v>0.12650878602270696</v>
      </c>
      <c r="BG34" s="22">
        <f t="shared" si="74"/>
        <v>5.5337477992563548E-2</v>
      </c>
      <c r="BH34" s="36">
        <v>24258.892</v>
      </c>
      <c r="BI34" s="42">
        <f>BH34</f>
        <v>24258.892</v>
      </c>
      <c r="BJ34" s="51">
        <v>3983.5</v>
      </c>
      <c r="BK34" s="43">
        <f>AN34/(8.225*0.91)</f>
        <v>3552.5231971675739</v>
      </c>
      <c r="BL34" s="36">
        <f t="shared" si="42"/>
        <v>3957.8999661762223</v>
      </c>
      <c r="BM34" s="36">
        <f t="shared" si="43"/>
        <v>3529.6928434567044</v>
      </c>
      <c r="BN34" s="44">
        <f t="shared" si="44"/>
        <v>3957.8999661762214</v>
      </c>
      <c r="BO34" s="44">
        <f t="shared" si="45"/>
        <v>3529.6928434567044</v>
      </c>
      <c r="BP34" s="36">
        <v>1.1826000000000001</v>
      </c>
      <c r="BQ34" s="36">
        <f t="shared" si="62"/>
        <v>430.97680283242607</v>
      </c>
      <c r="BR34" s="39">
        <f>BQ34/BJ34*100</f>
        <v>10.819048646477372</v>
      </c>
      <c r="BS34" s="39">
        <f t="shared" si="47"/>
        <v>4680.6125000000002</v>
      </c>
      <c r="BT34" s="39">
        <f t="shared" si="47"/>
        <v>4174.2147566718986</v>
      </c>
      <c r="BU34" s="36">
        <v>965.09400000000005</v>
      </c>
      <c r="BV34" s="36">
        <f>BW34*1.3</f>
        <v>446.55520000000001</v>
      </c>
      <c r="BW34" s="43">
        <v>343.50400000000002</v>
      </c>
      <c r="BX34" s="45">
        <f t="shared" si="48"/>
        <v>0.46270643066892964</v>
      </c>
      <c r="BY34" s="36">
        <v>65.296000000000006</v>
      </c>
      <c r="BZ34" s="36">
        <f>CA34*2</f>
        <v>34.340000000000003</v>
      </c>
      <c r="CA34" s="43">
        <v>17.170000000000002</v>
      </c>
      <c r="CB34" s="45">
        <f t="shared" si="49"/>
        <v>0.52591276647880425</v>
      </c>
      <c r="CC34" s="36">
        <v>7.1840000000000002</v>
      </c>
      <c r="CD34" s="36">
        <f>CC34*0.6</f>
        <v>4.3103999999999996</v>
      </c>
      <c r="CE34" s="43">
        <v>1.77</v>
      </c>
      <c r="CF34" s="45">
        <f t="shared" si="50"/>
        <v>0.6</v>
      </c>
      <c r="CG34" s="36">
        <f t="shared" si="65"/>
        <v>161.81890591286177</v>
      </c>
      <c r="CH34" s="36">
        <f>BT34/AN34*1000</f>
        <v>156.98587127158552</v>
      </c>
      <c r="CI34" s="36">
        <f t="shared" si="66"/>
        <v>168.53506313405791</v>
      </c>
      <c r="CJ34" s="46">
        <f>BT34/AY34*1000</f>
        <v>162.54758211703708</v>
      </c>
      <c r="CK34" s="36">
        <f t="shared" si="67"/>
        <v>192.94419959493618</v>
      </c>
      <c r="CL34" s="36">
        <f>BT34/BH34*1000</f>
        <v>172.0694727802036</v>
      </c>
      <c r="CM34" s="36">
        <f t="shared" si="68"/>
        <v>33.365388650110937</v>
      </c>
      <c r="CN34" s="36">
        <f>BV34/AN34*1000</f>
        <v>16.79426220963057</v>
      </c>
      <c r="CO34" s="36">
        <f t="shared" si="69"/>
        <v>39.783103037022471</v>
      </c>
      <c r="CP34" s="36">
        <f>BV34/BH34*1000</f>
        <v>18.407897607194922</v>
      </c>
      <c r="CQ34" s="36">
        <f t="shared" si="70"/>
        <v>2.2574240615915593</v>
      </c>
      <c r="CR34" s="36">
        <f>BZ34/AN34*1000</f>
        <v>1.2914751956280295</v>
      </c>
      <c r="CS34" s="36">
        <f t="shared" si="71"/>
        <v>2.6916315881203481</v>
      </c>
      <c r="CT34" s="36">
        <f>BZ34/BH34*1000</f>
        <v>1.4155634148501095</v>
      </c>
      <c r="CU34" s="36">
        <f t="shared" si="72"/>
        <v>0.24836643069213671</v>
      </c>
      <c r="CV34" s="36">
        <f>CD34/AN34*1000</f>
        <v>0.16210759124155671</v>
      </c>
      <c r="CW34" s="36">
        <f t="shared" si="73"/>
        <v>0.29613883437050625</v>
      </c>
      <c r="CX34" s="36">
        <f>CD34/BH34*1000</f>
        <v>0.17768330062230375</v>
      </c>
      <c r="CY34" s="47"/>
      <c r="CZ34" s="47"/>
    </row>
    <row r="35" spans="1:104" ht="29.25" customHeight="1" x14ac:dyDescent="0.2">
      <c r="A35" s="28">
        <v>17</v>
      </c>
      <c r="B35" s="28"/>
      <c r="C35" s="28">
        <v>24</v>
      </c>
      <c r="D35" s="29">
        <v>36</v>
      </c>
      <c r="E35" s="30" t="s">
        <v>179</v>
      </c>
      <c r="F35" s="30" t="s">
        <v>180</v>
      </c>
      <c r="G35" s="31" t="s">
        <v>91</v>
      </c>
      <c r="H35" s="56" t="s">
        <v>181</v>
      </c>
      <c r="I35" s="33" t="s">
        <v>182</v>
      </c>
      <c r="J35" s="34">
        <f t="shared" si="30"/>
        <v>700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700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6">
        <v>2.33</v>
      </c>
      <c r="AF35" s="37">
        <f t="shared" si="31"/>
        <v>2.0034393809114359</v>
      </c>
      <c r="AG35" s="36">
        <v>0</v>
      </c>
      <c r="AH35" s="37">
        <f t="shared" si="32"/>
        <v>0</v>
      </c>
      <c r="AI35" s="36">
        <v>1.3</v>
      </c>
      <c r="AJ35" s="37">
        <f t="shared" si="33"/>
        <v>1.1177987962166811</v>
      </c>
      <c r="AK35" s="36">
        <v>0</v>
      </c>
      <c r="AL35" s="37">
        <f t="shared" si="34"/>
        <v>0</v>
      </c>
      <c r="AM35" s="37">
        <f t="shared" si="35"/>
        <v>2873.64</v>
      </c>
      <c r="AN35" s="37">
        <f t="shared" si="36"/>
        <v>0</v>
      </c>
      <c r="AO35" s="37"/>
      <c r="AP35" s="37"/>
      <c r="AQ35" s="37">
        <v>0</v>
      </c>
      <c r="AR35" s="37">
        <v>0</v>
      </c>
      <c r="AS35" s="39">
        <v>47.63</v>
      </c>
      <c r="AT35" s="37">
        <f t="shared" si="37"/>
        <v>0</v>
      </c>
      <c r="AU35" s="22">
        <f t="shared" si="4"/>
        <v>1.6574797121420917E-2</v>
      </c>
      <c r="AV35" s="22" t="e">
        <f t="shared" si="4"/>
        <v>#DIV/0!</v>
      </c>
      <c r="AW35" s="22"/>
      <c r="AX35" s="39">
        <f t="shared" si="38"/>
        <v>2826.0099999999998</v>
      </c>
      <c r="AY35" s="37">
        <f t="shared" si="39"/>
        <v>0</v>
      </c>
      <c r="AZ35" s="37">
        <v>0</v>
      </c>
      <c r="BA35" s="37">
        <f t="shared" si="40"/>
        <v>0</v>
      </c>
      <c r="BB35" s="51">
        <v>136.08000000000001</v>
      </c>
      <c r="BC35" s="37">
        <f t="shared" si="41"/>
        <v>0</v>
      </c>
      <c r="BD35" s="22">
        <f t="shared" si="5"/>
        <v>4.73545746857644E-2</v>
      </c>
      <c r="BE35" s="22" t="e">
        <f t="shared" si="5"/>
        <v>#DIV/0!</v>
      </c>
      <c r="BF35" s="22">
        <f t="shared" si="74"/>
        <v>4.815269585033316E-2</v>
      </c>
      <c r="BG35" s="22" t="e">
        <f t="shared" si="74"/>
        <v>#DIV/0!</v>
      </c>
      <c r="BH35" s="36">
        <v>0</v>
      </c>
      <c r="BI35" s="42">
        <v>2689.93</v>
      </c>
      <c r="BJ35" s="51">
        <v>381.51</v>
      </c>
      <c r="BK35" s="36">
        <f>AN35/(8.225*0.925)</f>
        <v>0</v>
      </c>
      <c r="BL35" s="36">
        <f t="shared" si="42"/>
        <v>379.05821917808214</v>
      </c>
      <c r="BM35" s="36">
        <f t="shared" si="43"/>
        <v>0</v>
      </c>
      <c r="BN35" s="44">
        <f t="shared" si="44"/>
        <v>379.05821917808214</v>
      </c>
      <c r="BO35" s="44">
        <f t="shared" si="45"/>
        <v>0</v>
      </c>
      <c r="BP35" s="36">
        <v>1.1826000000000001</v>
      </c>
      <c r="BQ35" s="36">
        <f t="shared" si="62"/>
        <v>381.51</v>
      </c>
      <c r="BR35" s="39">
        <v>0</v>
      </c>
      <c r="BS35" s="39">
        <f t="shared" si="47"/>
        <v>448.27424999999994</v>
      </c>
      <c r="BT35" s="39">
        <f t="shared" si="47"/>
        <v>0</v>
      </c>
      <c r="BU35" s="36">
        <v>122.363</v>
      </c>
      <c r="BV35" s="36">
        <v>0</v>
      </c>
      <c r="BW35" s="43">
        <v>0</v>
      </c>
      <c r="BX35" s="45">
        <f t="shared" si="48"/>
        <v>0</v>
      </c>
      <c r="BY35" s="36">
        <v>2.722</v>
      </c>
      <c r="BZ35" s="36">
        <v>0</v>
      </c>
      <c r="CA35" s="43">
        <v>0</v>
      </c>
      <c r="CB35" s="45">
        <f t="shared" si="49"/>
        <v>0</v>
      </c>
      <c r="CC35" s="36">
        <v>2.6909999999999998</v>
      </c>
      <c r="CD35" s="36">
        <v>0</v>
      </c>
      <c r="CE35" s="43">
        <v>0</v>
      </c>
      <c r="CF35" s="45">
        <f t="shared" si="50"/>
        <v>0</v>
      </c>
      <c r="CG35" s="36">
        <f t="shared" si="65"/>
        <v>155.99527080636406</v>
      </c>
      <c r="CH35" s="36">
        <v>0</v>
      </c>
      <c r="CI35" s="36">
        <f t="shared" si="66"/>
        <v>158.62443869625372</v>
      </c>
      <c r="CJ35" s="46">
        <v>0</v>
      </c>
      <c r="CK35" s="36">
        <f t="shared" si="67"/>
        <v>166.64903919432848</v>
      </c>
      <c r="CL35" s="36">
        <v>0</v>
      </c>
      <c r="CM35" s="36">
        <f t="shared" si="68"/>
        <v>42.581186230703914</v>
      </c>
      <c r="CN35" s="36">
        <v>0</v>
      </c>
      <c r="CO35" s="36">
        <f t="shared" si="69"/>
        <v>45.489287825333747</v>
      </c>
      <c r="CP35" s="36">
        <v>0</v>
      </c>
      <c r="CQ35" s="36">
        <f t="shared" si="70"/>
        <v>0.94723068999596338</v>
      </c>
      <c r="CR35" s="36">
        <v>0</v>
      </c>
      <c r="CS35" s="36">
        <f t="shared" si="71"/>
        <v>1.0119222433297521</v>
      </c>
      <c r="CT35" s="36">
        <v>0</v>
      </c>
      <c r="CU35" s="36">
        <f t="shared" si="72"/>
        <v>0.93644297824362133</v>
      </c>
      <c r="CV35" s="36">
        <v>0</v>
      </c>
      <c r="CW35" s="36">
        <f t="shared" si="73"/>
        <v>1.0003977798678776</v>
      </c>
      <c r="CX35" s="36">
        <v>0</v>
      </c>
      <c r="CY35" s="47"/>
      <c r="CZ35" s="47"/>
    </row>
    <row r="36" spans="1:104" ht="39" customHeight="1" x14ac:dyDescent="0.2">
      <c r="A36" s="28">
        <v>32</v>
      </c>
      <c r="B36" s="28"/>
      <c r="C36" s="28">
        <v>25</v>
      </c>
      <c r="D36" s="29">
        <v>30</v>
      </c>
      <c r="E36" s="30" t="s">
        <v>183</v>
      </c>
      <c r="F36" s="30" t="s">
        <v>184</v>
      </c>
      <c r="G36" s="31" t="s">
        <v>91</v>
      </c>
      <c r="H36" s="56" t="s">
        <v>185</v>
      </c>
      <c r="I36" s="33" t="s">
        <v>186</v>
      </c>
      <c r="J36" s="34">
        <f t="shared" si="30"/>
        <v>84900</v>
      </c>
      <c r="K36" s="34">
        <v>67900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300</v>
      </c>
      <c r="Y36" s="34">
        <v>5400</v>
      </c>
      <c r="Z36" s="34">
        <v>6200</v>
      </c>
      <c r="AA36" s="34">
        <v>500</v>
      </c>
      <c r="AB36" s="34">
        <v>0</v>
      </c>
      <c r="AC36" s="34">
        <v>4600</v>
      </c>
      <c r="AD36" s="34">
        <v>0</v>
      </c>
      <c r="AE36" s="36">
        <v>8.93</v>
      </c>
      <c r="AF36" s="37">
        <f t="shared" si="31"/>
        <v>7.6784178847807389</v>
      </c>
      <c r="AG36" s="36">
        <v>8.4</v>
      </c>
      <c r="AH36" s="37">
        <f t="shared" si="32"/>
        <v>7.2226999140154771</v>
      </c>
      <c r="AI36" s="36">
        <v>8.6666760000000007</v>
      </c>
      <c r="AJ36" s="37">
        <f t="shared" si="33"/>
        <v>7.452</v>
      </c>
      <c r="AK36" s="36">
        <v>8.19</v>
      </c>
      <c r="AL36" s="37">
        <f t="shared" si="34"/>
        <v>7.0421324161650896</v>
      </c>
      <c r="AM36" s="37">
        <f t="shared" si="35"/>
        <v>16615.117827888771</v>
      </c>
      <c r="AN36" s="37">
        <f t="shared" si="36"/>
        <v>14541.33</v>
      </c>
      <c r="AO36" s="37"/>
      <c r="AP36" s="37"/>
      <c r="AQ36" s="38">
        <v>0.25</v>
      </c>
      <c r="AR36" s="37">
        <v>0</v>
      </c>
      <c r="AS36" s="39">
        <v>672.81813408850348</v>
      </c>
      <c r="AT36" s="37">
        <f t="shared" si="37"/>
        <v>583.20000000000005</v>
      </c>
      <c r="AU36" s="22">
        <f t="shared" si="4"/>
        <v>4.0494334199614658E-2</v>
      </c>
      <c r="AV36" s="22">
        <f t="shared" si="4"/>
        <v>4.0106372663298341E-2</v>
      </c>
      <c r="AW36" s="22"/>
      <c r="AX36" s="39">
        <f t="shared" si="38"/>
        <v>15942.299693800267</v>
      </c>
      <c r="AY36" s="37">
        <f t="shared" si="39"/>
        <v>13958.130000000001</v>
      </c>
      <c r="AZ36" s="37">
        <v>0.3</v>
      </c>
      <c r="BA36" s="37">
        <f t="shared" si="40"/>
        <v>0.09</v>
      </c>
      <c r="BB36" s="51">
        <v>2975.6096938002665</v>
      </c>
      <c r="BC36" s="37">
        <f t="shared" si="41"/>
        <v>991.44</v>
      </c>
      <c r="BD36" s="22">
        <f t="shared" si="5"/>
        <v>0.17909049605448193</v>
      </c>
      <c r="BE36" s="22">
        <f t="shared" si="5"/>
        <v>6.8180833527607176E-2</v>
      </c>
      <c r="BF36" s="22">
        <f t="shared" si="74"/>
        <v>0.18664871134980851</v>
      </c>
      <c r="BG36" s="22">
        <f t="shared" si="74"/>
        <v>7.1029572012869913E-2</v>
      </c>
      <c r="BH36" s="36">
        <v>12966.69</v>
      </c>
      <c r="BI36" s="42">
        <f t="shared" ref="BI36:BI52" si="75">BH36</f>
        <v>12966.69</v>
      </c>
      <c r="BJ36" s="51">
        <v>2274.86</v>
      </c>
      <c r="BK36" s="43">
        <f>AN36/(8.225*0.91)</f>
        <v>1942.7943485086341</v>
      </c>
      <c r="BL36" s="36">
        <f t="shared" si="42"/>
        <v>2260.24057162185</v>
      </c>
      <c r="BM36" s="36">
        <f t="shared" si="43"/>
        <v>1930.3089459645232</v>
      </c>
      <c r="BN36" s="44">
        <f t="shared" si="44"/>
        <v>2260.24057162185</v>
      </c>
      <c r="BO36" s="44">
        <f t="shared" si="45"/>
        <v>1930.308945964523</v>
      </c>
      <c r="BP36" s="36">
        <v>1.1826000000000001</v>
      </c>
      <c r="BQ36" s="36">
        <f t="shared" si="62"/>
        <v>332.065651491366</v>
      </c>
      <c r="BR36" s="39">
        <f t="shared" ref="BR36:BR52" si="76">BQ36/BJ36*100</f>
        <v>14.597190661902973</v>
      </c>
      <c r="BS36" s="39">
        <f t="shared" si="47"/>
        <v>2672.9605000000001</v>
      </c>
      <c r="BT36" s="39">
        <f t="shared" si="47"/>
        <v>2282.7833594976451</v>
      </c>
      <c r="BU36" s="36">
        <v>610.26</v>
      </c>
      <c r="BV36" s="36">
        <f>BW36*1.3</f>
        <v>388.05</v>
      </c>
      <c r="BW36" s="43">
        <v>298.5</v>
      </c>
      <c r="BX36" s="45">
        <f t="shared" si="48"/>
        <v>0.63587651165077186</v>
      </c>
      <c r="BY36" s="36">
        <v>32.81</v>
      </c>
      <c r="BZ36" s="36">
        <f>BY36*0.6</f>
        <v>19.686</v>
      </c>
      <c r="CA36" s="43">
        <v>1.23</v>
      </c>
      <c r="CB36" s="45">
        <f t="shared" si="49"/>
        <v>0.6</v>
      </c>
      <c r="CC36" s="36">
        <v>3.0059999999999998</v>
      </c>
      <c r="CD36" s="36">
        <f>CC36*0.6</f>
        <v>1.8035999999999999</v>
      </c>
      <c r="CE36" s="43">
        <v>0.61</v>
      </c>
      <c r="CF36" s="45">
        <f t="shared" si="50"/>
        <v>0.6</v>
      </c>
      <c r="CG36" s="36">
        <f t="shared" si="65"/>
        <v>160.87520580283748</v>
      </c>
      <c r="CH36" s="36">
        <f t="shared" si="65"/>
        <v>156.98587127158555</v>
      </c>
      <c r="CI36" s="36">
        <f t="shared" si="66"/>
        <v>167.66467519359685</v>
      </c>
      <c r="CJ36" s="46">
        <f t="shared" si="66"/>
        <v>163.54507082951977</v>
      </c>
      <c r="CK36" s="36">
        <f t="shared" si="67"/>
        <v>206.14054164941092</v>
      </c>
      <c r="CL36" s="36">
        <f t="shared" ref="CL36:CL52" si="77">BT36/BH36*1000</f>
        <v>176.04981375336689</v>
      </c>
      <c r="CM36" s="36">
        <f t="shared" si="68"/>
        <v>36.72920085921195</v>
      </c>
      <c r="CN36" s="36">
        <f t="shared" si="68"/>
        <v>26.68600465019362</v>
      </c>
      <c r="CO36" s="36">
        <f t="shared" si="69"/>
        <v>47.063668522961521</v>
      </c>
      <c r="CP36" s="36">
        <f t="shared" ref="CP36:CP52" si="78">BV36/BH36*1000</f>
        <v>29.926681365869008</v>
      </c>
      <c r="CQ36" s="36">
        <f t="shared" si="70"/>
        <v>1.9747076331248061</v>
      </c>
      <c r="CR36" s="36">
        <f t="shared" si="70"/>
        <v>1.3537963858876734</v>
      </c>
      <c r="CS36" s="36">
        <f t="shared" si="71"/>
        <v>2.5303296369389567</v>
      </c>
      <c r="CT36" s="36">
        <f t="shared" ref="CT36:CT52" si="79">BZ36/BH36*1000</f>
        <v>1.5181977821633741</v>
      </c>
      <c r="CU36" s="36">
        <f t="shared" si="72"/>
        <v>0.18091957162978256</v>
      </c>
      <c r="CV36" s="36">
        <f t="shared" si="72"/>
        <v>0.12403267101427447</v>
      </c>
      <c r="CW36" s="36">
        <f t="shared" si="73"/>
        <v>0.23182477563665049</v>
      </c>
      <c r="CX36" s="36">
        <f t="shared" ref="CX36:CX52" si="80">CD36/BH36*1000</f>
        <v>0.13909486538199031</v>
      </c>
      <c r="CY36" s="47"/>
      <c r="CZ36" s="47"/>
    </row>
    <row r="37" spans="1:104" s="108" customFormat="1" ht="39" customHeight="1" x14ac:dyDescent="0.2">
      <c r="A37" s="94"/>
      <c r="B37" s="94"/>
      <c r="C37" s="94"/>
      <c r="D37" s="95"/>
      <c r="E37" s="96"/>
      <c r="F37" s="96"/>
      <c r="G37" s="97"/>
      <c r="H37" s="98"/>
      <c r="I37" s="99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1"/>
      <c r="AG37" s="100"/>
      <c r="AH37" s="101"/>
      <c r="AI37" s="100"/>
      <c r="AJ37" s="101"/>
      <c r="AK37" s="100"/>
      <c r="AL37" s="101"/>
      <c r="AM37" s="101"/>
      <c r="AN37" s="101"/>
      <c r="AO37" s="101"/>
      <c r="AP37" s="101"/>
      <c r="AQ37" s="101"/>
      <c r="AR37" s="101"/>
      <c r="AS37" s="102"/>
      <c r="AT37" s="101"/>
      <c r="AU37" s="103"/>
      <c r="AV37" s="103"/>
      <c r="AW37" s="103"/>
      <c r="AX37" s="102"/>
      <c r="AY37" s="101"/>
      <c r="AZ37" s="101"/>
      <c r="BA37" s="101"/>
      <c r="BB37" s="104"/>
      <c r="BC37" s="101"/>
      <c r="BD37" s="103"/>
      <c r="BE37" s="103"/>
      <c r="BF37" s="103"/>
      <c r="BG37" s="103"/>
      <c r="BH37" s="100"/>
      <c r="BI37" s="105"/>
      <c r="BJ37" s="104"/>
      <c r="BK37" s="100"/>
      <c r="BL37" s="100"/>
      <c r="BM37" s="100"/>
      <c r="BN37" s="100"/>
      <c r="BO37" s="100"/>
      <c r="BP37" s="100"/>
      <c r="BQ37" s="100"/>
      <c r="BR37" s="102"/>
      <c r="BS37" s="102"/>
      <c r="BT37" s="102"/>
      <c r="BU37" s="100"/>
      <c r="BV37" s="100"/>
      <c r="BW37" s="100"/>
      <c r="BX37" s="106"/>
      <c r="BY37" s="100"/>
      <c r="BZ37" s="100"/>
      <c r="CA37" s="100"/>
      <c r="CB37" s="106"/>
      <c r="CC37" s="100"/>
      <c r="CD37" s="100"/>
      <c r="CE37" s="100"/>
      <c r="CF37" s="106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7"/>
      <c r="CZ37" s="107"/>
    </row>
    <row r="38" spans="1:104" ht="26.25" customHeight="1" x14ac:dyDescent="0.2">
      <c r="A38" s="28">
        <v>83</v>
      </c>
      <c r="B38" s="28"/>
      <c r="C38" s="28">
        <v>26</v>
      </c>
      <c r="D38" s="61">
        <v>9</v>
      </c>
      <c r="E38" s="30" t="s">
        <v>187</v>
      </c>
      <c r="F38" s="30" t="s">
        <v>188</v>
      </c>
      <c r="G38" s="31" t="s">
        <v>91</v>
      </c>
      <c r="H38" s="56" t="s">
        <v>189</v>
      </c>
      <c r="I38" s="33"/>
      <c r="J38" s="34">
        <f t="shared" si="30"/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6">
        <v>3</v>
      </c>
      <c r="AF38" s="37">
        <f t="shared" si="31"/>
        <v>2.5795356835769563</v>
      </c>
      <c r="AG38" s="36">
        <f t="shared" ref="AG38:AG52" si="81">AE38</f>
        <v>3</v>
      </c>
      <c r="AH38" s="37">
        <f t="shared" si="32"/>
        <v>2.5795356835769563</v>
      </c>
      <c r="AI38" s="36">
        <v>2.21</v>
      </c>
      <c r="AJ38" s="37">
        <f t="shared" si="33"/>
        <v>1.9002579535683577</v>
      </c>
      <c r="AK38" s="36">
        <f t="shared" ref="AK38:AK52" si="82">AI38</f>
        <v>2.21</v>
      </c>
      <c r="AL38" s="37">
        <f t="shared" si="34"/>
        <v>1.9002579535683577</v>
      </c>
      <c r="AM38" s="37">
        <f t="shared" si="35"/>
        <v>5406.38</v>
      </c>
      <c r="AN38" s="37">
        <f t="shared" si="36"/>
        <v>5406.3799999999992</v>
      </c>
      <c r="AO38" s="37"/>
      <c r="AP38" s="37"/>
      <c r="AQ38" s="37">
        <v>5.8000000000000003E-2</v>
      </c>
      <c r="AR38" s="37">
        <v>0</v>
      </c>
      <c r="AS38" s="39">
        <v>286.60000000000002</v>
      </c>
      <c r="AT38" s="37">
        <f>AS38</f>
        <v>286.60000000000002</v>
      </c>
      <c r="AU38" s="22">
        <f t="shared" si="4"/>
        <v>5.3011442037000735E-2</v>
      </c>
      <c r="AV38" s="22">
        <f t="shared" si="4"/>
        <v>5.3011442037000742E-2</v>
      </c>
      <c r="AW38" s="22"/>
      <c r="AX38" s="39">
        <f t="shared" si="38"/>
        <v>5119.78</v>
      </c>
      <c r="AY38" s="37">
        <f t="shared" si="39"/>
        <v>5119.78</v>
      </c>
      <c r="AZ38" s="37">
        <v>8.4000000000000005E-2</v>
      </c>
      <c r="BA38" s="37">
        <f t="shared" si="40"/>
        <v>2.52E-2</v>
      </c>
      <c r="BB38" s="51">
        <v>747</v>
      </c>
      <c r="BC38" s="37">
        <f>BB38</f>
        <v>747</v>
      </c>
      <c r="BD38" s="22">
        <f t="shared" si="5"/>
        <v>0.13817008793314564</v>
      </c>
      <c r="BE38" s="22">
        <f t="shared" si="5"/>
        <v>0.13817008793314567</v>
      </c>
      <c r="BF38" s="22">
        <f t="shared" si="74"/>
        <v>0.14590470684287216</v>
      </c>
      <c r="BG38" s="22">
        <f t="shared" si="74"/>
        <v>0.14590470684287216</v>
      </c>
      <c r="BH38" s="36">
        <v>4372.78</v>
      </c>
      <c r="BI38" s="42">
        <f t="shared" si="75"/>
        <v>4372.78</v>
      </c>
      <c r="BJ38" s="51">
        <v>718.5</v>
      </c>
      <c r="BK38" s="51">
        <v>718.5</v>
      </c>
      <c r="BL38" s="36">
        <f t="shared" si="42"/>
        <v>713.88254693049203</v>
      </c>
      <c r="BM38" s="36">
        <f t="shared" si="43"/>
        <v>713.88254693049203</v>
      </c>
      <c r="BN38" s="44">
        <f t="shared" si="44"/>
        <v>713.88254693049191</v>
      </c>
      <c r="BO38" s="44">
        <f t="shared" si="45"/>
        <v>713.88254693049191</v>
      </c>
      <c r="BP38" s="36">
        <v>1.1826000000000001</v>
      </c>
      <c r="BQ38" s="36">
        <f t="shared" si="62"/>
        <v>0</v>
      </c>
      <c r="BR38" s="39">
        <f t="shared" si="76"/>
        <v>0</v>
      </c>
      <c r="BS38" s="39">
        <f t="shared" si="47"/>
        <v>844.23749999999995</v>
      </c>
      <c r="BT38" s="39">
        <f t="shared" si="47"/>
        <v>844.23749999999995</v>
      </c>
      <c r="BU38" s="36">
        <v>158.63900000000001</v>
      </c>
      <c r="BV38" s="36">
        <f>BU38</f>
        <v>158.63900000000001</v>
      </c>
      <c r="BW38" s="43">
        <f>BV38</f>
        <v>158.63900000000001</v>
      </c>
      <c r="BX38" s="45">
        <f t="shared" si="48"/>
        <v>1</v>
      </c>
      <c r="BY38" s="36">
        <v>4.26</v>
      </c>
      <c r="BZ38" s="36">
        <f>BY38</f>
        <v>4.26</v>
      </c>
      <c r="CA38" s="43">
        <v>4.26</v>
      </c>
      <c r="CB38" s="45">
        <f t="shared" si="49"/>
        <v>1</v>
      </c>
      <c r="CC38" s="36">
        <v>0.31</v>
      </c>
      <c r="CD38" s="36">
        <f t="shared" ref="CD38:CD43" si="83">CC38</f>
        <v>0.31</v>
      </c>
      <c r="CE38" s="43">
        <v>0.31</v>
      </c>
      <c r="CF38" s="45">
        <f t="shared" si="50"/>
        <v>1</v>
      </c>
      <c r="CG38" s="36">
        <f t="shared" si="65"/>
        <v>156.15578261239497</v>
      </c>
      <c r="CH38" s="36">
        <f t="shared" si="65"/>
        <v>156.155782612395</v>
      </c>
      <c r="CI38" s="36">
        <f t="shared" si="66"/>
        <v>164.89722214626408</v>
      </c>
      <c r="CJ38" s="46">
        <f t="shared" si="66"/>
        <v>164.89722214626408</v>
      </c>
      <c r="CK38" s="36">
        <f t="shared" si="67"/>
        <v>193.06653890659948</v>
      </c>
      <c r="CL38" s="36">
        <f t="shared" si="77"/>
        <v>193.06653890659948</v>
      </c>
      <c r="CM38" s="36">
        <f t="shared" si="68"/>
        <v>29.342924470717929</v>
      </c>
      <c r="CN38" s="36">
        <f t="shared" si="68"/>
        <v>29.342924470717936</v>
      </c>
      <c r="CO38" s="36">
        <f t="shared" si="69"/>
        <v>36.278751732307605</v>
      </c>
      <c r="CP38" s="36">
        <f t="shared" si="78"/>
        <v>36.278751732307605</v>
      </c>
      <c r="CQ38" s="36">
        <f t="shared" si="70"/>
        <v>0.78795793118500734</v>
      </c>
      <c r="CR38" s="36">
        <f t="shared" si="70"/>
        <v>0.78795793118500745</v>
      </c>
      <c r="CS38" s="36">
        <f t="shared" si="71"/>
        <v>0.97420862700616084</v>
      </c>
      <c r="CT38" s="36">
        <f t="shared" si="79"/>
        <v>0.97420862700616084</v>
      </c>
      <c r="CU38" s="36">
        <f t="shared" si="72"/>
        <v>5.733966165900288E-2</v>
      </c>
      <c r="CV38" s="36">
        <f t="shared" si="72"/>
        <v>5.7339661659002894E-2</v>
      </c>
      <c r="CW38" s="36">
        <f t="shared" si="73"/>
        <v>7.0893116049744104E-2</v>
      </c>
      <c r="CX38" s="36">
        <f t="shared" si="80"/>
        <v>7.0893116049744104E-2</v>
      </c>
      <c r="CY38" s="47"/>
      <c r="CZ38" s="47"/>
    </row>
    <row r="39" spans="1:104" ht="26.25" customHeight="1" x14ac:dyDescent="0.2">
      <c r="A39" s="28">
        <v>26</v>
      </c>
      <c r="B39" s="28"/>
      <c r="C39" s="28">
        <v>27</v>
      </c>
      <c r="D39" s="61">
        <v>10</v>
      </c>
      <c r="E39" s="30" t="s">
        <v>190</v>
      </c>
      <c r="F39" s="30" t="s">
        <v>191</v>
      </c>
      <c r="G39" s="31" t="s">
        <v>91</v>
      </c>
      <c r="H39" s="56" t="s">
        <v>192</v>
      </c>
      <c r="I39" s="33" t="s">
        <v>193</v>
      </c>
      <c r="J39" s="34">
        <f t="shared" si="30"/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6">
        <v>4.1867999999999999</v>
      </c>
      <c r="AF39" s="37">
        <f t="shared" si="31"/>
        <v>3.5999999999999996</v>
      </c>
      <c r="AG39" s="36">
        <f t="shared" si="81"/>
        <v>4.1867999999999999</v>
      </c>
      <c r="AH39" s="37">
        <f t="shared" si="32"/>
        <v>3.5999999999999996</v>
      </c>
      <c r="AI39" s="36">
        <v>0.18</v>
      </c>
      <c r="AJ39" s="37">
        <f t="shared" si="33"/>
        <v>0.15477214101461736</v>
      </c>
      <c r="AK39" s="36">
        <f t="shared" si="82"/>
        <v>0.18</v>
      </c>
      <c r="AL39" s="37">
        <f t="shared" si="34"/>
        <v>0.15477214101461736</v>
      </c>
      <c r="AM39" s="37">
        <f t="shared" si="35"/>
        <v>323.31687472296585</v>
      </c>
      <c r="AN39" s="37">
        <f t="shared" si="36"/>
        <v>317.10324264105998</v>
      </c>
      <c r="AO39" s="37"/>
      <c r="AP39" s="37"/>
      <c r="AQ39" s="37">
        <v>5.0000000000000001E-3</v>
      </c>
      <c r="AR39" s="37">
        <v>0</v>
      </c>
      <c r="AS39" s="39">
        <v>22.413632081905821</v>
      </c>
      <c r="AT39" s="37">
        <v>16.2</v>
      </c>
      <c r="AU39" s="22">
        <f t="shared" si="4"/>
        <v>6.9324040389512454E-2</v>
      </c>
      <c r="AV39" s="22">
        <f t="shared" si="4"/>
        <v>5.1087462446220817E-2</v>
      </c>
      <c r="AW39" s="22"/>
      <c r="AX39" s="39">
        <f t="shared" si="38"/>
        <v>300.90324264106005</v>
      </c>
      <c r="AY39" s="37">
        <f t="shared" si="39"/>
        <v>300.90324264106005</v>
      </c>
      <c r="AZ39" s="37">
        <v>0</v>
      </c>
      <c r="BA39" s="37">
        <f t="shared" si="40"/>
        <v>0</v>
      </c>
      <c r="BB39" s="40">
        <v>164.39124264105999</v>
      </c>
      <c r="BC39" s="40">
        <v>164.39124264105999</v>
      </c>
      <c r="BD39" s="22">
        <f t="shared" si="5"/>
        <v>0.50845240534357716</v>
      </c>
      <c r="BE39" s="22">
        <f t="shared" si="5"/>
        <v>0.51841552067362506</v>
      </c>
      <c r="BF39" s="22">
        <f t="shared" si="74"/>
        <v>0.54632592589624629</v>
      </c>
      <c r="BG39" s="22">
        <f t="shared" si="74"/>
        <v>0.54632592589624629</v>
      </c>
      <c r="BH39" s="36">
        <v>136.51200000000003</v>
      </c>
      <c r="BI39" s="42">
        <f t="shared" si="75"/>
        <v>136.51200000000003</v>
      </c>
      <c r="BJ39" s="51">
        <v>78.222999999999999</v>
      </c>
      <c r="BK39" s="36">
        <f>AN39/(8.225*0.89)</f>
        <v>43.318635653298728</v>
      </c>
      <c r="BL39" s="36">
        <f t="shared" si="42"/>
        <v>77.720298494841842</v>
      </c>
      <c r="BM39" s="36">
        <f t="shared" si="43"/>
        <v>43.040247668379848</v>
      </c>
      <c r="BN39" s="44">
        <f t="shared" si="44"/>
        <v>77.720298494841856</v>
      </c>
      <c r="BO39" s="44">
        <f t="shared" si="45"/>
        <v>43.040247668379848</v>
      </c>
      <c r="BP39" s="36">
        <v>1.1826000000000001</v>
      </c>
      <c r="BQ39" s="36">
        <f t="shared" si="62"/>
        <v>34.904364346701271</v>
      </c>
      <c r="BR39" s="39">
        <f t="shared" si="76"/>
        <v>44.621613012414855</v>
      </c>
      <c r="BS39" s="39">
        <f t="shared" si="47"/>
        <v>91.912024999999986</v>
      </c>
      <c r="BT39" s="39">
        <f t="shared" si="47"/>
        <v>50.899396892626001</v>
      </c>
      <c r="BU39" s="36">
        <v>30.640999999999998</v>
      </c>
      <c r="BV39" s="36">
        <f>BW39*1.3</f>
        <v>21.908315000000002</v>
      </c>
      <c r="BW39" s="43">
        <v>16.852550000000001</v>
      </c>
      <c r="BX39" s="45">
        <f t="shared" si="48"/>
        <v>0.71500000000000008</v>
      </c>
      <c r="BY39" s="36">
        <v>0.14499999999999999</v>
      </c>
      <c r="BZ39" s="36">
        <f>BY39</f>
        <v>0.14499999999999999</v>
      </c>
      <c r="CA39" s="43">
        <v>0.14499999999999999</v>
      </c>
      <c r="CB39" s="45">
        <f t="shared" si="49"/>
        <v>1</v>
      </c>
      <c r="CC39" s="36">
        <v>0.14000000000000001</v>
      </c>
      <c r="CD39" s="36">
        <f t="shared" si="83"/>
        <v>0.14000000000000001</v>
      </c>
      <c r="CE39" s="43">
        <v>0.14000000000000001</v>
      </c>
      <c r="CF39" s="45">
        <f t="shared" si="50"/>
        <v>1</v>
      </c>
      <c r="CG39" s="36">
        <f t="shared" si="65"/>
        <v>284.27846544896494</v>
      </c>
      <c r="CH39" s="36">
        <f t="shared" si="65"/>
        <v>160.51364365971108</v>
      </c>
      <c r="CI39" s="36">
        <f t="shared" si="66"/>
        <v>305.45375381560626</v>
      </c>
      <c r="CJ39" s="46">
        <f t="shared" si="66"/>
        <v>169.15536185611208</v>
      </c>
      <c r="CK39" s="36">
        <f t="shared" si="67"/>
        <v>673.28897825832132</v>
      </c>
      <c r="CL39" s="36">
        <f t="shared" si="77"/>
        <v>372.85657592465128</v>
      </c>
      <c r="CM39" s="36">
        <f t="shared" si="68"/>
        <v>94.770803491945017</v>
      </c>
      <c r="CN39" s="36">
        <f t="shared" si="68"/>
        <v>69.088902458177557</v>
      </c>
      <c r="CO39" s="36">
        <f t="shared" si="69"/>
        <v>224.45645804031875</v>
      </c>
      <c r="CP39" s="36">
        <f t="shared" si="78"/>
        <v>160.48636749882792</v>
      </c>
      <c r="CQ39" s="36">
        <f t="shared" si="70"/>
        <v>0.44847643700701761</v>
      </c>
      <c r="CR39" s="36">
        <f t="shared" si="70"/>
        <v>0.45726432436432213</v>
      </c>
      <c r="CS39" s="36">
        <f t="shared" si="71"/>
        <v>1.0621776840131267</v>
      </c>
      <c r="CT39" s="36">
        <f t="shared" si="79"/>
        <v>1.0621776840131267</v>
      </c>
      <c r="CU39" s="36">
        <f t="shared" si="72"/>
        <v>0.43301173228263778</v>
      </c>
      <c r="CV39" s="36">
        <f t="shared" si="72"/>
        <v>0.44149658904141453</v>
      </c>
      <c r="CW39" s="36">
        <f t="shared" si="73"/>
        <v>1.0255508673230191</v>
      </c>
      <c r="CX39" s="36">
        <f t="shared" si="80"/>
        <v>1.0255508673230191</v>
      </c>
      <c r="CY39" s="47"/>
      <c r="CZ39" s="47"/>
    </row>
    <row r="40" spans="1:104" ht="26.25" customHeight="1" x14ac:dyDescent="0.2">
      <c r="A40" s="28">
        <v>28</v>
      </c>
      <c r="B40" s="28"/>
      <c r="C40" s="28">
        <v>28</v>
      </c>
      <c r="D40" s="61">
        <v>13</v>
      </c>
      <c r="E40" s="30" t="s">
        <v>194</v>
      </c>
      <c r="F40" s="30" t="s">
        <v>195</v>
      </c>
      <c r="G40" s="31" t="s">
        <v>91</v>
      </c>
      <c r="H40" s="56" t="s">
        <v>196</v>
      </c>
      <c r="I40" s="33"/>
      <c r="J40" s="34">
        <f t="shared" si="30"/>
        <v>200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200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6">
        <v>3.1401000000000003</v>
      </c>
      <c r="AF40" s="37">
        <f t="shared" si="31"/>
        <v>2.7</v>
      </c>
      <c r="AG40" s="36">
        <f t="shared" si="81"/>
        <v>3.1401000000000003</v>
      </c>
      <c r="AH40" s="37">
        <f t="shared" si="32"/>
        <v>2.7</v>
      </c>
      <c r="AI40" s="36">
        <v>1.22</v>
      </c>
      <c r="AJ40" s="37">
        <f t="shared" si="33"/>
        <v>1.0490111779879621</v>
      </c>
      <c r="AK40" s="36">
        <f t="shared" si="82"/>
        <v>1.22</v>
      </c>
      <c r="AL40" s="37">
        <f t="shared" si="34"/>
        <v>1.0490111779879621</v>
      </c>
      <c r="AM40" s="37">
        <f t="shared" si="35"/>
        <v>1905.1141694894675</v>
      </c>
      <c r="AN40" s="37">
        <f t="shared" si="36"/>
        <v>1905.1141694894673</v>
      </c>
      <c r="AO40" s="37"/>
      <c r="AP40" s="37"/>
      <c r="AQ40" s="37">
        <v>0.01</v>
      </c>
      <c r="AR40" s="37">
        <v>0</v>
      </c>
      <c r="AS40" s="39">
        <v>51.958169489467458</v>
      </c>
      <c r="AT40" s="37">
        <f>AS40</f>
        <v>51.958169489467458</v>
      </c>
      <c r="AU40" s="22">
        <f t="shared" si="4"/>
        <v>2.7272995142013569E-2</v>
      </c>
      <c r="AV40" s="22">
        <f t="shared" si="4"/>
        <v>2.7272995142013569E-2</v>
      </c>
      <c r="AW40" s="22"/>
      <c r="AX40" s="39">
        <f t="shared" si="38"/>
        <v>1853.1559999999999</v>
      </c>
      <c r="AY40" s="37">
        <f t="shared" si="39"/>
        <v>1853.1559999999999</v>
      </c>
      <c r="AZ40" s="37">
        <v>1.4E-2</v>
      </c>
      <c r="BA40" s="37">
        <v>0</v>
      </c>
      <c r="BB40" s="51">
        <v>30.46</v>
      </c>
      <c r="BC40" s="37">
        <f>BB40</f>
        <v>30.46</v>
      </c>
      <c r="BD40" s="22">
        <f t="shared" si="5"/>
        <v>1.5988543095116801E-2</v>
      </c>
      <c r="BE40" s="22">
        <f t="shared" si="5"/>
        <v>1.5988543095116801E-2</v>
      </c>
      <c r="BF40" s="22">
        <f t="shared" si="74"/>
        <v>1.6436824530692506E-2</v>
      </c>
      <c r="BG40" s="22">
        <f t="shared" si="74"/>
        <v>1.6436824530692506E-2</v>
      </c>
      <c r="BH40" s="36">
        <v>1822.6959999999999</v>
      </c>
      <c r="BI40" s="42">
        <f t="shared" si="75"/>
        <v>1822.6959999999999</v>
      </c>
      <c r="BJ40" s="51">
        <v>287.60000000000002</v>
      </c>
      <c r="BK40" s="51">
        <v>287.60000000000002</v>
      </c>
      <c r="BL40" s="36">
        <f t="shared" si="42"/>
        <v>285.75173346862846</v>
      </c>
      <c r="BM40" s="36">
        <f t="shared" si="43"/>
        <v>285.75173346862846</v>
      </c>
      <c r="BN40" s="44">
        <f t="shared" si="44"/>
        <v>285.75173346862846</v>
      </c>
      <c r="BO40" s="44">
        <f t="shared" si="45"/>
        <v>285.75173346862846</v>
      </c>
      <c r="BP40" s="36">
        <v>1.1826000000000001</v>
      </c>
      <c r="BQ40" s="36">
        <f t="shared" si="62"/>
        <v>0</v>
      </c>
      <c r="BR40" s="39">
        <f t="shared" si="76"/>
        <v>0</v>
      </c>
      <c r="BS40" s="39">
        <f t="shared" si="47"/>
        <v>337.93</v>
      </c>
      <c r="BT40" s="39">
        <f t="shared" si="47"/>
        <v>337.93</v>
      </c>
      <c r="BU40" s="36">
        <v>88.271000000000001</v>
      </c>
      <c r="BV40" s="36">
        <f t="shared" ref="BV40:BV46" si="84">BU40</f>
        <v>88.271000000000001</v>
      </c>
      <c r="BW40" s="43">
        <v>88.271000000000001</v>
      </c>
      <c r="BX40" s="45">
        <f t="shared" si="48"/>
        <v>1</v>
      </c>
      <c r="BY40" s="36">
        <v>0.35699999999999998</v>
      </c>
      <c r="BZ40" s="36">
        <v>0.35699999999999998</v>
      </c>
      <c r="CA40" s="43">
        <v>0.35699999999999998</v>
      </c>
      <c r="CB40" s="45">
        <f t="shared" si="49"/>
        <v>1</v>
      </c>
      <c r="CC40" s="36">
        <v>0.32900000000000001</v>
      </c>
      <c r="CD40" s="36">
        <f t="shared" si="83"/>
        <v>0.32900000000000001</v>
      </c>
      <c r="CE40" s="43">
        <v>0.32900000000000001</v>
      </c>
      <c r="CF40" s="45">
        <f t="shared" si="50"/>
        <v>1</v>
      </c>
      <c r="CG40" s="36">
        <f t="shared" si="65"/>
        <v>177.38044544099867</v>
      </c>
      <c r="CH40" s="36">
        <f t="shared" si="65"/>
        <v>177.3804454409987</v>
      </c>
      <c r="CI40" s="36">
        <f t="shared" si="66"/>
        <v>182.35377917455412</v>
      </c>
      <c r="CJ40" s="46">
        <f t="shared" si="66"/>
        <v>182.35377917455412</v>
      </c>
      <c r="CK40" s="36">
        <f t="shared" si="67"/>
        <v>185.4011859355592</v>
      </c>
      <c r="CL40" s="36">
        <f t="shared" si="77"/>
        <v>185.4011859355592</v>
      </c>
      <c r="CM40" s="36">
        <f t="shared" si="68"/>
        <v>46.333706091564508</v>
      </c>
      <c r="CN40" s="36">
        <f t="shared" si="68"/>
        <v>46.333706091564515</v>
      </c>
      <c r="CO40" s="36">
        <f t="shared" si="69"/>
        <v>48.428810948177862</v>
      </c>
      <c r="CP40" s="36">
        <f t="shared" si="78"/>
        <v>48.428810948177862</v>
      </c>
      <c r="CQ40" s="36">
        <f t="shared" si="70"/>
        <v>0.18739034422050876</v>
      </c>
      <c r="CR40" s="36">
        <f t="shared" si="70"/>
        <v>0.18739034422050879</v>
      </c>
      <c r="CS40" s="36">
        <f t="shared" si="71"/>
        <v>0.19586370958185018</v>
      </c>
      <c r="CT40" s="36">
        <f t="shared" si="79"/>
        <v>0.19586370958185018</v>
      </c>
      <c r="CU40" s="36">
        <f t="shared" si="72"/>
        <v>0.17269306232086104</v>
      </c>
      <c r="CV40" s="36">
        <f t="shared" si="72"/>
        <v>0.17269306232086107</v>
      </c>
      <c r="CW40" s="36">
        <f t="shared" si="73"/>
        <v>0.18050185000680313</v>
      </c>
      <c r="CX40" s="36">
        <f t="shared" si="80"/>
        <v>0.18050185000680313</v>
      </c>
      <c r="CY40" s="47"/>
      <c r="CZ40" s="47"/>
    </row>
    <row r="41" spans="1:104" ht="26.25" customHeight="1" x14ac:dyDescent="0.2">
      <c r="A41" s="28">
        <v>29</v>
      </c>
      <c r="B41" s="28"/>
      <c r="C41" s="28">
        <v>29</v>
      </c>
      <c r="D41" s="61">
        <v>15</v>
      </c>
      <c r="E41" s="30" t="s">
        <v>197</v>
      </c>
      <c r="F41" s="30" t="s">
        <v>198</v>
      </c>
      <c r="G41" s="31" t="s">
        <v>91</v>
      </c>
      <c r="H41" s="56" t="s">
        <v>199</v>
      </c>
      <c r="I41" s="33"/>
      <c r="J41" s="34">
        <f t="shared" si="30"/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6">
        <v>2.75</v>
      </c>
      <c r="AF41" s="37">
        <f t="shared" si="31"/>
        <v>2.3645743766122096</v>
      </c>
      <c r="AG41" s="36">
        <f t="shared" si="81"/>
        <v>2.75</v>
      </c>
      <c r="AH41" s="37">
        <f t="shared" si="32"/>
        <v>2.3645743766122096</v>
      </c>
      <c r="AI41" s="36">
        <v>2.23</v>
      </c>
      <c r="AJ41" s="37">
        <f t="shared" si="33"/>
        <v>1.9174548581255373</v>
      </c>
      <c r="AK41" s="36">
        <f t="shared" si="82"/>
        <v>2.23</v>
      </c>
      <c r="AL41" s="37">
        <f t="shared" si="34"/>
        <v>1.9174548581255373</v>
      </c>
      <c r="AM41" s="37">
        <f t="shared" si="35"/>
        <v>3932.3045547652364</v>
      </c>
      <c r="AN41" s="37">
        <f t="shared" si="36"/>
        <v>3932.3045547652364</v>
      </c>
      <c r="AO41" s="37"/>
      <c r="AP41" s="37"/>
      <c r="AQ41" s="37">
        <v>4.2000000000000003E-2</v>
      </c>
      <c r="AR41" s="37">
        <v>0</v>
      </c>
      <c r="AS41" s="39">
        <v>105.91306459722438</v>
      </c>
      <c r="AT41" s="37">
        <f>AS41</f>
        <v>105.91306459722438</v>
      </c>
      <c r="AU41" s="22">
        <f t="shared" ref="AU41:AV72" si="85">AS41/AM41</f>
        <v>2.6934095038207824E-2</v>
      </c>
      <c r="AV41" s="22">
        <f t="shared" si="85"/>
        <v>2.6934095038207824E-2</v>
      </c>
      <c r="AW41" s="22"/>
      <c r="AX41" s="39">
        <f t="shared" si="38"/>
        <v>3826.3914901680118</v>
      </c>
      <c r="AY41" s="37">
        <f t="shared" si="39"/>
        <v>3826.3914901680118</v>
      </c>
      <c r="AZ41" s="37">
        <v>4.7E-2</v>
      </c>
      <c r="BA41" s="37">
        <f>AZ41*0.3</f>
        <v>1.41E-2</v>
      </c>
      <c r="BB41" s="51">
        <v>397.23149016801199</v>
      </c>
      <c r="BC41" s="37">
        <f>BB41</f>
        <v>397.23149016801199</v>
      </c>
      <c r="BD41" s="22">
        <f t="shared" ref="BD41:BE72" si="86">BB41/AM41</f>
        <v>0.10101747833509991</v>
      </c>
      <c r="BE41" s="22">
        <f t="shared" si="86"/>
        <v>0.10101747833509991</v>
      </c>
      <c r="BF41" s="22">
        <f t="shared" si="74"/>
        <v>0.10381360380627704</v>
      </c>
      <c r="BG41" s="22">
        <f t="shared" si="74"/>
        <v>0.10381360380627704</v>
      </c>
      <c r="BH41" s="36">
        <v>3429.16</v>
      </c>
      <c r="BI41" s="42">
        <f t="shared" si="75"/>
        <v>3429.16</v>
      </c>
      <c r="BJ41" s="51">
        <v>528.27</v>
      </c>
      <c r="BK41" s="51">
        <v>528.27</v>
      </c>
      <c r="BL41" s="36">
        <f t="shared" si="42"/>
        <v>524.87506341958385</v>
      </c>
      <c r="BM41" s="36">
        <f t="shared" si="43"/>
        <v>524.87506341958385</v>
      </c>
      <c r="BN41" s="44">
        <f t="shared" si="44"/>
        <v>524.87506341958385</v>
      </c>
      <c r="BO41" s="44">
        <f t="shared" si="45"/>
        <v>524.87506341958385</v>
      </c>
      <c r="BP41" s="36">
        <v>1.1826000000000001</v>
      </c>
      <c r="BQ41" s="36">
        <f t="shared" si="62"/>
        <v>0</v>
      </c>
      <c r="BR41" s="39">
        <f t="shared" si="76"/>
        <v>0</v>
      </c>
      <c r="BS41" s="39">
        <f t="shared" si="47"/>
        <v>620.71724999999992</v>
      </c>
      <c r="BT41" s="39">
        <f t="shared" si="47"/>
        <v>620.71724999999992</v>
      </c>
      <c r="BU41" s="36">
        <v>195.55500000000001</v>
      </c>
      <c r="BV41" s="36">
        <f t="shared" si="84"/>
        <v>195.55500000000001</v>
      </c>
      <c r="BW41" s="43">
        <v>195.55500000000001</v>
      </c>
      <c r="BX41" s="45">
        <f t="shared" si="48"/>
        <v>1</v>
      </c>
      <c r="BY41" s="36">
        <v>0.154</v>
      </c>
      <c r="BZ41" s="36">
        <f t="shared" ref="BZ41:BZ96" si="87">BY41</f>
        <v>0.154</v>
      </c>
      <c r="CA41" s="43">
        <v>0.154</v>
      </c>
      <c r="CB41" s="45">
        <f t="shared" si="49"/>
        <v>1</v>
      </c>
      <c r="CC41" s="36">
        <v>0.154</v>
      </c>
      <c r="CD41" s="36">
        <f t="shared" si="83"/>
        <v>0.154</v>
      </c>
      <c r="CE41" s="43">
        <v>0.154</v>
      </c>
      <c r="CF41" s="45">
        <f t="shared" si="50"/>
        <v>1</v>
      </c>
      <c r="CG41" s="36">
        <f t="shared" si="65"/>
        <v>157.85075681582288</v>
      </c>
      <c r="CH41" s="36">
        <f t="shared" si="65"/>
        <v>157.85075681582288</v>
      </c>
      <c r="CI41" s="36">
        <f t="shared" si="66"/>
        <v>162.22000587105242</v>
      </c>
      <c r="CJ41" s="46">
        <f t="shared" si="66"/>
        <v>162.22000587105242</v>
      </c>
      <c r="CK41" s="36">
        <f t="shared" si="67"/>
        <v>181.0114576164425</v>
      </c>
      <c r="CL41" s="36">
        <f t="shared" si="77"/>
        <v>181.0114576164425</v>
      </c>
      <c r="CM41" s="36">
        <f t="shared" si="68"/>
        <v>49.73038005487723</v>
      </c>
      <c r="CN41" s="36">
        <f t="shared" si="68"/>
        <v>49.73038005487723</v>
      </c>
      <c r="CO41" s="36">
        <f t="shared" si="69"/>
        <v>57.027085350348194</v>
      </c>
      <c r="CP41" s="36">
        <f t="shared" si="78"/>
        <v>57.027085350348194</v>
      </c>
      <c r="CQ41" s="36">
        <f t="shared" si="70"/>
        <v>3.9162785551129314E-2</v>
      </c>
      <c r="CR41" s="36">
        <f t="shared" si="70"/>
        <v>3.9162785551129314E-2</v>
      </c>
      <c r="CS41" s="36">
        <f t="shared" si="71"/>
        <v>4.4908957295664242E-2</v>
      </c>
      <c r="CT41" s="36">
        <f t="shared" si="79"/>
        <v>4.4908957295664242E-2</v>
      </c>
      <c r="CU41" s="36">
        <f t="shared" si="72"/>
        <v>3.9162785551129314E-2</v>
      </c>
      <c r="CV41" s="36">
        <f t="shared" si="72"/>
        <v>3.9162785551129314E-2</v>
      </c>
      <c r="CW41" s="36">
        <f t="shared" si="73"/>
        <v>4.4908957295664242E-2</v>
      </c>
      <c r="CX41" s="36">
        <f t="shared" si="80"/>
        <v>4.4908957295664242E-2</v>
      </c>
      <c r="CY41" s="47"/>
      <c r="CZ41" s="47"/>
    </row>
    <row r="42" spans="1:104" ht="26.25" customHeight="1" x14ac:dyDescent="0.2">
      <c r="A42" s="28">
        <v>30</v>
      </c>
      <c r="B42" s="28"/>
      <c r="C42" s="28">
        <v>30</v>
      </c>
      <c r="D42" s="61">
        <v>17</v>
      </c>
      <c r="E42" s="30" t="s">
        <v>200</v>
      </c>
      <c r="F42" s="30" t="s">
        <v>201</v>
      </c>
      <c r="G42" s="31" t="s">
        <v>91</v>
      </c>
      <c r="H42" s="56" t="s">
        <v>202</v>
      </c>
      <c r="I42" s="33" t="s">
        <v>203</v>
      </c>
      <c r="J42" s="34">
        <f t="shared" si="30"/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6">
        <v>4</v>
      </c>
      <c r="AF42" s="37">
        <f t="shared" si="31"/>
        <v>3.4393809114359413</v>
      </c>
      <c r="AG42" s="36">
        <f t="shared" si="81"/>
        <v>4</v>
      </c>
      <c r="AH42" s="37">
        <f t="shared" si="32"/>
        <v>3.4393809114359413</v>
      </c>
      <c r="AI42" s="36">
        <v>1.32</v>
      </c>
      <c r="AJ42" s="37">
        <f t="shared" si="33"/>
        <v>1.1349957007738607</v>
      </c>
      <c r="AK42" s="36">
        <f t="shared" si="82"/>
        <v>1.32</v>
      </c>
      <c r="AL42" s="37">
        <f t="shared" si="34"/>
        <v>1.1349957007738607</v>
      </c>
      <c r="AM42" s="37">
        <f t="shared" si="35"/>
        <v>2945.9330652083331</v>
      </c>
      <c r="AN42" s="37">
        <f t="shared" si="36"/>
        <v>2945.9330652083331</v>
      </c>
      <c r="AO42" s="37"/>
      <c r="AP42" s="37"/>
      <c r="AQ42" s="37">
        <v>3.5000000000000003E-2</v>
      </c>
      <c r="AR42" s="37">
        <v>0</v>
      </c>
      <c r="AS42" s="39">
        <v>126.55106520833336</v>
      </c>
      <c r="AT42" s="38">
        <f>AS42</f>
        <v>126.55106520833336</v>
      </c>
      <c r="AU42" s="22">
        <f t="shared" si="85"/>
        <v>4.2957888861396724E-2</v>
      </c>
      <c r="AV42" s="22">
        <f t="shared" si="85"/>
        <v>4.2957888861396724E-2</v>
      </c>
      <c r="AW42" s="22"/>
      <c r="AX42" s="39">
        <f t="shared" si="38"/>
        <v>2819.3819999999996</v>
      </c>
      <c r="AY42" s="37">
        <f t="shared" si="39"/>
        <v>2819.3819999999996</v>
      </c>
      <c r="AZ42" s="37">
        <v>5.2999999999999999E-2</v>
      </c>
      <c r="BA42" s="37">
        <f>AZ42*0.3</f>
        <v>1.5899999999999997E-2</v>
      </c>
      <c r="BB42" s="40">
        <v>432.97300000000001</v>
      </c>
      <c r="BC42" s="40">
        <v>432.97300000000001</v>
      </c>
      <c r="BD42" s="22">
        <f t="shared" si="86"/>
        <v>0.14697312885803149</v>
      </c>
      <c r="BE42" s="22">
        <f t="shared" si="86"/>
        <v>0.14697312885803149</v>
      </c>
      <c r="BF42" s="22">
        <f t="shared" si="74"/>
        <v>0.15357017956417401</v>
      </c>
      <c r="BG42" s="22">
        <f t="shared" si="74"/>
        <v>0.15357017956417401</v>
      </c>
      <c r="BH42" s="36">
        <v>2386.4089999999997</v>
      </c>
      <c r="BI42" s="42">
        <f t="shared" si="75"/>
        <v>2386.4089999999997</v>
      </c>
      <c r="BJ42" s="51">
        <v>451.8</v>
      </c>
      <c r="BK42" s="36">
        <f>AN42/(8.225*0.89)</f>
        <v>402.43612789294536</v>
      </c>
      <c r="BL42" s="36">
        <f t="shared" si="42"/>
        <v>448.89649923896496</v>
      </c>
      <c r="BM42" s="36">
        <f t="shared" si="43"/>
        <v>399.84986493675865</v>
      </c>
      <c r="BN42" s="44">
        <f t="shared" si="44"/>
        <v>448.89649923896496</v>
      </c>
      <c r="BO42" s="44">
        <f t="shared" si="45"/>
        <v>399.84986493675865</v>
      </c>
      <c r="BP42" s="36">
        <v>1.1826000000000001</v>
      </c>
      <c r="BQ42" s="36">
        <f t="shared" si="62"/>
        <v>49.363872107054647</v>
      </c>
      <c r="BR42" s="39">
        <f t="shared" si="76"/>
        <v>10.926045176417585</v>
      </c>
      <c r="BS42" s="39">
        <f t="shared" si="47"/>
        <v>530.86500000000001</v>
      </c>
      <c r="BT42" s="39">
        <f t="shared" si="47"/>
        <v>472.8624502742108</v>
      </c>
      <c r="BU42" s="36">
        <v>213.16800000000001</v>
      </c>
      <c r="BV42" s="36">
        <f t="shared" si="84"/>
        <v>213.16800000000001</v>
      </c>
      <c r="BW42" s="43">
        <v>213.16800000000001</v>
      </c>
      <c r="BX42" s="45">
        <f t="shared" si="48"/>
        <v>1</v>
      </c>
      <c r="BY42" s="36">
        <v>0.95299999999999996</v>
      </c>
      <c r="BZ42" s="36">
        <f t="shared" si="87"/>
        <v>0.95299999999999996</v>
      </c>
      <c r="CA42" s="43">
        <v>0.95299999999999996</v>
      </c>
      <c r="CB42" s="45">
        <f t="shared" si="49"/>
        <v>1</v>
      </c>
      <c r="CC42" s="36">
        <v>0.92200000000000004</v>
      </c>
      <c r="CD42" s="36">
        <f t="shared" si="83"/>
        <v>0.92200000000000004</v>
      </c>
      <c r="CE42" s="43">
        <v>0.92200000000000004</v>
      </c>
      <c r="CF42" s="45">
        <f t="shared" si="50"/>
        <v>1</v>
      </c>
      <c r="CG42" s="36">
        <f t="shared" si="65"/>
        <v>180.20266864497066</v>
      </c>
      <c r="CH42" s="36">
        <f t="shared" si="65"/>
        <v>160.51364365971108</v>
      </c>
      <c r="CI42" s="36">
        <f t="shared" si="66"/>
        <v>188.29126383015856</v>
      </c>
      <c r="CJ42" s="46">
        <f t="shared" si="66"/>
        <v>167.71847528082782</v>
      </c>
      <c r="CK42" s="36">
        <f t="shared" si="67"/>
        <v>222.45348555088424</v>
      </c>
      <c r="CL42" s="36">
        <f t="shared" si="77"/>
        <v>198.14811722307905</v>
      </c>
      <c r="CM42" s="36">
        <f t="shared" si="68"/>
        <v>72.360096200938287</v>
      </c>
      <c r="CN42" s="36">
        <f t="shared" si="68"/>
        <v>72.360096200938287</v>
      </c>
      <c r="CO42" s="36">
        <f t="shared" si="69"/>
        <v>89.325844815369052</v>
      </c>
      <c r="CP42" s="36">
        <f t="shared" si="78"/>
        <v>89.325844815369052</v>
      </c>
      <c r="CQ42" s="36">
        <f t="shared" si="70"/>
        <v>0.32349682728877777</v>
      </c>
      <c r="CR42" s="36">
        <f t="shared" si="70"/>
        <v>0.32349682728877777</v>
      </c>
      <c r="CS42" s="36">
        <f t="shared" si="71"/>
        <v>0.39934478959809488</v>
      </c>
      <c r="CT42" s="36">
        <f t="shared" si="79"/>
        <v>0.39934478959809488</v>
      </c>
      <c r="CU42" s="36">
        <f t="shared" si="72"/>
        <v>0.31297384549869173</v>
      </c>
      <c r="CV42" s="36">
        <f t="shared" si="72"/>
        <v>0.31297384549869173</v>
      </c>
      <c r="CW42" s="36">
        <f t="shared" si="73"/>
        <v>0.38635456034569099</v>
      </c>
      <c r="CX42" s="36">
        <f t="shared" si="80"/>
        <v>0.38635456034569099</v>
      </c>
      <c r="CY42" s="47"/>
      <c r="CZ42" s="47"/>
    </row>
    <row r="43" spans="1:104" ht="26.25" customHeight="1" x14ac:dyDescent="0.2">
      <c r="A43" s="28">
        <v>31</v>
      </c>
      <c r="B43" s="28"/>
      <c r="C43" s="28">
        <v>31</v>
      </c>
      <c r="D43" s="61">
        <v>19</v>
      </c>
      <c r="E43" s="30" t="s">
        <v>204</v>
      </c>
      <c r="F43" s="30" t="s">
        <v>205</v>
      </c>
      <c r="G43" s="31" t="s">
        <v>91</v>
      </c>
      <c r="H43" s="56" t="s">
        <v>206</v>
      </c>
      <c r="I43" s="33" t="s">
        <v>207</v>
      </c>
      <c r="J43" s="34">
        <f t="shared" si="30"/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6">
        <v>1.2002160000000002</v>
      </c>
      <c r="AF43" s="37">
        <f t="shared" si="31"/>
        <v>1.032</v>
      </c>
      <c r="AG43" s="36">
        <f t="shared" si="81"/>
        <v>1.2002160000000002</v>
      </c>
      <c r="AH43" s="37">
        <f t="shared" si="32"/>
        <v>1.032</v>
      </c>
      <c r="AI43" s="36">
        <v>0.29191300000000003</v>
      </c>
      <c r="AJ43" s="37">
        <f t="shared" si="33"/>
        <v>0.251</v>
      </c>
      <c r="AK43" s="36">
        <f t="shared" si="82"/>
        <v>0.29191300000000003</v>
      </c>
      <c r="AL43" s="37">
        <f t="shared" si="34"/>
        <v>0.251</v>
      </c>
      <c r="AM43" s="37">
        <f t="shared" si="35"/>
        <v>654.04</v>
      </c>
      <c r="AN43" s="37">
        <f t="shared" si="36"/>
        <v>619.60500000000002</v>
      </c>
      <c r="AO43" s="37"/>
      <c r="AP43" s="37"/>
      <c r="AQ43" s="37">
        <v>6.0000000000000001E-3</v>
      </c>
      <c r="AR43" s="37">
        <v>0</v>
      </c>
      <c r="AS43" s="39">
        <v>93.034999999999997</v>
      </c>
      <c r="AT43" s="37">
        <v>58.6</v>
      </c>
      <c r="AU43" s="22">
        <f t="shared" si="85"/>
        <v>0.14224665158094307</v>
      </c>
      <c r="AV43" s="22">
        <f t="shared" si="85"/>
        <v>9.4576383340999506E-2</v>
      </c>
      <c r="AW43" s="22"/>
      <c r="AX43" s="39">
        <f t="shared" si="38"/>
        <v>561.005</v>
      </c>
      <c r="AY43" s="37">
        <f t="shared" si="39"/>
        <v>561.005</v>
      </c>
      <c r="AZ43" s="37">
        <v>1.0999999999999999E-2</v>
      </c>
      <c r="BA43" s="37">
        <v>0</v>
      </c>
      <c r="BB43" s="40">
        <v>134.965</v>
      </c>
      <c r="BC43" s="40">
        <v>134.965</v>
      </c>
      <c r="BD43" s="22">
        <f t="shared" si="86"/>
        <v>0.20635588037428906</v>
      </c>
      <c r="BE43" s="22">
        <f t="shared" si="86"/>
        <v>0.2178242590037201</v>
      </c>
      <c r="BF43" s="22">
        <f t="shared" si="74"/>
        <v>0.24057717845651999</v>
      </c>
      <c r="BG43" s="22">
        <f t="shared" si="74"/>
        <v>0.24057717845651999</v>
      </c>
      <c r="BH43" s="36">
        <v>426.03999999999996</v>
      </c>
      <c r="BI43" s="42">
        <f t="shared" si="75"/>
        <v>426.03999999999996</v>
      </c>
      <c r="BJ43" s="51">
        <v>97.57</v>
      </c>
      <c r="BK43" s="36">
        <f>AN43/(8.225*0.9)</f>
        <v>83.702127659574472</v>
      </c>
      <c r="BL43" s="36">
        <f t="shared" si="42"/>
        <v>96.942964654151851</v>
      </c>
      <c r="BM43" s="36">
        <f t="shared" si="43"/>
        <v>83.164214442753277</v>
      </c>
      <c r="BN43" s="44">
        <f t="shared" si="44"/>
        <v>96.942964654151837</v>
      </c>
      <c r="BO43" s="44">
        <f t="shared" si="45"/>
        <v>83.164214442753263</v>
      </c>
      <c r="BP43" s="36">
        <v>1.1826000000000001</v>
      </c>
      <c r="BQ43" s="36">
        <f t="shared" si="62"/>
        <v>13.867872340425521</v>
      </c>
      <c r="BR43" s="39">
        <f t="shared" si="76"/>
        <v>14.213254422902041</v>
      </c>
      <c r="BS43" s="39">
        <f t="shared" si="47"/>
        <v>114.64474999999997</v>
      </c>
      <c r="BT43" s="39">
        <f t="shared" si="47"/>
        <v>98.350000000000009</v>
      </c>
      <c r="BU43" s="36">
        <v>39.051000000000002</v>
      </c>
      <c r="BV43" s="36">
        <f t="shared" si="84"/>
        <v>39.051000000000002</v>
      </c>
      <c r="BW43" s="43">
        <v>39.051000000000002</v>
      </c>
      <c r="BX43" s="45">
        <f t="shared" si="48"/>
        <v>1</v>
      </c>
      <c r="BY43" s="36">
        <v>0.06</v>
      </c>
      <c r="BZ43" s="36">
        <f t="shared" si="87"/>
        <v>0.06</v>
      </c>
      <c r="CA43" s="43">
        <v>0.06</v>
      </c>
      <c r="CB43" s="45">
        <f t="shared" si="49"/>
        <v>1</v>
      </c>
      <c r="CC43" s="36">
        <v>5.2999999999999999E-2</v>
      </c>
      <c r="CD43" s="36">
        <f t="shared" si="83"/>
        <v>5.2999999999999999E-2</v>
      </c>
      <c r="CE43" s="43">
        <v>5.2999999999999999E-2</v>
      </c>
      <c r="CF43" s="45">
        <f t="shared" si="50"/>
        <v>1</v>
      </c>
      <c r="CG43" s="36">
        <f t="shared" si="65"/>
        <v>175.28706195339734</v>
      </c>
      <c r="CH43" s="36">
        <f t="shared" si="65"/>
        <v>158.73015873015876</v>
      </c>
      <c r="CI43" s="36">
        <f t="shared" si="66"/>
        <v>204.356021782337</v>
      </c>
      <c r="CJ43" s="46">
        <f t="shared" si="66"/>
        <v>175.31038047789238</v>
      </c>
      <c r="CK43" s="36">
        <f t="shared" si="67"/>
        <v>269.09386442587544</v>
      </c>
      <c r="CL43" s="36">
        <f t="shared" si="77"/>
        <v>230.84686883860675</v>
      </c>
      <c r="CM43" s="36">
        <f t="shared" si="68"/>
        <v>59.707357348174426</v>
      </c>
      <c r="CN43" s="36">
        <f t="shared" si="68"/>
        <v>63.025637301183821</v>
      </c>
      <c r="CO43" s="36">
        <f t="shared" si="69"/>
        <v>91.660407473476681</v>
      </c>
      <c r="CP43" s="36">
        <f t="shared" si="78"/>
        <v>91.660407473476681</v>
      </c>
      <c r="CQ43" s="36">
        <f t="shared" si="70"/>
        <v>9.1737508409271612E-2</v>
      </c>
      <c r="CR43" s="36">
        <f t="shared" si="70"/>
        <v>9.683588737986297E-2</v>
      </c>
      <c r="CS43" s="36">
        <f t="shared" si="71"/>
        <v>0.1408318467749507</v>
      </c>
      <c r="CT43" s="36">
        <f t="shared" si="79"/>
        <v>0.1408318467749507</v>
      </c>
      <c r="CU43" s="36">
        <f t="shared" si="72"/>
        <v>8.1034799094856585E-2</v>
      </c>
      <c r="CV43" s="36">
        <f t="shared" si="72"/>
        <v>8.5538367185545625E-2</v>
      </c>
      <c r="CW43" s="36">
        <f t="shared" si="73"/>
        <v>0.12440146465120645</v>
      </c>
      <c r="CX43" s="36">
        <f t="shared" si="80"/>
        <v>0.12440146465120645</v>
      </c>
      <c r="CY43" s="47"/>
      <c r="CZ43" s="47"/>
    </row>
    <row r="44" spans="1:104" ht="26.25" customHeight="1" x14ac:dyDescent="0.2">
      <c r="A44" s="28">
        <v>85</v>
      </c>
      <c r="B44" s="28"/>
      <c r="C44" s="28">
        <v>32</v>
      </c>
      <c r="D44" s="61">
        <v>21</v>
      </c>
      <c r="E44" s="30" t="s">
        <v>208</v>
      </c>
      <c r="F44" s="30" t="s">
        <v>209</v>
      </c>
      <c r="G44" s="31" t="s">
        <v>91</v>
      </c>
      <c r="H44" s="56" t="s">
        <v>210</v>
      </c>
      <c r="I44" s="33" t="s">
        <v>211</v>
      </c>
      <c r="J44" s="34">
        <f t="shared" si="30"/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6">
        <v>2.33</v>
      </c>
      <c r="AF44" s="37">
        <f t="shared" si="31"/>
        <v>2.0034393809114359</v>
      </c>
      <c r="AG44" s="36">
        <f t="shared" si="81"/>
        <v>2.33</v>
      </c>
      <c r="AH44" s="37">
        <f t="shared" si="32"/>
        <v>2.0034393809114359</v>
      </c>
      <c r="AI44" s="36">
        <v>0.8</v>
      </c>
      <c r="AJ44" s="37">
        <f t="shared" si="33"/>
        <v>0.68787618228718828</v>
      </c>
      <c r="AK44" s="36">
        <f t="shared" si="82"/>
        <v>0.8</v>
      </c>
      <c r="AL44" s="37">
        <f t="shared" si="34"/>
        <v>0.68787618228718828</v>
      </c>
      <c r="AM44" s="37">
        <f t="shared" si="35"/>
        <v>1140.6699781939014</v>
      </c>
      <c r="AN44" s="37">
        <f t="shared" si="36"/>
        <v>1127.8016446419931</v>
      </c>
      <c r="AO44" s="37"/>
      <c r="AP44" s="37"/>
      <c r="AQ44" s="37">
        <v>0.01</v>
      </c>
      <c r="AR44" s="37">
        <v>0</v>
      </c>
      <c r="AS44" s="39">
        <v>51.168333551908212</v>
      </c>
      <c r="AT44" s="37">
        <v>38.299999999999997</v>
      </c>
      <c r="AU44" s="22">
        <f t="shared" si="85"/>
        <v>4.4858139979213299E-2</v>
      </c>
      <c r="AV44" s="22">
        <f t="shared" si="85"/>
        <v>3.3959872449164465E-2</v>
      </c>
      <c r="AW44" s="22"/>
      <c r="AX44" s="39">
        <f t="shared" si="38"/>
        <v>1089.5016446419932</v>
      </c>
      <c r="AY44" s="37">
        <f t="shared" si="39"/>
        <v>1089.5016446419932</v>
      </c>
      <c r="AZ44" s="37">
        <v>3.2000000000000001E-2</v>
      </c>
      <c r="BA44" s="37">
        <f>AZ44*0.3</f>
        <v>9.5999999999999992E-3</v>
      </c>
      <c r="BB44" s="40">
        <v>204.78764464199301</v>
      </c>
      <c r="BC44" s="40">
        <v>204.78764464199301</v>
      </c>
      <c r="BD44" s="22">
        <f t="shared" si="86"/>
        <v>0.17953277333225418</v>
      </c>
      <c r="BE44" s="22">
        <f t="shared" si="86"/>
        <v>0.18158126086702095</v>
      </c>
      <c r="BF44" s="22">
        <f t="shared" si="74"/>
        <v>0.18796451170965014</v>
      </c>
      <c r="BG44" s="22">
        <f t="shared" si="74"/>
        <v>0.18796451170965014</v>
      </c>
      <c r="BH44" s="36">
        <v>884.71400000000006</v>
      </c>
      <c r="BI44" s="42">
        <f t="shared" si="75"/>
        <v>884.71400000000006</v>
      </c>
      <c r="BJ44" s="51">
        <v>176.12200000000001</v>
      </c>
      <c r="BK44" s="36">
        <f>AN44/(8.225*0.89)</f>
        <v>154.06600111225615</v>
      </c>
      <c r="BL44" s="36">
        <f t="shared" si="42"/>
        <v>174.9901488246237</v>
      </c>
      <c r="BM44" s="36">
        <f t="shared" si="43"/>
        <v>153.075893207256</v>
      </c>
      <c r="BN44" s="44">
        <f t="shared" si="44"/>
        <v>174.9901488246237</v>
      </c>
      <c r="BO44" s="44">
        <f t="shared" si="45"/>
        <v>153.075893207256</v>
      </c>
      <c r="BP44" s="36">
        <v>1.1826000000000001</v>
      </c>
      <c r="BQ44" s="36">
        <f t="shared" si="62"/>
        <v>22.055998887743868</v>
      </c>
      <c r="BR44" s="39">
        <f t="shared" si="76"/>
        <v>12.523136739160279</v>
      </c>
      <c r="BS44" s="39">
        <f t="shared" si="47"/>
        <v>206.94335000000001</v>
      </c>
      <c r="BT44" s="39">
        <f t="shared" si="47"/>
        <v>181.02755130690096</v>
      </c>
      <c r="BU44" s="36">
        <v>86.977999999999994</v>
      </c>
      <c r="BV44" s="36">
        <f t="shared" si="84"/>
        <v>86.977999999999994</v>
      </c>
      <c r="BW44" s="43">
        <v>86.977999999999994</v>
      </c>
      <c r="BX44" s="45">
        <f t="shared" si="48"/>
        <v>1</v>
      </c>
      <c r="BY44" s="36">
        <v>59.048000000000002</v>
      </c>
      <c r="BZ44" s="36">
        <f t="shared" si="87"/>
        <v>59.048000000000002</v>
      </c>
      <c r="CA44" s="43">
        <v>1.2</v>
      </c>
      <c r="CB44" s="45">
        <f t="shared" si="49"/>
        <v>1</v>
      </c>
      <c r="CC44" s="36">
        <v>2.9489999999999998</v>
      </c>
      <c r="CD44" s="36">
        <f>CC44</f>
        <v>2.9489999999999998</v>
      </c>
      <c r="CE44" s="43">
        <v>0.8</v>
      </c>
      <c r="CF44" s="45">
        <f t="shared" si="50"/>
        <v>1</v>
      </c>
      <c r="CG44" s="36">
        <f t="shared" si="65"/>
        <v>181.42263227411942</v>
      </c>
      <c r="CH44" s="36">
        <f t="shared" si="65"/>
        <v>160.51364365971105</v>
      </c>
      <c r="CI44" s="36">
        <f t="shared" si="66"/>
        <v>189.9431276838512</v>
      </c>
      <c r="CJ44" s="46">
        <f t="shared" si="66"/>
        <v>166.15629007736473</v>
      </c>
      <c r="CK44" s="36">
        <f t="shared" si="67"/>
        <v>233.90988500238493</v>
      </c>
      <c r="CL44" s="36">
        <f t="shared" si="77"/>
        <v>204.61703025712373</v>
      </c>
      <c r="CM44" s="36">
        <f t="shared" si="68"/>
        <v>76.251678103878945</v>
      </c>
      <c r="CN44" s="36">
        <f t="shared" si="68"/>
        <v>77.121717647086868</v>
      </c>
      <c r="CO44" s="36">
        <f t="shared" si="69"/>
        <v>98.311996871305297</v>
      </c>
      <c r="CP44" s="36">
        <f t="shared" si="78"/>
        <v>98.311996871305297</v>
      </c>
      <c r="CQ44" s="36">
        <f t="shared" si="70"/>
        <v>51.766068300924886</v>
      </c>
      <c r="CR44" s="36">
        <f t="shared" si="70"/>
        <v>52.356724500737961</v>
      </c>
      <c r="CS44" s="36">
        <f t="shared" si="71"/>
        <v>66.742472708694564</v>
      </c>
      <c r="CT44" s="36">
        <f t="shared" si="79"/>
        <v>66.742472708694564</v>
      </c>
      <c r="CU44" s="36">
        <f t="shared" si="72"/>
        <v>2.5853227106663641</v>
      </c>
      <c r="CV44" s="36">
        <f t="shared" si="72"/>
        <v>2.6148215105113843</v>
      </c>
      <c r="CW44" s="36">
        <f t="shared" si="73"/>
        <v>3.3332805855903711</v>
      </c>
      <c r="CX44" s="36">
        <f t="shared" si="80"/>
        <v>3.3332805855903711</v>
      </c>
      <c r="CY44" s="47"/>
      <c r="CZ44" s="47"/>
    </row>
    <row r="45" spans="1:104" ht="26.25" customHeight="1" x14ac:dyDescent="0.2">
      <c r="A45" s="28">
        <v>70</v>
      </c>
      <c r="B45" s="28"/>
      <c r="C45" s="28">
        <v>33</v>
      </c>
      <c r="D45" s="61">
        <v>23</v>
      </c>
      <c r="E45" s="30" t="s">
        <v>212</v>
      </c>
      <c r="F45" s="30" t="s">
        <v>213</v>
      </c>
      <c r="G45" s="31" t="s">
        <v>91</v>
      </c>
      <c r="H45" s="56" t="s">
        <v>214</v>
      </c>
      <c r="I45" s="33"/>
      <c r="J45" s="34">
        <f t="shared" ref="J45:J76" si="88">SUM(K45:AD45)</f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6">
        <v>8.0247000000000013E-2</v>
      </c>
      <c r="AF45" s="37">
        <f t="shared" si="31"/>
        <v>6.9000000000000006E-2</v>
      </c>
      <c r="AG45" s="36">
        <f t="shared" si="81"/>
        <v>8.0247000000000013E-2</v>
      </c>
      <c r="AH45" s="37">
        <f t="shared" si="32"/>
        <v>6.9000000000000006E-2</v>
      </c>
      <c r="AI45" s="36">
        <v>6.9779999999999995E-2</v>
      </c>
      <c r="AJ45" s="37">
        <f t="shared" si="33"/>
        <v>5.9999999999999991E-2</v>
      </c>
      <c r="AK45" s="36">
        <f t="shared" si="82"/>
        <v>6.9779999999999995E-2</v>
      </c>
      <c r="AL45" s="37">
        <f t="shared" si="34"/>
        <v>5.9999999999999991E-2</v>
      </c>
      <c r="AM45" s="37">
        <f t="shared" si="35"/>
        <v>84.900274630195696</v>
      </c>
      <c r="AN45" s="37">
        <f t="shared" si="36"/>
        <v>84.900274630195696</v>
      </c>
      <c r="AO45" s="37"/>
      <c r="AP45" s="37"/>
      <c r="AQ45" s="37">
        <v>1E-3</v>
      </c>
      <c r="AR45" s="37">
        <v>0</v>
      </c>
      <c r="AS45" s="39">
        <v>2.8202746301956907</v>
      </c>
      <c r="AT45" s="37">
        <f>AS45</f>
        <v>2.8202746301956907</v>
      </c>
      <c r="AU45" s="22">
        <f t="shared" si="85"/>
        <v>3.3218674998168142E-2</v>
      </c>
      <c r="AV45" s="22">
        <f t="shared" si="85"/>
        <v>3.3218674998168142E-2</v>
      </c>
      <c r="AW45" s="22"/>
      <c r="AX45" s="39">
        <f t="shared" si="38"/>
        <v>82.080000000000013</v>
      </c>
      <c r="AY45" s="37">
        <f t="shared" si="39"/>
        <v>82.08</v>
      </c>
      <c r="AZ45" s="37">
        <v>0</v>
      </c>
      <c r="BA45" s="37">
        <f>AZ45*0.3</f>
        <v>0</v>
      </c>
      <c r="BB45" s="51">
        <v>0</v>
      </c>
      <c r="BC45" s="37">
        <f>BB45</f>
        <v>0</v>
      </c>
      <c r="BD45" s="22">
        <f t="shared" si="86"/>
        <v>0</v>
      </c>
      <c r="BE45" s="22">
        <f t="shared" si="86"/>
        <v>0</v>
      </c>
      <c r="BF45" s="22">
        <f t="shared" si="74"/>
        <v>0</v>
      </c>
      <c r="BG45" s="22">
        <f t="shared" si="74"/>
        <v>0</v>
      </c>
      <c r="BH45" s="36">
        <v>82.08</v>
      </c>
      <c r="BI45" s="42">
        <f t="shared" si="75"/>
        <v>82.08</v>
      </c>
      <c r="BJ45" s="51">
        <v>12.53</v>
      </c>
      <c r="BK45" s="51">
        <v>12.53</v>
      </c>
      <c r="BL45" s="36">
        <f t="shared" si="42"/>
        <v>12.449475731439199</v>
      </c>
      <c r="BM45" s="36">
        <f t="shared" si="43"/>
        <v>12.449475731439199</v>
      </c>
      <c r="BN45" s="44">
        <f t="shared" si="44"/>
        <v>12.4494757314392</v>
      </c>
      <c r="BO45" s="44">
        <f t="shared" si="45"/>
        <v>12.4494757314392</v>
      </c>
      <c r="BP45" s="36">
        <v>1.1826000000000001</v>
      </c>
      <c r="BQ45" s="36">
        <f t="shared" si="62"/>
        <v>0</v>
      </c>
      <c r="BR45" s="39">
        <f t="shared" si="76"/>
        <v>0</v>
      </c>
      <c r="BS45" s="39">
        <f t="shared" si="47"/>
        <v>14.72275</v>
      </c>
      <c r="BT45" s="39">
        <f t="shared" si="47"/>
        <v>14.72275</v>
      </c>
      <c r="BU45" s="36">
        <v>2.64</v>
      </c>
      <c r="BV45" s="36">
        <f t="shared" si="84"/>
        <v>2.64</v>
      </c>
      <c r="BW45" s="43">
        <v>2.64</v>
      </c>
      <c r="BX45" s="45">
        <f t="shared" si="48"/>
        <v>1</v>
      </c>
      <c r="BY45" s="36">
        <v>2.5000000000000001E-2</v>
      </c>
      <c r="BZ45" s="36">
        <f t="shared" si="87"/>
        <v>2.5000000000000001E-2</v>
      </c>
      <c r="CA45" s="43">
        <v>2.5000000000000001E-2</v>
      </c>
      <c r="CB45" s="45">
        <f t="shared" si="49"/>
        <v>1</v>
      </c>
      <c r="CC45" s="36">
        <v>0</v>
      </c>
      <c r="CD45" s="36">
        <f>CC45</f>
        <v>0</v>
      </c>
      <c r="CE45" s="43">
        <v>0</v>
      </c>
      <c r="CF45" s="45" t="e">
        <f t="shared" si="50"/>
        <v>#DIV/0!</v>
      </c>
      <c r="CG45" s="36">
        <f t="shared" si="65"/>
        <v>173.41227768848341</v>
      </c>
      <c r="CH45" s="36">
        <f t="shared" si="65"/>
        <v>173.41227768848341</v>
      </c>
      <c r="CI45" s="36">
        <f t="shared" si="66"/>
        <v>179.37073586744637</v>
      </c>
      <c r="CJ45" s="46">
        <f t="shared" si="66"/>
        <v>179.3707358674464</v>
      </c>
      <c r="CK45" s="36">
        <f t="shared" si="67"/>
        <v>179.3707358674464</v>
      </c>
      <c r="CL45" s="36">
        <f t="shared" si="77"/>
        <v>179.3707358674464</v>
      </c>
      <c r="CM45" s="36">
        <f t="shared" si="68"/>
        <v>31.09530577491272</v>
      </c>
      <c r="CN45" s="36">
        <f t="shared" si="68"/>
        <v>31.09530577491272</v>
      </c>
      <c r="CO45" s="36">
        <f t="shared" si="69"/>
        <v>32.163742690058484</v>
      </c>
      <c r="CP45" s="36">
        <f t="shared" si="78"/>
        <v>32.163742690058484</v>
      </c>
      <c r="CQ45" s="36">
        <f t="shared" si="70"/>
        <v>0.29446312286849163</v>
      </c>
      <c r="CR45" s="36">
        <f t="shared" si="70"/>
        <v>0.29446312286849163</v>
      </c>
      <c r="CS45" s="36">
        <f t="shared" si="71"/>
        <v>0.3045808966861599</v>
      </c>
      <c r="CT45" s="36">
        <f t="shared" si="79"/>
        <v>0.3045808966861599</v>
      </c>
      <c r="CU45" s="36">
        <f t="shared" si="72"/>
        <v>0</v>
      </c>
      <c r="CV45" s="36">
        <f t="shared" si="72"/>
        <v>0</v>
      </c>
      <c r="CW45" s="36">
        <f t="shared" si="73"/>
        <v>0</v>
      </c>
      <c r="CX45" s="36">
        <f t="shared" si="80"/>
        <v>0</v>
      </c>
      <c r="CY45" s="47"/>
      <c r="CZ45" s="47"/>
    </row>
    <row r="46" spans="1:104" ht="39" customHeight="1" x14ac:dyDescent="0.2">
      <c r="A46" s="28">
        <v>67</v>
      </c>
      <c r="B46" s="28"/>
      <c r="C46" s="28">
        <v>34</v>
      </c>
      <c r="D46" s="61">
        <v>26</v>
      </c>
      <c r="E46" s="30" t="s">
        <v>215</v>
      </c>
      <c r="F46" s="30" t="s">
        <v>216</v>
      </c>
      <c r="G46" s="31" t="s">
        <v>91</v>
      </c>
      <c r="H46" s="56" t="s">
        <v>217</v>
      </c>
      <c r="I46" s="33" t="s">
        <v>218</v>
      </c>
      <c r="J46" s="34">
        <f t="shared" si="88"/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6">
        <v>1.26</v>
      </c>
      <c r="AF46" s="37">
        <f t="shared" si="31"/>
        <v>1.0834049871023215</v>
      </c>
      <c r="AG46" s="36">
        <f t="shared" si="81"/>
        <v>1.26</v>
      </c>
      <c r="AH46" s="37">
        <f t="shared" si="32"/>
        <v>1.0834049871023215</v>
      </c>
      <c r="AI46" s="36">
        <v>0.29099999999999998</v>
      </c>
      <c r="AJ46" s="37">
        <f t="shared" si="33"/>
        <v>0.25021496130696474</v>
      </c>
      <c r="AK46" s="36">
        <f t="shared" si="82"/>
        <v>0.29099999999999998</v>
      </c>
      <c r="AL46" s="37">
        <f t="shared" si="34"/>
        <v>0.25021496130696474</v>
      </c>
      <c r="AM46" s="37">
        <f t="shared" si="35"/>
        <v>464.46765509988194</v>
      </c>
      <c r="AN46" s="37">
        <f t="shared" si="36"/>
        <v>464.46765509988194</v>
      </c>
      <c r="AO46" s="37"/>
      <c r="AP46" s="37"/>
      <c r="AQ46" s="37">
        <v>5.0000000000000001E-3</v>
      </c>
      <c r="AR46" s="37">
        <v>0</v>
      </c>
      <c r="AS46" s="39">
        <v>43.787491618554157</v>
      </c>
      <c r="AT46" s="37">
        <f>AS46</f>
        <v>43.787491618554157</v>
      </c>
      <c r="AU46" s="22">
        <f t="shared" si="85"/>
        <v>9.4274576792947679E-2</v>
      </c>
      <c r="AV46" s="22">
        <f t="shared" si="85"/>
        <v>9.4274576792947679E-2</v>
      </c>
      <c r="AW46" s="22"/>
      <c r="AX46" s="39">
        <f t="shared" si="38"/>
        <v>420.68016348132778</v>
      </c>
      <c r="AY46" s="37">
        <f t="shared" si="39"/>
        <v>420.68016348132778</v>
      </c>
      <c r="AZ46" s="37">
        <v>8.0000000000000002E-3</v>
      </c>
      <c r="BA46" s="37">
        <v>0</v>
      </c>
      <c r="BB46" s="51">
        <v>28.254163481327694</v>
      </c>
      <c r="BC46" s="37">
        <f>BB46</f>
        <v>28.254163481327694</v>
      </c>
      <c r="BD46" s="22">
        <f t="shared" si="86"/>
        <v>6.0831283235969896E-2</v>
      </c>
      <c r="BE46" s="22">
        <f t="shared" si="86"/>
        <v>6.0831283235969896E-2</v>
      </c>
      <c r="BF46" s="22">
        <f t="shared" si="74"/>
        <v>6.7163051491449216E-2</v>
      </c>
      <c r="BG46" s="22">
        <f t="shared" si="74"/>
        <v>6.7163051491449216E-2</v>
      </c>
      <c r="BH46" s="36">
        <v>392.4260000000001</v>
      </c>
      <c r="BI46" s="42">
        <f t="shared" si="75"/>
        <v>392.4260000000001</v>
      </c>
      <c r="BJ46" s="51">
        <v>68.95</v>
      </c>
      <c r="BK46" s="36">
        <f>AN46/(8.225*0.91)</f>
        <v>62.055199585808737</v>
      </c>
      <c r="BL46" s="36">
        <f t="shared" si="42"/>
        <v>68.506891594791142</v>
      </c>
      <c r="BM46" s="36">
        <f t="shared" si="43"/>
        <v>61.656400738478979</v>
      </c>
      <c r="BN46" s="44">
        <f t="shared" si="44"/>
        <v>68.506891594791142</v>
      </c>
      <c r="BO46" s="44">
        <f t="shared" si="45"/>
        <v>61.656400738478986</v>
      </c>
      <c r="BP46" s="36">
        <v>1.1826000000000001</v>
      </c>
      <c r="BQ46" s="36">
        <f t="shared" si="62"/>
        <v>6.8948004141912662</v>
      </c>
      <c r="BR46" s="39">
        <f t="shared" si="76"/>
        <v>9.9997105354478109</v>
      </c>
      <c r="BS46" s="39">
        <f t="shared" si="47"/>
        <v>81.016249999999999</v>
      </c>
      <c r="BT46" s="39">
        <f t="shared" si="47"/>
        <v>72.914859513325254</v>
      </c>
      <c r="BU46" s="36">
        <v>28.132000000000001</v>
      </c>
      <c r="BV46" s="36">
        <f t="shared" si="84"/>
        <v>28.132000000000001</v>
      </c>
      <c r="BW46" s="43">
        <v>28.132000000000001</v>
      </c>
      <c r="BX46" s="45">
        <f t="shared" si="48"/>
        <v>1</v>
      </c>
      <c r="BY46" s="36">
        <v>6.4000000000000001E-2</v>
      </c>
      <c r="BZ46" s="36">
        <f t="shared" si="87"/>
        <v>6.4000000000000001E-2</v>
      </c>
      <c r="CA46" s="43">
        <v>6.4000000000000001E-2</v>
      </c>
      <c r="CB46" s="45">
        <f t="shared" si="49"/>
        <v>1</v>
      </c>
      <c r="CC46" s="36">
        <v>5.8000000000000003E-2</v>
      </c>
      <c r="CD46" s="36">
        <f>CC46</f>
        <v>5.8000000000000003E-2</v>
      </c>
      <c r="CE46" s="43">
        <v>5.8000000000000003E-2</v>
      </c>
      <c r="CF46" s="45">
        <f t="shared" si="50"/>
        <v>1</v>
      </c>
      <c r="CG46" s="36">
        <f t="shared" si="65"/>
        <v>174.42818484869045</v>
      </c>
      <c r="CH46" s="36">
        <f t="shared" si="65"/>
        <v>156.98587127158552</v>
      </c>
      <c r="CI46" s="36">
        <f t="shared" si="66"/>
        <v>192.58395577664544</v>
      </c>
      <c r="CJ46" s="46">
        <f t="shared" si="66"/>
        <v>173.32611766126604</v>
      </c>
      <c r="CK46" s="36">
        <f t="shared" si="67"/>
        <v>206.44975103586401</v>
      </c>
      <c r="CL46" s="36">
        <f t="shared" si="77"/>
        <v>185.80537353112496</v>
      </c>
      <c r="CM46" s="36">
        <f t="shared" si="68"/>
        <v>60.568264961206665</v>
      </c>
      <c r="CN46" s="36">
        <f t="shared" si="68"/>
        <v>60.568264961206665</v>
      </c>
      <c r="CO46" s="36">
        <f t="shared" si="69"/>
        <v>71.687400936737106</v>
      </c>
      <c r="CP46" s="36">
        <f t="shared" si="78"/>
        <v>71.687400936737106</v>
      </c>
      <c r="CQ46" s="36">
        <f t="shared" si="70"/>
        <v>0.13779215688600976</v>
      </c>
      <c r="CR46" s="36">
        <f t="shared" si="70"/>
        <v>0.13779215688600976</v>
      </c>
      <c r="CS46" s="36">
        <f t="shared" si="71"/>
        <v>0.16308807265573633</v>
      </c>
      <c r="CT46" s="36">
        <f t="shared" si="79"/>
        <v>0.16308807265573633</v>
      </c>
      <c r="CU46" s="36">
        <f t="shared" si="72"/>
        <v>0.12487414217794633</v>
      </c>
      <c r="CV46" s="36">
        <f t="shared" si="72"/>
        <v>0.12487414217794633</v>
      </c>
      <c r="CW46" s="36">
        <f t="shared" si="73"/>
        <v>0.14779856584426104</v>
      </c>
      <c r="CX46" s="36">
        <f t="shared" si="80"/>
        <v>0.14779856584426104</v>
      </c>
      <c r="CY46" s="47"/>
      <c r="CZ46" s="47"/>
    </row>
    <row r="47" spans="1:104" ht="29.25" customHeight="1" x14ac:dyDescent="0.2">
      <c r="A47" s="28">
        <v>65</v>
      </c>
      <c r="B47" s="28"/>
      <c r="C47" s="28">
        <v>35</v>
      </c>
      <c r="D47" s="61">
        <v>28</v>
      </c>
      <c r="E47" s="30" t="s">
        <v>219</v>
      </c>
      <c r="F47" s="30" t="s">
        <v>220</v>
      </c>
      <c r="G47" s="31" t="s">
        <v>91</v>
      </c>
      <c r="H47" s="56" t="s">
        <v>221</v>
      </c>
      <c r="I47" s="33" t="s">
        <v>222</v>
      </c>
      <c r="J47" s="34">
        <f t="shared" si="88"/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6">
        <v>1.51</v>
      </c>
      <c r="AF47" s="37">
        <f t="shared" si="31"/>
        <v>1.2983662940670679</v>
      </c>
      <c r="AG47" s="36">
        <f t="shared" si="81"/>
        <v>1.51</v>
      </c>
      <c r="AH47" s="37">
        <f t="shared" si="32"/>
        <v>1.2983662940670679</v>
      </c>
      <c r="AI47" s="36">
        <v>0.5</v>
      </c>
      <c r="AJ47" s="37">
        <f t="shared" si="33"/>
        <v>0.42992261392949266</v>
      </c>
      <c r="AK47" s="36">
        <f t="shared" si="82"/>
        <v>0.5</v>
      </c>
      <c r="AL47" s="37">
        <f t="shared" si="34"/>
        <v>0.42992261392949266</v>
      </c>
      <c r="AM47" s="37">
        <f t="shared" si="35"/>
        <v>1059.4000000000001</v>
      </c>
      <c r="AN47" s="37">
        <f t="shared" si="36"/>
        <v>1025.53</v>
      </c>
      <c r="AO47" s="37"/>
      <c r="AP47" s="37"/>
      <c r="AQ47" s="37">
        <v>5.0000000000000001E-3</v>
      </c>
      <c r="AR47" s="37">
        <v>0</v>
      </c>
      <c r="AS47" s="39">
        <v>69.069999999999993</v>
      </c>
      <c r="AT47" s="37">
        <v>35.200000000000003</v>
      </c>
      <c r="AU47" s="22">
        <f t="shared" si="85"/>
        <v>6.5197281480083052E-2</v>
      </c>
      <c r="AV47" s="22">
        <f t="shared" si="85"/>
        <v>3.432371554220745E-2</v>
      </c>
      <c r="AW47" s="22"/>
      <c r="AX47" s="39">
        <f t="shared" si="38"/>
        <v>990.33000000000015</v>
      </c>
      <c r="AY47" s="37">
        <f t="shared" si="39"/>
        <v>990.33</v>
      </c>
      <c r="AZ47" s="37">
        <v>2.5000000000000001E-2</v>
      </c>
      <c r="BA47" s="37">
        <f t="shared" ref="BA47:BA54" si="89">AZ47*0.3</f>
        <v>7.4999999999999997E-3</v>
      </c>
      <c r="BB47" s="40">
        <v>345.38</v>
      </c>
      <c r="BC47" s="40">
        <v>345.38</v>
      </c>
      <c r="BD47" s="22">
        <f t="shared" si="86"/>
        <v>0.32601472531621667</v>
      </c>
      <c r="BE47" s="22">
        <f t="shared" si="86"/>
        <v>0.33678195664680705</v>
      </c>
      <c r="BF47" s="22">
        <f t="shared" si="74"/>
        <v>0.34875243605666795</v>
      </c>
      <c r="BG47" s="22">
        <f t="shared" si="74"/>
        <v>0.34875243605666795</v>
      </c>
      <c r="BH47" s="36">
        <v>644.95000000000005</v>
      </c>
      <c r="BI47" s="42">
        <f t="shared" si="75"/>
        <v>644.95000000000005</v>
      </c>
      <c r="BJ47" s="51">
        <v>158.18</v>
      </c>
      <c r="BK47" s="36">
        <f>AN47/(8.225*0.91)</f>
        <v>137.0159323958716</v>
      </c>
      <c r="BL47" s="36">
        <f t="shared" si="42"/>
        <v>157.16345340774566</v>
      </c>
      <c r="BM47" s="36">
        <f t="shared" si="43"/>
        <v>136.13539706168532</v>
      </c>
      <c r="BN47" s="44">
        <f t="shared" si="44"/>
        <v>157.16345340774561</v>
      </c>
      <c r="BO47" s="44">
        <f t="shared" si="45"/>
        <v>136.13539706168532</v>
      </c>
      <c r="BP47" s="36">
        <v>1.1826000000000001</v>
      </c>
      <c r="BQ47" s="36">
        <f t="shared" si="62"/>
        <v>21.164067604128405</v>
      </c>
      <c r="BR47" s="39">
        <f t="shared" si="76"/>
        <v>13.379736758204833</v>
      </c>
      <c r="BS47" s="39">
        <f t="shared" si="47"/>
        <v>185.86150000000001</v>
      </c>
      <c r="BT47" s="39">
        <f t="shared" si="47"/>
        <v>160.99372056514912</v>
      </c>
      <c r="BU47" s="36">
        <v>77.64</v>
      </c>
      <c r="BV47" s="36">
        <f>BW47*1.3</f>
        <v>63.180000000000007</v>
      </c>
      <c r="BW47" s="43">
        <v>48.6</v>
      </c>
      <c r="BX47" s="45">
        <f t="shared" si="48"/>
        <v>0.81375579598145298</v>
      </c>
      <c r="BY47" s="36">
        <v>4.4630000000000001</v>
      </c>
      <c r="BZ47" s="36">
        <f t="shared" si="87"/>
        <v>4.4630000000000001</v>
      </c>
      <c r="CA47" s="43">
        <v>0.7</v>
      </c>
      <c r="CB47" s="45">
        <f t="shared" si="49"/>
        <v>1</v>
      </c>
      <c r="CC47" s="36">
        <v>4.4530000000000003</v>
      </c>
      <c r="CD47" s="36">
        <f>CC47</f>
        <v>4.4530000000000003</v>
      </c>
      <c r="CE47" s="43">
        <v>0.45</v>
      </c>
      <c r="CF47" s="45">
        <f t="shared" si="50"/>
        <v>1</v>
      </c>
      <c r="CG47" s="36">
        <f t="shared" si="65"/>
        <v>175.44034359071173</v>
      </c>
      <c r="CH47" s="36">
        <f t="shared" si="65"/>
        <v>156.98587127158552</v>
      </c>
      <c r="CI47" s="36">
        <f t="shared" si="66"/>
        <v>187.67633011218479</v>
      </c>
      <c r="CJ47" s="46">
        <f t="shared" si="66"/>
        <v>162.56573118571495</v>
      </c>
      <c r="CK47" s="36">
        <f t="shared" si="67"/>
        <v>288.17970385301186</v>
      </c>
      <c r="CL47" s="36">
        <f t="shared" si="77"/>
        <v>249.62201808690457</v>
      </c>
      <c r="CM47" s="36">
        <f t="shared" si="68"/>
        <v>73.286766094015476</v>
      </c>
      <c r="CN47" s="36">
        <f t="shared" si="68"/>
        <v>61.60716897604167</v>
      </c>
      <c r="CO47" s="36">
        <f t="shared" si="69"/>
        <v>120.38142491666019</v>
      </c>
      <c r="CP47" s="36">
        <f t="shared" si="78"/>
        <v>97.961082254438338</v>
      </c>
      <c r="CQ47" s="36">
        <f t="shared" si="70"/>
        <v>4.2127619407211627</v>
      </c>
      <c r="CR47" s="36">
        <f t="shared" si="70"/>
        <v>4.3518960927520407</v>
      </c>
      <c r="CS47" s="36">
        <f t="shared" si="71"/>
        <v>6.9199162725792691</v>
      </c>
      <c r="CT47" s="36">
        <f t="shared" si="79"/>
        <v>6.9199162725792691</v>
      </c>
      <c r="CU47" s="36">
        <f t="shared" si="72"/>
        <v>4.2033226354540307</v>
      </c>
      <c r="CV47" s="36">
        <f t="shared" si="72"/>
        <v>4.342145037200277</v>
      </c>
      <c r="CW47" s="36">
        <f t="shared" si="73"/>
        <v>6.9044111946662525</v>
      </c>
      <c r="CX47" s="36">
        <f t="shared" si="80"/>
        <v>6.9044111946662525</v>
      </c>
      <c r="CY47" s="47"/>
      <c r="CZ47" s="47"/>
    </row>
    <row r="48" spans="1:104" ht="29.25" customHeight="1" x14ac:dyDescent="0.2">
      <c r="A48" s="28">
        <v>23</v>
      </c>
      <c r="B48" s="28"/>
      <c r="C48" s="28">
        <v>36</v>
      </c>
      <c r="D48" s="61">
        <v>32</v>
      </c>
      <c r="E48" s="30" t="s">
        <v>223</v>
      </c>
      <c r="F48" s="30" t="s">
        <v>224</v>
      </c>
      <c r="G48" s="31" t="s">
        <v>91</v>
      </c>
      <c r="H48" s="56" t="s">
        <v>225</v>
      </c>
      <c r="I48" s="33" t="s">
        <v>226</v>
      </c>
      <c r="J48" s="34">
        <f t="shared" si="88"/>
        <v>0</v>
      </c>
      <c r="K48" s="34"/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6">
        <v>6.98</v>
      </c>
      <c r="AF48" s="37">
        <f t="shared" si="31"/>
        <v>6.001719690455718</v>
      </c>
      <c r="AG48" s="36">
        <f t="shared" si="81"/>
        <v>6.98</v>
      </c>
      <c r="AH48" s="37">
        <f t="shared" si="32"/>
        <v>6.001719690455718</v>
      </c>
      <c r="AI48" s="36">
        <v>2.08</v>
      </c>
      <c r="AJ48" s="37">
        <f t="shared" si="33"/>
        <v>1.7884780739466897</v>
      </c>
      <c r="AK48" s="36">
        <f t="shared" si="82"/>
        <v>2.08</v>
      </c>
      <c r="AL48" s="37">
        <f t="shared" si="34"/>
        <v>1.7884780739466897</v>
      </c>
      <c r="AM48" s="37">
        <f t="shared" si="35"/>
        <v>4993.8135668719206</v>
      </c>
      <c r="AN48" s="37">
        <f t="shared" si="36"/>
        <v>4951.8490000000002</v>
      </c>
      <c r="AO48" s="37"/>
      <c r="AP48" s="37"/>
      <c r="AQ48" s="38">
        <v>0.09</v>
      </c>
      <c r="AR48" s="37">
        <v>0</v>
      </c>
      <c r="AS48" s="39">
        <v>251.91656687192128</v>
      </c>
      <c r="AT48" s="37">
        <f>(AQ48*0.45*24*216)+(0*24*(351-216))</f>
        <v>209.952</v>
      </c>
      <c r="AU48" s="22">
        <f t="shared" si="85"/>
        <v>5.0445729200443407E-2</v>
      </c>
      <c r="AV48" s="22">
        <f t="shared" si="85"/>
        <v>4.2398708038148977E-2</v>
      </c>
      <c r="AW48" s="22"/>
      <c r="AX48" s="39">
        <f t="shared" si="38"/>
        <v>4741.896999999999</v>
      </c>
      <c r="AY48" s="37">
        <f t="shared" si="39"/>
        <v>4741.896999999999</v>
      </c>
      <c r="AZ48" s="37">
        <v>9.5000000000000001E-2</v>
      </c>
      <c r="BA48" s="37">
        <f t="shared" si="89"/>
        <v>2.8499999999999998E-2</v>
      </c>
      <c r="BB48" s="40">
        <v>2002.71</v>
      </c>
      <c r="BC48" s="40">
        <v>2002.71</v>
      </c>
      <c r="BD48" s="22">
        <f t="shared" si="86"/>
        <v>0.40103819920023154</v>
      </c>
      <c r="BE48" s="22">
        <f t="shared" si="86"/>
        <v>0.40443680734206555</v>
      </c>
      <c r="BF48" s="22">
        <f t="shared" si="74"/>
        <v>0.42234363167314692</v>
      </c>
      <c r="BG48" s="22">
        <f t="shared" si="74"/>
        <v>0.42234363167314692</v>
      </c>
      <c r="BH48" s="36">
        <v>2739.1869999999994</v>
      </c>
      <c r="BI48" s="42">
        <f t="shared" si="75"/>
        <v>2739.1869999999994</v>
      </c>
      <c r="BJ48" s="51">
        <v>691.65</v>
      </c>
      <c r="BK48" s="43">
        <f>AN48/(8.225*0.89)</f>
        <v>676.4590007171887</v>
      </c>
      <c r="BL48" s="36">
        <f t="shared" si="42"/>
        <v>687.20509893455096</v>
      </c>
      <c r="BM48" s="36">
        <f t="shared" si="43"/>
        <v>672.11172487966917</v>
      </c>
      <c r="BN48" s="44">
        <f t="shared" si="44"/>
        <v>687.20509893455096</v>
      </c>
      <c r="BO48" s="44">
        <f t="shared" si="45"/>
        <v>672.11172487966905</v>
      </c>
      <c r="BP48" s="36">
        <v>1.1826000000000001</v>
      </c>
      <c r="BQ48" s="36">
        <f t="shared" si="62"/>
        <v>15.190999282811276</v>
      </c>
      <c r="BR48" s="39">
        <f t="shared" si="76"/>
        <v>2.1963419768396264</v>
      </c>
      <c r="BS48" s="39">
        <f t="shared" si="47"/>
        <v>812.68875000000003</v>
      </c>
      <c r="BT48" s="39">
        <f t="shared" si="47"/>
        <v>794.83932584269667</v>
      </c>
      <c r="BU48" s="36">
        <v>421.39100000000002</v>
      </c>
      <c r="BV48" s="36">
        <f>BW48*1.3</f>
        <v>347.49</v>
      </c>
      <c r="BW48" s="43">
        <v>267.3</v>
      </c>
      <c r="BX48" s="45">
        <f t="shared" si="48"/>
        <v>0.82462605988262683</v>
      </c>
      <c r="BY48" s="36">
        <v>9.3510000000000009</v>
      </c>
      <c r="BZ48" s="36">
        <f t="shared" si="87"/>
        <v>9.3510000000000009</v>
      </c>
      <c r="CA48" s="43">
        <v>4.0999999999999996</v>
      </c>
      <c r="CB48" s="45">
        <f t="shared" si="49"/>
        <v>1</v>
      </c>
      <c r="CC48" s="36">
        <v>7.4969999999999999</v>
      </c>
      <c r="CD48" s="36">
        <f>CC48</f>
        <v>7.4969999999999999</v>
      </c>
      <c r="CE48" s="43">
        <v>2.2000000000000002</v>
      </c>
      <c r="CF48" s="45">
        <f t="shared" si="50"/>
        <v>1</v>
      </c>
      <c r="CG48" s="36">
        <f t="shared" si="65"/>
        <v>162.73910491797972</v>
      </c>
      <c r="CH48" s="36">
        <f t="shared" si="65"/>
        <v>160.51364365971108</v>
      </c>
      <c r="CI48" s="36">
        <f t="shared" si="66"/>
        <v>171.38473273459974</v>
      </c>
      <c r="CJ48" s="46">
        <f t="shared" si="66"/>
        <v>167.62053790765526</v>
      </c>
      <c r="CK48" s="36">
        <f t="shared" si="67"/>
        <v>296.68976597800742</v>
      </c>
      <c r="CL48" s="36">
        <f t="shared" si="77"/>
        <v>290.17344410684512</v>
      </c>
      <c r="CM48" s="36">
        <f t="shared" si="68"/>
        <v>84.382605469181655</v>
      </c>
      <c r="CN48" s="36">
        <f t="shared" si="68"/>
        <v>70.173787609436388</v>
      </c>
      <c r="CO48" s="36">
        <f t="shared" si="69"/>
        <v>153.83798185373985</v>
      </c>
      <c r="CP48" s="36">
        <f t="shared" si="78"/>
        <v>126.85880883634454</v>
      </c>
      <c r="CQ48" s="36">
        <f t="shared" si="70"/>
        <v>1.8725168400424252</v>
      </c>
      <c r="CR48" s="36">
        <f t="shared" si="70"/>
        <v>1.8883855303342247</v>
      </c>
      <c r="CS48" s="36">
        <f t="shared" si="71"/>
        <v>3.4137866454535608</v>
      </c>
      <c r="CT48" s="36">
        <f t="shared" si="79"/>
        <v>3.4137866454535608</v>
      </c>
      <c r="CU48" s="36">
        <f t="shared" si="72"/>
        <v>1.501257485808797</v>
      </c>
      <c r="CV48" s="36">
        <f t="shared" si="72"/>
        <v>1.5139799295172367</v>
      </c>
      <c r="CW48" s="36">
        <f t="shared" si="73"/>
        <v>2.7369434799449621</v>
      </c>
      <c r="CX48" s="36">
        <f t="shared" si="80"/>
        <v>2.7369434799449621</v>
      </c>
      <c r="CY48" s="47"/>
      <c r="CZ48" s="47"/>
    </row>
    <row r="49" spans="1:104" ht="29.25" customHeight="1" x14ac:dyDescent="0.2">
      <c r="A49" s="28">
        <v>8</v>
      </c>
      <c r="B49" s="28"/>
      <c r="C49" s="28">
        <v>37</v>
      </c>
      <c r="D49" s="61">
        <v>33</v>
      </c>
      <c r="E49" s="30" t="s">
        <v>227</v>
      </c>
      <c r="F49" s="30" t="s">
        <v>228</v>
      </c>
      <c r="G49" s="31" t="s">
        <v>91</v>
      </c>
      <c r="H49" s="56" t="s">
        <v>229</v>
      </c>
      <c r="I49" s="33" t="s">
        <v>230</v>
      </c>
      <c r="J49" s="34">
        <f t="shared" si="88"/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6">
        <v>6.2802000000000007</v>
      </c>
      <c r="AF49" s="37">
        <f t="shared" si="31"/>
        <v>5.4</v>
      </c>
      <c r="AG49" s="36">
        <f t="shared" si="81"/>
        <v>6.2802000000000007</v>
      </c>
      <c r="AH49" s="37">
        <f t="shared" si="32"/>
        <v>5.4</v>
      </c>
      <c r="AI49" s="36">
        <v>5.5419999999999998</v>
      </c>
      <c r="AJ49" s="37">
        <f t="shared" si="33"/>
        <v>4.7652622527944963</v>
      </c>
      <c r="AK49" s="36">
        <f t="shared" si="82"/>
        <v>5.5419999999999998</v>
      </c>
      <c r="AL49" s="37">
        <f t="shared" si="34"/>
        <v>4.7652622527944963</v>
      </c>
      <c r="AM49" s="37">
        <f t="shared" si="35"/>
        <v>14173.519716120049</v>
      </c>
      <c r="AN49" s="37">
        <f t="shared" si="36"/>
        <v>14173.519716120049</v>
      </c>
      <c r="AO49" s="37"/>
      <c r="AP49" s="37"/>
      <c r="AQ49" s="37">
        <v>0.05</v>
      </c>
      <c r="AR49" s="37">
        <v>0</v>
      </c>
      <c r="AS49" s="39">
        <v>213.20571612004611</v>
      </c>
      <c r="AT49" s="37">
        <f>AS49</f>
        <v>213.20571612004611</v>
      </c>
      <c r="AU49" s="22">
        <f t="shared" si="85"/>
        <v>1.5042538507746925E-2</v>
      </c>
      <c r="AV49" s="22">
        <f t="shared" si="85"/>
        <v>1.5042538507746925E-2</v>
      </c>
      <c r="AW49" s="22"/>
      <c r="AX49" s="39">
        <f t="shared" si="38"/>
        <v>13960.314000000002</v>
      </c>
      <c r="AY49" s="37">
        <f t="shared" si="39"/>
        <v>13960.314000000002</v>
      </c>
      <c r="AZ49" s="37">
        <v>0.245</v>
      </c>
      <c r="BA49" s="37">
        <f t="shared" si="89"/>
        <v>7.3499999999999996E-2</v>
      </c>
      <c r="BB49" s="51">
        <v>1704.69</v>
      </c>
      <c r="BC49" s="37">
        <f>BB49</f>
        <v>1704.69</v>
      </c>
      <c r="BD49" s="22">
        <f t="shared" si="86"/>
        <v>0.1202728774604374</v>
      </c>
      <c r="BE49" s="22">
        <f t="shared" si="86"/>
        <v>0.1202728774604374</v>
      </c>
      <c r="BF49" s="22">
        <f t="shared" si="74"/>
        <v>0.12210971758944676</v>
      </c>
      <c r="BG49" s="22">
        <f t="shared" si="74"/>
        <v>0.12210971758944676</v>
      </c>
      <c r="BH49" s="36">
        <v>12255.624000000002</v>
      </c>
      <c r="BI49" s="42">
        <f t="shared" si="75"/>
        <v>12255.624000000002</v>
      </c>
      <c r="BJ49" s="51">
        <v>2154.1799999999998</v>
      </c>
      <c r="BK49" s="43">
        <f>AN49/(8.225*0.88)</f>
        <v>1958.2094109035713</v>
      </c>
      <c r="BL49" s="36">
        <f t="shared" si="42"/>
        <v>2140.3361237950276</v>
      </c>
      <c r="BM49" s="36">
        <f t="shared" si="43"/>
        <v>1945.6249431859428</v>
      </c>
      <c r="BN49" s="44">
        <f t="shared" si="44"/>
        <v>2140.336123795028</v>
      </c>
      <c r="BO49" s="44">
        <f t="shared" si="45"/>
        <v>1945.624943185943</v>
      </c>
      <c r="BP49" s="36">
        <v>1.1826000000000001</v>
      </c>
      <c r="BQ49" s="36">
        <f t="shared" si="62"/>
        <v>195.97058909642851</v>
      </c>
      <c r="BR49" s="39">
        <f t="shared" si="76"/>
        <v>9.0972244239770372</v>
      </c>
      <c r="BS49" s="39">
        <f t="shared" si="47"/>
        <v>2531.1614999999997</v>
      </c>
      <c r="BT49" s="39">
        <f t="shared" si="47"/>
        <v>2300.8960578116962</v>
      </c>
      <c r="BU49" s="36">
        <v>449.67</v>
      </c>
      <c r="BV49" s="36">
        <f>BU49</f>
        <v>449.67</v>
      </c>
      <c r="BW49" s="43">
        <v>449.67</v>
      </c>
      <c r="BX49" s="45">
        <f t="shared" si="48"/>
        <v>1</v>
      </c>
      <c r="BY49" s="36">
        <v>14.621</v>
      </c>
      <c r="BZ49" s="36">
        <f t="shared" si="87"/>
        <v>14.621</v>
      </c>
      <c r="CA49" s="43">
        <v>14.621</v>
      </c>
      <c r="CB49" s="45">
        <f t="shared" si="49"/>
        <v>1</v>
      </c>
      <c r="CC49" s="36">
        <v>0.438</v>
      </c>
      <c r="CD49" s="36">
        <f t="shared" ref="CD49:CD68" si="90">CC49</f>
        <v>0.438</v>
      </c>
      <c r="CE49" s="43">
        <v>0.438</v>
      </c>
      <c r="CF49" s="45">
        <f t="shared" si="50"/>
        <v>1</v>
      </c>
      <c r="CG49" s="36">
        <f t="shared" si="65"/>
        <v>178.58383455178179</v>
      </c>
      <c r="CH49" s="36">
        <f t="shared" si="65"/>
        <v>162.33766233766232</v>
      </c>
      <c r="CI49" s="36">
        <f t="shared" si="66"/>
        <v>181.31121549271739</v>
      </c>
      <c r="CJ49" s="46">
        <f t="shared" si="66"/>
        <v>164.81692731350427</v>
      </c>
      <c r="CK49" s="36">
        <f t="shared" si="67"/>
        <v>206.53060994691086</v>
      </c>
      <c r="CL49" s="36">
        <f t="shared" si="77"/>
        <v>187.74205685583172</v>
      </c>
      <c r="CM49" s="36">
        <f t="shared" si="68"/>
        <v>31.726064450213755</v>
      </c>
      <c r="CN49" s="36">
        <f t="shared" si="68"/>
        <v>31.726064450213755</v>
      </c>
      <c r="CO49" s="36">
        <f t="shared" si="69"/>
        <v>36.690910230274689</v>
      </c>
      <c r="CP49" s="36">
        <f t="shared" si="78"/>
        <v>36.690910230274689</v>
      </c>
      <c r="CQ49" s="36">
        <f t="shared" si="70"/>
        <v>1.0315715709888924</v>
      </c>
      <c r="CR49" s="36">
        <f t="shared" si="70"/>
        <v>1.0315715709888924</v>
      </c>
      <c r="CS49" s="36">
        <f t="shared" si="71"/>
        <v>1.1930033101537709</v>
      </c>
      <c r="CT49" s="36">
        <f t="shared" si="79"/>
        <v>1.1930033101537709</v>
      </c>
      <c r="CU49" s="36">
        <f t="shared" si="72"/>
        <v>3.0902698043439907E-2</v>
      </c>
      <c r="CV49" s="36">
        <f t="shared" si="72"/>
        <v>3.0902698043439907E-2</v>
      </c>
      <c r="CW49" s="36">
        <f t="shared" si="73"/>
        <v>3.5738694333311789E-2</v>
      </c>
      <c r="CX49" s="36">
        <f t="shared" si="80"/>
        <v>3.5738694333311789E-2</v>
      </c>
      <c r="CY49" s="47"/>
      <c r="CZ49" s="47"/>
    </row>
    <row r="50" spans="1:104" ht="29.25" customHeight="1" x14ac:dyDescent="0.2">
      <c r="A50" s="28">
        <v>25</v>
      </c>
      <c r="B50" s="28"/>
      <c r="C50" s="28">
        <v>38</v>
      </c>
      <c r="D50" s="61">
        <v>34</v>
      </c>
      <c r="E50" s="30" t="s">
        <v>231</v>
      </c>
      <c r="F50" s="30" t="s">
        <v>232</v>
      </c>
      <c r="G50" s="31" t="s">
        <v>91</v>
      </c>
      <c r="H50" s="56" t="s">
        <v>233</v>
      </c>
      <c r="I50" s="33"/>
      <c r="J50" s="34">
        <f t="shared" si="88"/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6">
        <v>0.86</v>
      </c>
      <c r="AF50" s="37">
        <f t="shared" si="31"/>
        <v>0.73946689595872739</v>
      </c>
      <c r="AG50" s="36">
        <f t="shared" si="81"/>
        <v>0.86</v>
      </c>
      <c r="AH50" s="37">
        <f t="shared" si="32"/>
        <v>0.73946689595872739</v>
      </c>
      <c r="AI50" s="36">
        <v>0.48</v>
      </c>
      <c r="AJ50" s="37">
        <f t="shared" si="33"/>
        <v>0.41272570937231295</v>
      </c>
      <c r="AK50" s="36">
        <f t="shared" si="82"/>
        <v>0.48</v>
      </c>
      <c r="AL50" s="37">
        <f t="shared" si="34"/>
        <v>0.41272570937231295</v>
      </c>
      <c r="AM50" s="37">
        <f t="shared" si="35"/>
        <v>1038.7694065640819</v>
      </c>
      <c r="AN50" s="37">
        <f t="shared" si="36"/>
        <v>1038.7694065640819</v>
      </c>
      <c r="AO50" s="37"/>
      <c r="AP50" s="37"/>
      <c r="AQ50" s="37">
        <v>1.4999999999999999E-2</v>
      </c>
      <c r="AR50" s="37">
        <v>0</v>
      </c>
      <c r="AS50" s="39">
        <v>35.647406564081635</v>
      </c>
      <c r="AT50" s="37">
        <f>AS50</f>
        <v>35.647406564081635</v>
      </c>
      <c r="AU50" s="22">
        <f t="shared" si="85"/>
        <v>3.4316958449894949E-2</v>
      </c>
      <c r="AV50" s="22">
        <f t="shared" si="85"/>
        <v>3.4316958449894949E-2</v>
      </c>
      <c r="AW50" s="22"/>
      <c r="AX50" s="39">
        <f t="shared" si="38"/>
        <v>1003.1220000000003</v>
      </c>
      <c r="AY50" s="37">
        <f t="shared" si="39"/>
        <v>1003.1220000000002</v>
      </c>
      <c r="AZ50" s="37">
        <v>0</v>
      </c>
      <c r="BA50" s="37">
        <f t="shared" si="89"/>
        <v>0</v>
      </c>
      <c r="BB50" s="51">
        <v>0</v>
      </c>
      <c r="BC50" s="37">
        <f>BB50</f>
        <v>0</v>
      </c>
      <c r="BD50" s="22">
        <f t="shared" si="86"/>
        <v>0</v>
      </c>
      <c r="BE50" s="22">
        <f t="shared" si="86"/>
        <v>0</v>
      </c>
      <c r="BF50" s="22">
        <f t="shared" si="74"/>
        <v>0</v>
      </c>
      <c r="BG50" s="22">
        <f t="shared" si="74"/>
        <v>0</v>
      </c>
      <c r="BH50" s="36">
        <v>1003.1220000000002</v>
      </c>
      <c r="BI50" s="42">
        <f t="shared" si="75"/>
        <v>1003.1220000000002</v>
      </c>
      <c r="BJ50" s="51">
        <v>154.91999999999999</v>
      </c>
      <c r="BK50" s="51">
        <v>154.91999999999999</v>
      </c>
      <c r="BL50" s="36">
        <f t="shared" si="42"/>
        <v>153.92440385591067</v>
      </c>
      <c r="BM50" s="36">
        <f t="shared" si="43"/>
        <v>153.92440385591067</v>
      </c>
      <c r="BN50" s="44">
        <f t="shared" si="44"/>
        <v>153.92440385591067</v>
      </c>
      <c r="BO50" s="44">
        <f t="shared" si="45"/>
        <v>153.92440385591067</v>
      </c>
      <c r="BP50" s="36">
        <v>1.1826000000000001</v>
      </c>
      <c r="BQ50" s="36">
        <f t="shared" si="62"/>
        <v>0</v>
      </c>
      <c r="BR50" s="39">
        <f t="shared" si="76"/>
        <v>0</v>
      </c>
      <c r="BS50" s="39">
        <f t="shared" si="47"/>
        <v>182.03099999999998</v>
      </c>
      <c r="BT50" s="39">
        <f t="shared" si="47"/>
        <v>182.03099999999998</v>
      </c>
      <c r="BU50" s="36">
        <v>23.658000000000001</v>
      </c>
      <c r="BV50" s="36">
        <f>BU50</f>
        <v>23.658000000000001</v>
      </c>
      <c r="BW50" s="43">
        <v>23.658000000000001</v>
      </c>
      <c r="BX50" s="45">
        <f t="shared" si="48"/>
        <v>1</v>
      </c>
      <c r="BY50" s="36">
        <v>4.5999999999999999E-2</v>
      </c>
      <c r="BZ50" s="36">
        <f t="shared" si="87"/>
        <v>4.5999999999999999E-2</v>
      </c>
      <c r="CA50" s="43">
        <v>4.5999999999999999E-2</v>
      </c>
      <c r="CB50" s="45">
        <f t="shared" si="49"/>
        <v>1</v>
      </c>
      <c r="CC50" s="36">
        <v>4.5999999999999999E-2</v>
      </c>
      <c r="CD50" s="36">
        <f t="shared" si="90"/>
        <v>4.5999999999999999E-2</v>
      </c>
      <c r="CE50" s="43">
        <v>4.5999999999999999E-2</v>
      </c>
      <c r="CF50" s="45">
        <f t="shared" si="50"/>
        <v>1</v>
      </c>
      <c r="CG50" s="36">
        <f t="shared" si="65"/>
        <v>175.23715932499448</v>
      </c>
      <c r="CH50" s="36">
        <f t="shared" si="65"/>
        <v>175.23715932499448</v>
      </c>
      <c r="CI50" s="36">
        <f t="shared" si="66"/>
        <v>181.46446793111897</v>
      </c>
      <c r="CJ50" s="46">
        <f t="shared" si="66"/>
        <v>181.46446793111897</v>
      </c>
      <c r="CK50" s="36">
        <f t="shared" si="67"/>
        <v>181.46446793111897</v>
      </c>
      <c r="CL50" s="36">
        <f t="shared" si="77"/>
        <v>181.46446793111897</v>
      </c>
      <c r="CM50" s="36">
        <f t="shared" si="68"/>
        <v>22.775025766549213</v>
      </c>
      <c r="CN50" s="36">
        <f t="shared" si="68"/>
        <v>22.775025766549213</v>
      </c>
      <c r="CO50" s="36">
        <f t="shared" si="69"/>
        <v>23.584369598114684</v>
      </c>
      <c r="CP50" s="36">
        <f t="shared" si="78"/>
        <v>23.584369598114684</v>
      </c>
      <c r="CQ50" s="36">
        <f t="shared" si="70"/>
        <v>4.428316786124202E-2</v>
      </c>
      <c r="CR50" s="36">
        <f t="shared" si="70"/>
        <v>4.428316786124202E-2</v>
      </c>
      <c r="CS50" s="36">
        <f t="shared" si="71"/>
        <v>4.5856834961250967E-2</v>
      </c>
      <c r="CT50" s="36">
        <f t="shared" si="79"/>
        <v>4.5856834961250967E-2</v>
      </c>
      <c r="CU50" s="36">
        <f t="shared" si="72"/>
        <v>4.428316786124202E-2</v>
      </c>
      <c r="CV50" s="36">
        <f t="shared" si="72"/>
        <v>4.428316786124202E-2</v>
      </c>
      <c r="CW50" s="36">
        <f t="shared" si="73"/>
        <v>4.5856834961250967E-2</v>
      </c>
      <c r="CX50" s="36">
        <f t="shared" si="80"/>
        <v>4.5856834961250967E-2</v>
      </c>
      <c r="CY50" s="47"/>
      <c r="CZ50" s="47"/>
    </row>
    <row r="51" spans="1:104" ht="29.25" customHeight="1" x14ac:dyDescent="0.2">
      <c r="A51" s="28">
        <v>24</v>
      </c>
      <c r="B51" s="28"/>
      <c r="C51" s="28">
        <v>39</v>
      </c>
      <c r="D51" s="61">
        <v>35</v>
      </c>
      <c r="E51" s="30" t="s">
        <v>234</v>
      </c>
      <c r="F51" s="30" t="s">
        <v>235</v>
      </c>
      <c r="G51" s="31" t="s">
        <v>91</v>
      </c>
      <c r="H51" s="56" t="s">
        <v>236</v>
      </c>
      <c r="I51" s="33" t="s">
        <v>237</v>
      </c>
      <c r="J51" s="34">
        <f t="shared" si="88"/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6">
        <v>1.4</v>
      </c>
      <c r="AF51" s="37">
        <f t="shared" si="31"/>
        <v>1.2037833190025795</v>
      </c>
      <c r="AG51" s="36">
        <f t="shared" si="81"/>
        <v>1.4</v>
      </c>
      <c r="AH51" s="37">
        <f t="shared" si="32"/>
        <v>1.2037833190025795</v>
      </c>
      <c r="AI51" s="36">
        <v>0.63</v>
      </c>
      <c r="AJ51" s="37">
        <f t="shared" si="33"/>
        <v>0.54170249355116074</v>
      </c>
      <c r="AK51" s="36">
        <f t="shared" si="82"/>
        <v>0.63</v>
      </c>
      <c r="AL51" s="37">
        <f t="shared" si="34"/>
        <v>0.54170249355116074</v>
      </c>
      <c r="AM51" s="37">
        <f t="shared" si="35"/>
        <v>1261.8138520157904</v>
      </c>
      <c r="AN51" s="37">
        <f t="shared" si="36"/>
        <v>1261.8138520157902</v>
      </c>
      <c r="AO51" s="37"/>
      <c r="AP51" s="37"/>
      <c r="AQ51" s="38">
        <v>1.6E-2</v>
      </c>
      <c r="AR51" s="37">
        <v>0</v>
      </c>
      <c r="AS51" s="39">
        <v>40.920852015790274</v>
      </c>
      <c r="AT51" s="38">
        <f>AS51</f>
        <v>40.920852015790274</v>
      </c>
      <c r="AU51" s="22">
        <f t="shared" si="85"/>
        <v>3.2430181322243234E-2</v>
      </c>
      <c r="AV51" s="22">
        <f t="shared" si="85"/>
        <v>3.2430181322243241E-2</v>
      </c>
      <c r="AW51" s="22"/>
      <c r="AX51" s="39">
        <f t="shared" si="38"/>
        <v>1220.893</v>
      </c>
      <c r="AY51" s="37">
        <f t="shared" si="39"/>
        <v>1220.893</v>
      </c>
      <c r="AZ51" s="37">
        <v>2.5000000000000001E-2</v>
      </c>
      <c r="BA51" s="37">
        <f t="shared" si="89"/>
        <v>7.4999999999999997E-3</v>
      </c>
      <c r="BB51" s="40">
        <v>352.05</v>
      </c>
      <c r="BC51" s="40">
        <v>352.05</v>
      </c>
      <c r="BD51" s="22">
        <f t="shared" si="86"/>
        <v>0.27900311875447253</v>
      </c>
      <c r="BE51" s="22">
        <f t="shared" si="86"/>
        <v>0.27900311875447259</v>
      </c>
      <c r="BF51" s="22">
        <f t="shared" si="74"/>
        <v>0.2883545077250832</v>
      </c>
      <c r="BG51" s="22">
        <f t="shared" si="74"/>
        <v>0.2883545077250832</v>
      </c>
      <c r="BH51" s="36">
        <v>868.84299999999996</v>
      </c>
      <c r="BI51" s="42">
        <f t="shared" si="75"/>
        <v>868.84299999999996</v>
      </c>
      <c r="BJ51" s="51">
        <v>191.76</v>
      </c>
      <c r="BK51" s="43">
        <f>AN51/(8.225*0.88)</f>
        <v>174.33183918427608</v>
      </c>
      <c r="BL51" s="36">
        <f t="shared" si="42"/>
        <v>190.52765093860978</v>
      </c>
      <c r="BM51" s="36">
        <f t="shared" si="43"/>
        <v>173.21149250932211</v>
      </c>
      <c r="BN51" s="44">
        <f t="shared" si="44"/>
        <v>190.52765093860981</v>
      </c>
      <c r="BO51" s="44">
        <f t="shared" si="45"/>
        <v>173.21149250932211</v>
      </c>
      <c r="BP51" s="36">
        <v>1.1826000000000001</v>
      </c>
      <c r="BQ51" s="36">
        <f t="shared" si="62"/>
        <v>17.428160815723913</v>
      </c>
      <c r="BR51" s="39">
        <f t="shared" si="76"/>
        <v>9.0885277512118865</v>
      </c>
      <c r="BS51" s="39">
        <f t="shared" si="47"/>
        <v>225.31799999999998</v>
      </c>
      <c r="BT51" s="39">
        <f t="shared" si="47"/>
        <v>204.83991104152437</v>
      </c>
      <c r="BU51" s="36">
        <v>165.27699999999999</v>
      </c>
      <c r="BV51" s="36">
        <f>BW51*1.3</f>
        <v>107.51</v>
      </c>
      <c r="BW51" s="43">
        <v>82.7</v>
      </c>
      <c r="BX51" s="45">
        <f t="shared" si="48"/>
        <v>0.65048373336882936</v>
      </c>
      <c r="BY51" s="36">
        <v>7.3999999999999996E-2</v>
      </c>
      <c r="BZ51" s="36">
        <f t="shared" si="87"/>
        <v>7.3999999999999996E-2</v>
      </c>
      <c r="CA51" s="43">
        <v>7.3999999999999996E-2</v>
      </c>
      <c r="CB51" s="45">
        <f t="shared" si="49"/>
        <v>1</v>
      </c>
      <c r="CC51" s="36">
        <v>0.5</v>
      </c>
      <c r="CD51" s="36">
        <f t="shared" si="90"/>
        <v>0.5</v>
      </c>
      <c r="CE51" s="43">
        <v>0.5</v>
      </c>
      <c r="CF51" s="45">
        <f t="shared" si="50"/>
        <v>1</v>
      </c>
      <c r="CG51" s="36">
        <f t="shared" si="65"/>
        <v>178.56675106240658</v>
      </c>
      <c r="CH51" s="36">
        <f t="shared" si="65"/>
        <v>162.33766233766232</v>
      </c>
      <c r="CI51" s="36">
        <f t="shared" si="66"/>
        <v>184.55179937963439</v>
      </c>
      <c r="CJ51" s="46">
        <f t="shared" si="66"/>
        <v>167.77875787765541</v>
      </c>
      <c r="CK51" s="36">
        <f t="shared" si="67"/>
        <v>259.33108743466886</v>
      </c>
      <c r="CL51" s="36">
        <f t="shared" si="77"/>
        <v>235.76170958564941</v>
      </c>
      <c r="CM51" s="36">
        <f t="shared" si="68"/>
        <v>130.98366271377063</v>
      </c>
      <c r="CN51" s="36">
        <f t="shared" si="68"/>
        <v>85.20274193237708</v>
      </c>
      <c r="CO51" s="36">
        <f t="shared" si="69"/>
        <v>190.22654265500211</v>
      </c>
      <c r="CP51" s="36">
        <f t="shared" si="78"/>
        <v>123.73927165207064</v>
      </c>
      <c r="CQ51" s="36">
        <f t="shared" si="70"/>
        <v>5.8645734378159252E-2</v>
      </c>
      <c r="CR51" s="36">
        <f t="shared" si="70"/>
        <v>5.8645734378159266E-2</v>
      </c>
      <c r="CS51" s="36">
        <f t="shared" si="71"/>
        <v>8.5170738556908432E-2</v>
      </c>
      <c r="CT51" s="36">
        <f t="shared" si="79"/>
        <v>8.5170738556908432E-2</v>
      </c>
      <c r="CU51" s="36">
        <f t="shared" si="72"/>
        <v>0.3962549620145896</v>
      </c>
      <c r="CV51" s="36">
        <f t="shared" si="72"/>
        <v>0.39625496201458965</v>
      </c>
      <c r="CW51" s="36">
        <f t="shared" si="73"/>
        <v>0.57547796322235434</v>
      </c>
      <c r="CX51" s="36">
        <f t="shared" si="80"/>
        <v>0.57547796322235434</v>
      </c>
      <c r="CY51" s="47"/>
      <c r="CZ51" s="47"/>
    </row>
    <row r="52" spans="1:104" ht="29.25" customHeight="1" x14ac:dyDescent="0.2">
      <c r="A52" s="28">
        <v>16</v>
      </c>
      <c r="B52" s="28"/>
      <c r="C52" s="28">
        <v>40</v>
      </c>
      <c r="D52" s="62">
        <v>37</v>
      </c>
      <c r="E52" s="30" t="s">
        <v>238</v>
      </c>
      <c r="F52" s="30" t="s">
        <v>239</v>
      </c>
      <c r="G52" s="31" t="s">
        <v>91</v>
      </c>
      <c r="H52" s="56" t="s">
        <v>240</v>
      </c>
      <c r="I52" s="33"/>
      <c r="J52" s="34">
        <f t="shared" si="88"/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6">
        <v>6.98</v>
      </c>
      <c r="AF52" s="37">
        <f t="shared" si="31"/>
        <v>6.001719690455718</v>
      </c>
      <c r="AG52" s="36">
        <f t="shared" si="81"/>
        <v>6.98</v>
      </c>
      <c r="AH52" s="37">
        <f t="shared" si="32"/>
        <v>6.001719690455718</v>
      </c>
      <c r="AI52" s="36">
        <v>2.09</v>
      </c>
      <c r="AJ52" s="37">
        <f t="shared" si="33"/>
        <v>1.7970765262252792</v>
      </c>
      <c r="AK52" s="36">
        <f t="shared" si="82"/>
        <v>2.09</v>
      </c>
      <c r="AL52" s="37">
        <f t="shared" si="34"/>
        <v>1.7970765262252792</v>
      </c>
      <c r="AM52" s="37">
        <f t="shared" si="35"/>
        <v>5383.4372181579865</v>
      </c>
      <c r="AN52" s="37">
        <f t="shared" si="36"/>
        <v>5383.4372181579865</v>
      </c>
      <c r="AO52" s="37"/>
      <c r="AP52" s="37"/>
      <c r="AQ52" s="37">
        <v>1.4999999999999999E-2</v>
      </c>
      <c r="AR52" s="37">
        <v>0</v>
      </c>
      <c r="AS52" s="39">
        <v>256.69521815798748</v>
      </c>
      <c r="AT52" s="37">
        <f>AS52</f>
        <v>256.69521815798748</v>
      </c>
      <c r="AU52" s="22">
        <f t="shared" si="85"/>
        <v>4.7682402107740954E-2</v>
      </c>
      <c r="AV52" s="22">
        <f t="shared" si="85"/>
        <v>4.7682402107740954E-2</v>
      </c>
      <c r="AW52" s="22"/>
      <c r="AX52" s="39">
        <f t="shared" si="38"/>
        <v>5126.7419999999993</v>
      </c>
      <c r="AY52" s="37">
        <f t="shared" si="39"/>
        <v>5126.7419999999993</v>
      </c>
      <c r="AZ52" s="37">
        <v>9.5000000000000001E-2</v>
      </c>
      <c r="BA52" s="37">
        <f t="shared" si="89"/>
        <v>2.8499999999999998E-2</v>
      </c>
      <c r="BB52" s="51">
        <v>554.62</v>
      </c>
      <c r="BC52" s="37">
        <f t="shared" ref="BC52:BC68" si="91">BB52</f>
        <v>554.62</v>
      </c>
      <c r="BD52" s="22">
        <f t="shared" si="86"/>
        <v>0.1030233989038272</v>
      </c>
      <c r="BE52" s="22">
        <f t="shared" si="86"/>
        <v>0.1030233989038272</v>
      </c>
      <c r="BF52" s="22">
        <f t="shared" si="74"/>
        <v>0.10818176533946902</v>
      </c>
      <c r="BG52" s="22">
        <f t="shared" si="74"/>
        <v>0.10818176533946902</v>
      </c>
      <c r="BH52" s="36">
        <v>4572.1219999999994</v>
      </c>
      <c r="BI52" s="42">
        <f t="shared" si="75"/>
        <v>4572.1219999999994</v>
      </c>
      <c r="BJ52" s="51">
        <v>743.73</v>
      </c>
      <c r="BK52" s="36">
        <f>BJ52</f>
        <v>743.73</v>
      </c>
      <c r="BL52" s="36">
        <f t="shared" si="42"/>
        <v>738.95040588533732</v>
      </c>
      <c r="BM52" s="36">
        <f t="shared" si="43"/>
        <v>738.95040588533732</v>
      </c>
      <c r="BN52" s="44">
        <f t="shared" si="44"/>
        <v>738.95040588533732</v>
      </c>
      <c r="BO52" s="44">
        <f t="shared" si="45"/>
        <v>738.95040588533732</v>
      </c>
      <c r="BP52" s="36">
        <v>1.1826000000000001</v>
      </c>
      <c r="BQ52" s="36">
        <f t="shared" si="62"/>
        <v>0</v>
      </c>
      <c r="BR52" s="39">
        <f t="shared" si="76"/>
        <v>0</v>
      </c>
      <c r="BS52" s="39">
        <f>BJ52*8.225/7</f>
        <v>873.88274999999999</v>
      </c>
      <c r="BT52" s="39">
        <f>BS52</f>
        <v>873.88274999999999</v>
      </c>
      <c r="BU52" s="36">
        <v>246.28</v>
      </c>
      <c r="BV52" s="36">
        <f t="shared" ref="BV52:BV68" si="92">BU52</f>
        <v>246.28</v>
      </c>
      <c r="BW52" s="43">
        <v>246.28</v>
      </c>
      <c r="BX52" s="45">
        <f t="shared" si="48"/>
        <v>1</v>
      </c>
      <c r="BY52" s="36">
        <v>3.8165</v>
      </c>
      <c r="BZ52" s="36">
        <f t="shared" si="87"/>
        <v>3.8165</v>
      </c>
      <c r="CA52" s="43">
        <v>3.8165</v>
      </c>
      <c r="CB52" s="45">
        <f t="shared" si="49"/>
        <v>1</v>
      </c>
      <c r="CC52" s="36">
        <v>0.68200000000000005</v>
      </c>
      <c r="CD52" s="36">
        <f t="shared" si="90"/>
        <v>0.68200000000000005</v>
      </c>
      <c r="CE52" s="43">
        <v>0.68200000000000005</v>
      </c>
      <c r="CF52" s="45">
        <f t="shared" si="50"/>
        <v>1</v>
      </c>
      <c r="CG52" s="36">
        <f t="shared" si="65"/>
        <v>162.32802846710086</v>
      </c>
      <c r="CH52" s="36">
        <f t="shared" si="65"/>
        <v>162.32802846710086</v>
      </c>
      <c r="CI52" s="36">
        <f t="shared" si="66"/>
        <v>170.45576898544925</v>
      </c>
      <c r="CJ52" s="46">
        <f t="shared" si="66"/>
        <v>170.45576898544925</v>
      </c>
      <c r="CK52" s="36">
        <f t="shared" si="67"/>
        <v>191.13285909693576</v>
      </c>
      <c r="CL52" s="36">
        <f t="shared" si="77"/>
        <v>191.13285909693576</v>
      </c>
      <c r="CM52" s="36">
        <f t="shared" si="68"/>
        <v>45.747723994869567</v>
      </c>
      <c r="CN52" s="36">
        <f t="shared" si="68"/>
        <v>45.747723994869567</v>
      </c>
      <c r="CO52" s="36">
        <f t="shared" si="69"/>
        <v>53.865579264945254</v>
      </c>
      <c r="CP52" s="36">
        <f t="shared" si="78"/>
        <v>53.865579264945254</v>
      </c>
      <c r="CQ52" s="36">
        <f t="shared" si="70"/>
        <v>0.70893368777984289</v>
      </c>
      <c r="CR52" s="36">
        <f t="shared" si="70"/>
        <v>0.70893368777984289</v>
      </c>
      <c r="CS52" s="36">
        <f t="shared" si="71"/>
        <v>0.83473275647500234</v>
      </c>
      <c r="CT52" s="36">
        <f t="shared" si="79"/>
        <v>0.83473275647500234</v>
      </c>
      <c r="CU52" s="36">
        <f t="shared" si="72"/>
        <v>0.12668486180161218</v>
      </c>
      <c r="CV52" s="36">
        <f t="shared" si="72"/>
        <v>0.12668486180161218</v>
      </c>
      <c r="CW52" s="36">
        <f t="shared" si="73"/>
        <v>0.14916487355324293</v>
      </c>
      <c r="CX52" s="36">
        <f t="shared" si="80"/>
        <v>0.14916487355324293</v>
      </c>
      <c r="CY52" s="47"/>
      <c r="CZ52" s="47"/>
    </row>
    <row r="53" spans="1:104" ht="29.25" customHeight="1" x14ac:dyDescent="0.2">
      <c r="A53" s="28">
        <v>62</v>
      </c>
      <c r="B53" s="28"/>
      <c r="C53" s="28">
        <v>41</v>
      </c>
      <c r="D53" s="61">
        <v>38</v>
      </c>
      <c r="E53" s="30" t="s">
        <v>241</v>
      </c>
      <c r="F53" s="30" t="s">
        <v>242</v>
      </c>
      <c r="G53" s="31" t="s">
        <v>91</v>
      </c>
      <c r="H53" s="56" t="s">
        <v>243</v>
      </c>
      <c r="I53" s="33"/>
      <c r="J53" s="34">
        <f t="shared" si="88"/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6">
        <v>0.12</v>
      </c>
      <c r="AF53" s="37">
        <f t="shared" si="31"/>
        <v>0.10318142734307824</v>
      </c>
      <c r="AG53" s="36">
        <v>0</v>
      </c>
      <c r="AH53" s="37">
        <f t="shared" si="32"/>
        <v>0</v>
      </c>
      <c r="AI53" s="36">
        <v>0.03</v>
      </c>
      <c r="AJ53" s="37">
        <f t="shared" si="33"/>
        <v>2.579535683576956E-2</v>
      </c>
      <c r="AK53" s="36">
        <v>0</v>
      </c>
      <c r="AL53" s="37">
        <f t="shared" si="34"/>
        <v>0</v>
      </c>
      <c r="AM53" s="37">
        <f t="shared" si="35"/>
        <v>67.64</v>
      </c>
      <c r="AN53" s="37">
        <f t="shared" si="36"/>
        <v>0</v>
      </c>
      <c r="AO53" s="37"/>
      <c r="AP53" s="37"/>
      <c r="AQ53" s="37">
        <v>0</v>
      </c>
      <c r="AR53" s="37">
        <v>0</v>
      </c>
      <c r="AS53" s="39">
        <v>3.6</v>
      </c>
      <c r="AT53" s="37">
        <v>0</v>
      </c>
      <c r="AU53" s="22">
        <f t="shared" si="85"/>
        <v>5.322294500295683E-2</v>
      </c>
      <c r="AV53" s="22" t="e">
        <f t="shared" si="85"/>
        <v>#DIV/0!</v>
      </c>
      <c r="AW53" s="22"/>
      <c r="AX53" s="39">
        <f t="shared" si="38"/>
        <v>64.040000000000006</v>
      </c>
      <c r="AY53" s="37">
        <f t="shared" si="39"/>
        <v>0</v>
      </c>
      <c r="AZ53" s="37">
        <v>0</v>
      </c>
      <c r="BA53" s="37">
        <f t="shared" si="89"/>
        <v>0</v>
      </c>
      <c r="BB53" s="51">
        <v>0</v>
      </c>
      <c r="BC53" s="37">
        <f t="shared" si="91"/>
        <v>0</v>
      </c>
      <c r="BD53" s="22">
        <f t="shared" si="86"/>
        <v>0</v>
      </c>
      <c r="BE53" s="22" t="e">
        <f t="shared" si="86"/>
        <v>#DIV/0!</v>
      </c>
      <c r="BF53" s="22">
        <f t="shared" si="74"/>
        <v>0</v>
      </c>
      <c r="BG53" s="22" t="e">
        <f t="shared" si="74"/>
        <v>#DIV/0!</v>
      </c>
      <c r="BH53" s="36">
        <v>0</v>
      </c>
      <c r="BI53" s="42">
        <v>64.040000000000006</v>
      </c>
      <c r="BJ53" s="51">
        <v>8.8904953585804645</v>
      </c>
      <c r="BK53" s="36">
        <v>0</v>
      </c>
      <c r="BL53" s="36">
        <f t="shared" si="42"/>
        <v>8.8333604315339471</v>
      </c>
      <c r="BM53" s="36">
        <f t="shared" si="43"/>
        <v>0</v>
      </c>
      <c r="BN53" s="44">
        <f t="shared" si="44"/>
        <v>8.8333604315339471</v>
      </c>
      <c r="BO53" s="44">
        <f t="shared" si="45"/>
        <v>0</v>
      </c>
      <c r="BP53" s="36">
        <v>1.1826000000000001</v>
      </c>
      <c r="BQ53" s="36">
        <v>0</v>
      </c>
      <c r="BR53" s="39">
        <v>0</v>
      </c>
      <c r="BS53" s="39">
        <f>BJ53*8.225/7</f>
        <v>10.446332046332046</v>
      </c>
      <c r="BT53" s="39">
        <v>0</v>
      </c>
      <c r="BU53" s="36">
        <v>0</v>
      </c>
      <c r="BV53" s="36">
        <f t="shared" si="92"/>
        <v>0</v>
      </c>
      <c r="BW53" s="43">
        <v>0</v>
      </c>
      <c r="BX53" s="45" t="e">
        <f t="shared" si="48"/>
        <v>#DIV/0!</v>
      </c>
      <c r="BY53" s="36">
        <v>0</v>
      </c>
      <c r="BZ53" s="36">
        <f t="shared" si="87"/>
        <v>0</v>
      </c>
      <c r="CA53" s="43">
        <v>0</v>
      </c>
      <c r="CB53" s="45" t="e">
        <f t="shared" si="49"/>
        <v>#DIV/0!</v>
      </c>
      <c r="CC53" s="36">
        <v>0</v>
      </c>
      <c r="CD53" s="36">
        <f t="shared" si="90"/>
        <v>0</v>
      </c>
      <c r="CE53" s="43">
        <v>0</v>
      </c>
      <c r="CF53" s="45" t="e">
        <f t="shared" si="50"/>
        <v>#DIV/0!</v>
      </c>
      <c r="CG53" s="36">
        <f t="shared" si="65"/>
        <v>154.44015444015443</v>
      </c>
      <c r="CH53" s="36">
        <v>0</v>
      </c>
      <c r="CI53" s="36">
        <f t="shared" si="66"/>
        <v>163.12198698207439</v>
      </c>
      <c r="CJ53" s="46">
        <v>0</v>
      </c>
      <c r="CK53" s="36">
        <f t="shared" si="67"/>
        <v>163.12198698207439</v>
      </c>
      <c r="CL53" s="36">
        <v>0</v>
      </c>
      <c r="CM53" s="36">
        <f t="shared" si="68"/>
        <v>0</v>
      </c>
      <c r="CN53" s="36">
        <v>0</v>
      </c>
      <c r="CO53" s="36">
        <f t="shared" si="69"/>
        <v>0</v>
      </c>
      <c r="CP53" s="36">
        <v>0</v>
      </c>
      <c r="CQ53" s="36">
        <f t="shared" si="70"/>
        <v>0</v>
      </c>
      <c r="CR53" s="36">
        <v>0</v>
      </c>
      <c r="CS53" s="36">
        <f t="shared" si="71"/>
        <v>0</v>
      </c>
      <c r="CT53" s="36">
        <v>0</v>
      </c>
      <c r="CU53" s="36">
        <f t="shared" si="72"/>
        <v>0</v>
      </c>
      <c r="CV53" s="36">
        <v>0</v>
      </c>
      <c r="CW53" s="36">
        <f t="shared" si="73"/>
        <v>0</v>
      </c>
      <c r="CX53" s="36">
        <v>0</v>
      </c>
      <c r="CY53" s="47"/>
      <c r="CZ53" s="47"/>
    </row>
    <row r="54" spans="1:104" ht="26.25" customHeight="1" x14ac:dyDescent="0.2">
      <c r="A54" s="63">
        <v>61</v>
      </c>
      <c r="B54" s="63"/>
      <c r="C54" s="63">
        <v>42</v>
      </c>
      <c r="D54" s="64">
        <v>39</v>
      </c>
      <c r="E54" s="65" t="s">
        <v>244</v>
      </c>
      <c r="F54" s="65" t="s">
        <v>245</v>
      </c>
      <c r="G54" s="66" t="s">
        <v>246</v>
      </c>
      <c r="H54" s="56" t="s">
        <v>247</v>
      </c>
      <c r="I54" s="33"/>
      <c r="J54" s="34">
        <f t="shared" si="88"/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6">
        <v>0.35</v>
      </c>
      <c r="AF54" s="37">
        <f t="shared" si="31"/>
        <v>0.30094582975064488</v>
      </c>
      <c r="AG54" s="36">
        <f t="shared" ref="AG54:AG98" si="93">AE54</f>
        <v>0.35</v>
      </c>
      <c r="AH54" s="37">
        <f t="shared" si="32"/>
        <v>0.30094582975064488</v>
      </c>
      <c r="AI54" s="36">
        <v>0.1</v>
      </c>
      <c r="AJ54" s="37">
        <f t="shared" si="33"/>
        <v>8.5984522785898534E-2</v>
      </c>
      <c r="AK54" s="36">
        <f t="shared" ref="AK54:AK98" si="94">AI54</f>
        <v>0.1</v>
      </c>
      <c r="AL54" s="37">
        <f t="shared" si="34"/>
        <v>8.5984522785898534E-2</v>
      </c>
      <c r="AM54" s="37">
        <f t="shared" si="35"/>
        <v>250.78307646670331</v>
      </c>
      <c r="AN54" s="37">
        <f t="shared" si="36"/>
        <v>250.78307646670331</v>
      </c>
      <c r="AO54" s="37"/>
      <c r="AP54" s="37"/>
      <c r="AQ54" s="37">
        <v>2E-3</v>
      </c>
      <c r="AR54" s="37">
        <v>0</v>
      </c>
      <c r="AS54" s="39">
        <v>18.014251868131879</v>
      </c>
      <c r="AT54" s="37">
        <f t="shared" ref="AT54:AT98" si="95">AS54</f>
        <v>18.014251868131879</v>
      </c>
      <c r="AU54" s="22">
        <f t="shared" si="85"/>
        <v>7.1832007653529387E-2</v>
      </c>
      <c r="AV54" s="22">
        <f t="shared" si="85"/>
        <v>7.1832007653529387E-2</v>
      </c>
      <c r="AW54" s="22"/>
      <c r="AX54" s="39">
        <f t="shared" si="38"/>
        <v>232.76882459857143</v>
      </c>
      <c r="AY54" s="37">
        <f t="shared" si="39"/>
        <v>232.76882459857143</v>
      </c>
      <c r="AZ54" s="37">
        <v>5.0000000000000001E-3</v>
      </c>
      <c r="BA54" s="37">
        <f t="shared" si="89"/>
        <v>1.5E-3</v>
      </c>
      <c r="BB54" s="51">
        <v>56.263824598571432</v>
      </c>
      <c r="BC54" s="37">
        <f t="shared" si="91"/>
        <v>56.263824598571432</v>
      </c>
      <c r="BD54" s="22">
        <f t="shared" si="86"/>
        <v>0.22435255756199973</v>
      </c>
      <c r="BE54" s="22">
        <f t="shared" si="86"/>
        <v>0.22435255756199973</v>
      </c>
      <c r="BF54" s="22">
        <f t="shared" si="74"/>
        <v>0.2417154646701633</v>
      </c>
      <c r="BG54" s="22">
        <f t="shared" si="74"/>
        <v>0.2417154646701633</v>
      </c>
      <c r="BH54" s="36">
        <v>176.505</v>
      </c>
      <c r="BI54" s="42">
        <f>BH54</f>
        <v>176.505</v>
      </c>
      <c r="BJ54" s="51">
        <v>58.09</v>
      </c>
      <c r="BK54" s="36">
        <f t="shared" ref="BK54:BK67" si="96">BJ54</f>
        <v>58.09</v>
      </c>
      <c r="BL54" s="36">
        <f t="shared" si="42"/>
        <v>74.672774869109944</v>
      </c>
      <c r="BM54" s="36">
        <f t="shared" si="43"/>
        <v>74.672774869109944</v>
      </c>
      <c r="BN54" s="44">
        <f t="shared" si="44"/>
        <v>74.672774869109944</v>
      </c>
      <c r="BO54" s="44">
        <f t="shared" si="45"/>
        <v>74.672774869109944</v>
      </c>
      <c r="BP54" s="67">
        <v>0.76400000000000001</v>
      </c>
      <c r="BQ54" s="36">
        <f t="shared" ref="BQ54:BQ98" si="97">BJ54-BK54</f>
        <v>0</v>
      </c>
      <c r="BR54" s="39">
        <f>BQ54/BS54*100</f>
        <v>0</v>
      </c>
      <c r="BS54" s="39">
        <v>57.05</v>
      </c>
      <c r="BT54" s="39">
        <v>57.05</v>
      </c>
      <c r="BU54" s="36">
        <v>40.549999999999997</v>
      </c>
      <c r="BV54" s="36">
        <f t="shared" si="92"/>
        <v>40.549999999999997</v>
      </c>
      <c r="BW54" s="43">
        <v>40.549999999999997</v>
      </c>
      <c r="BX54" s="45">
        <f t="shared" si="48"/>
        <v>1</v>
      </c>
      <c r="BY54" s="36">
        <v>0.42699999999999999</v>
      </c>
      <c r="BZ54" s="36">
        <f t="shared" si="87"/>
        <v>0.42699999999999999</v>
      </c>
      <c r="CA54" s="43">
        <v>0.42699999999999999</v>
      </c>
      <c r="CB54" s="45">
        <f t="shared" si="49"/>
        <v>1</v>
      </c>
      <c r="CC54" s="36">
        <v>0</v>
      </c>
      <c r="CD54" s="36">
        <f t="shared" si="90"/>
        <v>0</v>
      </c>
      <c r="CE54" s="43">
        <v>0</v>
      </c>
      <c r="CF54" s="45" t="e">
        <f t="shared" si="50"/>
        <v>#DIV/0!</v>
      </c>
      <c r="CG54" s="36">
        <f t="shared" si="65"/>
        <v>227.48743975782023</v>
      </c>
      <c r="CH54" s="36">
        <f t="shared" si="65"/>
        <v>227.48743975782023</v>
      </c>
      <c r="CI54" s="36">
        <f t="shared" si="66"/>
        <v>245.0929590695288</v>
      </c>
      <c r="CJ54" s="46">
        <f t="shared" si="66"/>
        <v>245.0929590695288</v>
      </c>
      <c r="CK54" s="36">
        <f t="shared" si="67"/>
        <v>323.22030537378544</v>
      </c>
      <c r="CL54" s="36">
        <f t="shared" ref="CL54:CL98" si="98">BT54/BH54*1000</f>
        <v>323.22030537378544</v>
      </c>
      <c r="CM54" s="36">
        <f t="shared" si="68"/>
        <v>161.69352641857338</v>
      </c>
      <c r="CN54" s="36">
        <f t="shared" si="68"/>
        <v>161.69352641857338</v>
      </c>
      <c r="CO54" s="36">
        <f t="shared" si="69"/>
        <v>229.73853431914111</v>
      </c>
      <c r="CP54" s="36">
        <f t="shared" ref="CP54:CP98" si="99">BV54/BH54*1000</f>
        <v>229.73853431914111</v>
      </c>
      <c r="CQ54" s="36">
        <f t="shared" si="70"/>
        <v>1.7026667270217222</v>
      </c>
      <c r="CR54" s="36">
        <f t="shared" si="70"/>
        <v>1.7026667270217222</v>
      </c>
      <c r="CS54" s="36">
        <f t="shared" si="71"/>
        <v>2.4191949236565535</v>
      </c>
      <c r="CT54" s="36">
        <f t="shared" ref="CT54:CT98" si="100">BZ54/BH54*1000</f>
        <v>2.4191949236565535</v>
      </c>
      <c r="CU54" s="36">
        <f t="shared" si="72"/>
        <v>0</v>
      </c>
      <c r="CV54" s="36">
        <f t="shared" si="72"/>
        <v>0</v>
      </c>
      <c r="CW54" s="36">
        <f t="shared" si="73"/>
        <v>0</v>
      </c>
      <c r="CX54" s="36">
        <f t="shared" ref="CX54:CX98" si="101">CD54/BH54*1000</f>
        <v>0</v>
      </c>
      <c r="CY54" s="47"/>
      <c r="CZ54" s="47"/>
    </row>
    <row r="55" spans="1:104" ht="39" customHeight="1" x14ac:dyDescent="0.2">
      <c r="A55" s="63">
        <v>60</v>
      </c>
      <c r="B55" s="63"/>
      <c r="C55" s="63">
        <v>43</v>
      </c>
      <c r="D55" s="64">
        <v>40</v>
      </c>
      <c r="E55" s="65" t="s">
        <v>248</v>
      </c>
      <c r="F55" s="65" t="s">
        <v>249</v>
      </c>
      <c r="G55" s="66" t="s">
        <v>246</v>
      </c>
      <c r="H55" s="56" t="s">
        <v>250</v>
      </c>
      <c r="I55" s="33"/>
      <c r="J55" s="34">
        <f t="shared" si="88"/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6">
        <v>0.35</v>
      </c>
      <c r="AF55" s="37">
        <f t="shared" si="31"/>
        <v>0.30094582975064488</v>
      </c>
      <c r="AG55" s="36">
        <f t="shared" si="93"/>
        <v>0.35</v>
      </c>
      <c r="AH55" s="37">
        <f t="shared" si="32"/>
        <v>0.30094582975064488</v>
      </c>
      <c r="AI55" s="36">
        <v>3.5000000000000003E-2</v>
      </c>
      <c r="AJ55" s="37">
        <f t="shared" si="33"/>
        <v>3.0094582975064489E-2</v>
      </c>
      <c r="AK55" s="36">
        <f t="shared" si="94"/>
        <v>3.5000000000000003E-2</v>
      </c>
      <c r="AL55" s="37">
        <f t="shared" si="34"/>
        <v>3.0094582975064489E-2</v>
      </c>
      <c r="AM55" s="37">
        <f t="shared" si="35"/>
        <v>64.320000000000007</v>
      </c>
      <c r="AN55" s="37">
        <f t="shared" si="36"/>
        <v>64.320999999999998</v>
      </c>
      <c r="AO55" s="37"/>
      <c r="AP55" s="37"/>
      <c r="AQ55" s="37">
        <v>0</v>
      </c>
      <c r="AR55" s="37">
        <v>0</v>
      </c>
      <c r="AS55" s="39">
        <v>5.94</v>
      </c>
      <c r="AT55" s="37">
        <f t="shared" si="95"/>
        <v>5.94</v>
      </c>
      <c r="AU55" s="22">
        <f t="shared" si="85"/>
        <v>9.2350746268656705E-2</v>
      </c>
      <c r="AV55" s="22">
        <f t="shared" si="85"/>
        <v>9.2349310489575731E-2</v>
      </c>
      <c r="AW55" s="22"/>
      <c r="AX55" s="39">
        <f t="shared" si="38"/>
        <v>58.38000000000001</v>
      </c>
      <c r="AY55" s="37">
        <f t="shared" si="39"/>
        <v>58.381</v>
      </c>
      <c r="AZ55" s="37">
        <v>0</v>
      </c>
      <c r="BA55" s="37">
        <v>0</v>
      </c>
      <c r="BB55" s="51">
        <v>0</v>
      </c>
      <c r="BC55" s="37">
        <f t="shared" si="91"/>
        <v>0</v>
      </c>
      <c r="BD55" s="22">
        <f t="shared" si="86"/>
        <v>0</v>
      </c>
      <c r="BE55" s="22">
        <f t="shared" si="86"/>
        <v>0</v>
      </c>
      <c r="BF55" s="22">
        <f t="shared" si="74"/>
        <v>0</v>
      </c>
      <c r="BG55" s="22">
        <f t="shared" si="74"/>
        <v>0</v>
      </c>
      <c r="BH55" s="36">
        <v>58.381</v>
      </c>
      <c r="BI55" s="42">
        <v>58.38</v>
      </c>
      <c r="BJ55" s="51">
        <v>18.399999999999999</v>
      </c>
      <c r="BK55" s="36">
        <f t="shared" si="96"/>
        <v>18.399999999999999</v>
      </c>
      <c r="BL55" s="36">
        <f t="shared" si="42"/>
        <v>22.212041884816752</v>
      </c>
      <c r="BM55" s="36">
        <f t="shared" si="43"/>
        <v>22.212041884816749</v>
      </c>
      <c r="BN55" s="44">
        <f t="shared" si="44"/>
        <v>22.212041884816749</v>
      </c>
      <c r="BO55" s="44">
        <f t="shared" si="45"/>
        <v>22.212041884816752</v>
      </c>
      <c r="BP55" s="67">
        <v>0.76400000000000001</v>
      </c>
      <c r="BQ55" s="36">
        <f t="shared" si="97"/>
        <v>0</v>
      </c>
      <c r="BR55" s="39">
        <v>0</v>
      </c>
      <c r="BS55" s="39">
        <v>16.97</v>
      </c>
      <c r="BT55" s="39">
        <f t="shared" ref="BT55:BT67" si="102">BS55</f>
        <v>16.97</v>
      </c>
      <c r="BU55" s="36">
        <v>1.0269999999999999</v>
      </c>
      <c r="BV55" s="36">
        <f t="shared" si="92"/>
        <v>1.0269999999999999</v>
      </c>
      <c r="BW55" s="43">
        <v>1.0269999999999999</v>
      </c>
      <c r="BX55" s="45">
        <f t="shared" si="48"/>
        <v>1</v>
      </c>
      <c r="BY55" s="36">
        <v>0</v>
      </c>
      <c r="BZ55" s="36">
        <f t="shared" si="87"/>
        <v>0</v>
      </c>
      <c r="CA55" s="43">
        <v>0</v>
      </c>
      <c r="CB55" s="45" t="e">
        <f t="shared" si="49"/>
        <v>#DIV/0!</v>
      </c>
      <c r="CC55" s="36">
        <v>0</v>
      </c>
      <c r="CD55" s="36">
        <f t="shared" si="90"/>
        <v>0</v>
      </c>
      <c r="CE55" s="43">
        <v>0</v>
      </c>
      <c r="CF55" s="45" t="e">
        <f t="shared" si="50"/>
        <v>#DIV/0!</v>
      </c>
      <c r="CG55" s="36">
        <f t="shared" si="65"/>
        <v>263.83706467661688</v>
      </c>
      <c r="CH55" s="36">
        <f t="shared" si="65"/>
        <v>263.83296279597641</v>
      </c>
      <c r="CI55" s="36">
        <f t="shared" si="66"/>
        <v>290.68174032202802</v>
      </c>
      <c r="CJ55" s="46">
        <f t="shared" si="66"/>
        <v>290.67676127507235</v>
      </c>
      <c r="CK55" s="36">
        <f t="shared" si="67"/>
        <v>290.68174032202802</v>
      </c>
      <c r="CL55" s="36">
        <f t="shared" si="98"/>
        <v>290.67676127507235</v>
      </c>
      <c r="CM55" s="36">
        <f t="shared" si="68"/>
        <v>15.967039800995023</v>
      </c>
      <c r="CN55" s="36">
        <f t="shared" si="68"/>
        <v>15.966791561076475</v>
      </c>
      <c r="CO55" s="36">
        <f t="shared" si="69"/>
        <v>17.591640972935934</v>
      </c>
      <c r="CP55" s="36">
        <f t="shared" si="99"/>
        <v>17.591339648173207</v>
      </c>
      <c r="CQ55" s="36">
        <f t="shared" si="70"/>
        <v>0</v>
      </c>
      <c r="CR55" s="36">
        <f t="shared" si="70"/>
        <v>0</v>
      </c>
      <c r="CS55" s="36">
        <f t="shared" si="71"/>
        <v>0</v>
      </c>
      <c r="CT55" s="36">
        <f t="shared" si="100"/>
        <v>0</v>
      </c>
      <c r="CU55" s="36">
        <f t="shared" si="72"/>
        <v>0</v>
      </c>
      <c r="CV55" s="36">
        <f t="shared" si="72"/>
        <v>0</v>
      </c>
      <c r="CW55" s="36">
        <f t="shared" si="73"/>
        <v>0</v>
      </c>
      <c r="CX55" s="36">
        <f t="shared" si="101"/>
        <v>0</v>
      </c>
      <c r="CY55" s="47"/>
      <c r="CZ55" s="47"/>
    </row>
    <row r="56" spans="1:104" ht="24.75" customHeight="1" x14ac:dyDescent="0.2">
      <c r="A56" s="63">
        <v>15</v>
      </c>
      <c r="B56" s="63"/>
      <c r="C56" s="63">
        <v>44</v>
      </c>
      <c r="D56" s="64">
        <v>41</v>
      </c>
      <c r="E56" s="65" t="s">
        <v>251</v>
      </c>
      <c r="F56" s="65" t="s">
        <v>252</v>
      </c>
      <c r="G56" s="66" t="s">
        <v>246</v>
      </c>
      <c r="H56" s="56" t="s">
        <v>253</v>
      </c>
      <c r="I56" s="33"/>
      <c r="J56" s="34">
        <f t="shared" si="88"/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6">
        <v>0.35</v>
      </c>
      <c r="AF56" s="37">
        <f t="shared" si="31"/>
        <v>0.30094582975064488</v>
      </c>
      <c r="AG56" s="36">
        <f t="shared" si="93"/>
        <v>0.35</v>
      </c>
      <c r="AH56" s="37">
        <f t="shared" si="32"/>
        <v>0.30094582975064488</v>
      </c>
      <c r="AI56" s="36">
        <v>0.08</v>
      </c>
      <c r="AJ56" s="37">
        <f t="shared" si="33"/>
        <v>6.878761822871883E-2</v>
      </c>
      <c r="AK56" s="36">
        <f t="shared" si="94"/>
        <v>0.08</v>
      </c>
      <c r="AL56" s="37">
        <f t="shared" si="34"/>
        <v>6.878761822871883E-2</v>
      </c>
      <c r="AM56" s="37">
        <f t="shared" si="35"/>
        <v>152.86531792111225</v>
      </c>
      <c r="AN56" s="37">
        <f t="shared" si="36"/>
        <v>152.86531792111225</v>
      </c>
      <c r="AO56" s="37"/>
      <c r="AP56" s="37"/>
      <c r="AQ56" s="37">
        <v>3.0000000000000001E-3</v>
      </c>
      <c r="AR56" s="37">
        <v>0</v>
      </c>
      <c r="AS56" s="39">
        <v>11.320492266112263</v>
      </c>
      <c r="AT56" s="37">
        <f t="shared" si="95"/>
        <v>11.320492266112263</v>
      </c>
      <c r="AU56" s="22">
        <f t="shared" si="85"/>
        <v>7.4055334591684965E-2</v>
      </c>
      <c r="AV56" s="22">
        <f t="shared" si="85"/>
        <v>7.4055334591684965E-2</v>
      </c>
      <c r="AW56" s="22"/>
      <c r="AX56" s="39">
        <f t="shared" si="38"/>
        <v>141.54482565499998</v>
      </c>
      <c r="AY56" s="37">
        <f t="shared" si="39"/>
        <v>141.54482565499998</v>
      </c>
      <c r="AZ56" s="37">
        <v>3.0000000000000001E-3</v>
      </c>
      <c r="BA56" s="37">
        <v>0</v>
      </c>
      <c r="BB56" s="51">
        <v>16.372825655</v>
      </c>
      <c r="BC56" s="37">
        <f t="shared" si="91"/>
        <v>16.372825655</v>
      </c>
      <c r="BD56" s="22">
        <f t="shared" si="86"/>
        <v>0.10710621531202628</v>
      </c>
      <c r="BE56" s="22">
        <f t="shared" si="86"/>
        <v>0.10710621531202628</v>
      </c>
      <c r="BF56" s="22">
        <f t="shared" si="74"/>
        <v>0.11567237148539057</v>
      </c>
      <c r="BG56" s="22">
        <f t="shared" si="74"/>
        <v>0.11567237148539057</v>
      </c>
      <c r="BH56" s="36">
        <v>125.17199999999998</v>
      </c>
      <c r="BI56" s="42">
        <f t="shared" ref="BI56:BI61" si="103">BH56</f>
        <v>125.17199999999998</v>
      </c>
      <c r="BJ56" s="51">
        <v>34.17</v>
      </c>
      <c r="BK56" s="36">
        <f t="shared" si="96"/>
        <v>34.17</v>
      </c>
      <c r="BL56" s="36">
        <f t="shared" si="42"/>
        <v>45.078534031413611</v>
      </c>
      <c r="BM56" s="36">
        <f t="shared" si="43"/>
        <v>45.078534031413611</v>
      </c>
      <c r="BN56" s="44">
        <f t="shared" si="44"/>
        <v>45.078534031413611</v>
      </c>
      <c r="BO56" s="44">
        <f t="shared" si="45"/>
        <v>45.078534031413611</v>
      </c>
      <c r="BP56" s="67">
        <v>0.76400000000000001</v>
      </c>
      <c r="BQ56" s="36">
        <f t="shared" si="97"/>
        <v>0</v>
      </c>
      <c r="BR56" s="39">
        <f t="shared" ref="BR56:BR61" si="104">BQ56/BS56*100</f>
        <v>0</v>
      </c>
      <c r="BS56" s="39">
        <v>34.44</v>
      </c>
      <c r="BT56" s="39">
        <f t="shared" si="102"/>
        <v>34.44</v>
      </c>
      <c r="BU56" s="36">
        <v>5.7359999999999998</v>
      </c>
      <c r="BV56" s="36">
        <f t="shared" si="92"/>
        <v>5.7359999999999998</v>
      </c>
      <c r="BW56" s="43">
        <v>5.7359999999999998</v>
      </c>
      <c r="BX56" s="45">
        <f t="shared" si="48"/>
        <v>1</v>
      </c>
      <c r="BY56" s="36">
        <v>0</v>
      </c>
      <c r="BZ56" s="36">
        <f t="shared" si="87"/>
        <v>0</v>
      </c>
      <c r="CA56" s="43">
        <v>0</v>
      </c>
      <c r="CB56" s="45" t="e">
        <f t="shared" si="49"/>
        <v>#DIV/0!</v>
      </c>
      <c r="CC56" s="36">
        <v>0</v>
      </c>
      <c r="CD56" s="36">
        <f t="shared" si="90"/>
        <v>0</v>
      </c>
      <c r="CE56" s="43">
        <v>0</v>
      </c>
      <c r="CF56" s="45" t="e">
        <f t="shared" si="50"/>
        <v>#DIV/0!</v>
      </c>
      <c r="CG56" s="36">
        <f t="shared" ref="CG56:CH87" si="105">BS56/AM56*1000</f>
        <v>225.2963619764499</v>
      </c>
      <c r="CH56" s="36">
        <f t="shared" si="105"/>
        <v>225.2963619764499</v>
      </c>
      <c r="CI56" s="36">
        <f t="shared" ref="CI56:CJ87" si="106">BS56/AX56*1000</f>
        <v>243.31514656666948</v>
      </c>
      <c r="CJ56" s="46">
        <f t="shared" si="106"/>
        <v>243.31514656666948</v>
      </c>
      <c r="CK56" s="36">
        <f t="shared" si="67"/>
        <v>275.14140542613364</v>
      </c>
      <c r="CL56" s="36">
        <f t="shared" si="98"/>
        <v>275.14140542613364</v>
      </c>
      <c r="CM56" s="36">
        <f t="shared" ref="CM56:CN87" si="107">BU56/AM56*1000</f>
        <v>37.52322683788956</v>
      </c>
      <c r="CN56" s="36">
        <f t="shared" si="107"/>
        <v>37.52322683788956</v>
      </c>
      <c r="CO56" s="36">
        <f t="shared" si="69"/>
        <v>45.824944875850832</v>
      </c>
      <c r="CP56" s="36">
        <f t="shared" si="99"/>
        <v>45.824944875850832</v>
      </c>
      <c r="CQ56" s="36">
        <f t="shared" ref="CQ56:CR87" si="108">BY56/AM56*1000</f>
        <v>0</v>
      </c>
      <c r="CR56" s="36">
        <f t="shared" si="108"/>
        <v>0</v>
      </c>
      <c r="CS56" s="36">
        <f t="shared" si="71"/>
        <v>0</v>
      </c>
      <c r="CT56" s="36">
        <f t="shared" si="100"/>
        <v>0</v>
      </c>
      <c r="CU56" s="36">
        <f t="shared" ref="CU56:CV87" si="109">CC56/AM56*1000</f>
        <v>0</v>
      </c>
      <c r="CV56" s="36">
        <f t="shared" si="109"/>
        <v>0</v>
      </c>
      <c r="CW56" s="36">
        <f t="shared" si="73"/>
        <v>0</v>
      </c>
      <c r="CX56" s="36">
        <f t="shared" si="101"/>
        <v>0</v>
      </c>
      <c r="CY56" s="47"/>
      <c r="CZ56" s="47"/>
    </row>
    <row r="57" spans="1:104" ht="24.75" customHeight="1" x14ac:dyDescent="0.2">
      <c r="A57" s="63">
        <v>9</v>
      </c>
      <c r="B57" s="63"/>
      <c r="C57" s="63">
        <v>45</v>
      </c>
      <c r="D57" s="64">
        <v>42</v>
      </c>
      <c r="E57" s="65" t="s">
        <v>254</v>
      </c>
      <c r="F57" s="65" t="s">
        <v>255</v>
      </c>
      <c r="G57" s="66" t="s">
        <v>246</v>
      </c>
      <c r="H57" s="56" t="s">
        <v>256</v>
      </c>
      <c r="I57" s="33"/>
      <c r="J57" s="34">
        <f t="shared" si="88"/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6">
        <v>0.47</v>
      </c>
      <c r="AF57" s="37">
        <f t="shared" si="31"/>
        <v>0.4041272570937231</v>
      </c>
      <c r="AG57" s="36">
        <f t="shared" si="93"/>
        <v>0.47</v>
      </c>
      <c r="AH57" s="37">
        <f t="shared" si="32"/>
        <v>0.4041272570937231</v>
      </c>
      <c r="AI57" s="36">
        <v>0.22</v>
      </c>
      <c r="AJ57" s="37">
        <f t="shared" si="33"/>
        <v>0.18916595012897677</v>
      </c>
      <c r="AK57" s="36">
        <f t="shared" si="94"/>
        <v>0.22</v>
      </c>
      <c r="AL57" s="37">
        <f t="shared" si="34"/>
        <v>0.18916595012897677</v>
      </c>
      <c r="AM57" s="37">
        <f t="shared" si="35"/>
        <v>345.189818021978</v>
      </c>
      <c r="AN57" s="37">
        <f t="shared" si="36"/>
        <v>345.189818021978</v>
      </c>
      <c r="AO57" s="37"/>
      <c r="AP57" s="37"/>
      <c r="AQ57" s="37">
        <v>2E-3</v>
      </c>
      <c r="AR57" s="37">
        <v>0</v>
      </c>
      <c r="AS57" s="39">
        <v>19.02281802197804</v>
      </c>
      <c r="AT57" s="37">
        <f t="shared" si="95"/>
        <v>19.02281802197804</v>
      </c>
      <c r="AU57" s="22">
        <f t="shared" si="85"/>
        <v>5.5108282541424414E-2</v>
      </c>
      <c r="AV57" s="22">
        <f t="shared" si="85"/>
        <v>5.5108282541424414E-2</v>
      </c>
      <c r="AW57" s="22"/>
      <c r="AX57" s="39">
        <f t="shared" si="38"/>
        <v>326.16699999999997</v>
      </c>
      <c r="AY57" s="37">
        <f t="shared" si="39"/>
        <v>326.16699999999997</v>
      </c>
      <c r="AZ57" s="37">
        <v>0</v>
      </c>
      <c r="BA57" s="37">
        <f>AZ57*0.3</f>
        <v>0</v>
      </c>
      <c r="BB57" s="51">
        <v>0</v>
      </c>
      <c r="BC57" s="37">
        <f t="shared" si="91"/>
        <v>0</v>
      </c>
      <c r="BD57" s="22">
        <f t="shared" si="86"/>
        <v>0</v>
      </c>
      <c r="BE57" s="22">
        <f t="shared" si="86"/>
        <v>0</v>
      </c>
      <c r="BF57" s="22">
        <f t="shared" si="74"/>
        <v>0</v>
      </c>
      <c r="BG57" s="22">
        <f t="shared" si="74"/>
        <v>0</v>
      </c>
      <c r="BH57" s="36">
        <v>326.16699999999997</v>
      </c>
      <c r="BI57" s="42">
        <f t="shared" si="103"/>
        <v>326.16699999999997</v>
      </c>
      <c r="BJ57" s="51">
        <v>86.88</v>
      </c>
      <c r="BK57" s="36">
        <f t="shared" si="96"/>
        <v>86.88</v>
      </c>
      <c r="BL57" s="36">
        <f t="shared" si="42"/>
        <v>102.80104712041886</v>
      </c>
      <c r="BM57" s="36">
        <f t="shared" si="43"/>
        <v>102.80104712041886</v>
      </c>
      <c r="BN57" s="44">
        <f t="shared" si="44"/>
        <v>102.80104712041886</v>
      </c>
      <c r="BO57" s="44">
        <f t="shared" si="45"/>
        <v>102.80104712041886</v>
      </c>
      <c r="BP57" s="67">
        <v>0.76400000000000001</v>
      </c>
      <c r="BQ57" s="36">
        <f t="shared" si="97"/>
        <v>0</v>
      </c>
      <c r="BR57" s="39">
        <f t="shared" si="104"/>
        <v>0</v>
      </c>
      <c r="BS57" s="39">
        <v>78.540000000000006</v>
      </c>
      <c r="BT57" s="39">
        <f t="shared" si="102"/>
        <v>78.540000000000006</v>
      </c>
      <c r="BU57" s="36">
        <v>5.5739999999999998</v>
      </c>
      <c r="BV57" s="36">
        <f t="shared" si="92"/>
        <v>5.5739999999999998</v>
      </c>
      <c r="BW57" s="43">
        <v>5.5739999999999998</v>
      </c>
      <c r="BX57" s="45">
        <f t="shared" si="48"/>
        <v>1</v>
      </c>
      <c r="BY57" s="36">
        <v>0</v>
      </c>
      <c r="BZ57" s="36">
        <f t="shared" si="87"/>
        <v>0</v>
      </c>
      <c r="CA57" s="43">
        <v>0</v>
      </c>
      <c r="CB57" s="45" t="e">
        <f t="shared" si="49"/>
        <v>#DIV/0!</v>
      </c>
      <c r="CC57" s="36">
        <v>0</v>
      </c>
      <c r="CD57" s="36">
        <f t="shared" si="90"/>
        <v>0</v>
      </c>
      <c r="CE57" s="43">
        <v>0</v>
      </c>
      <c r="CF57" s="45" t="e">
        <f t="shared" si="50"/>
        <v>#DIV/0!</v>
      </c>
      <c r="CG57" s="36">
        <f t="shared" si="105"/>
        <v>227.52698920858501</v>
      </c>
      <c r="CH57" s="36">
        <f t="shared" si="105"/>
        <v>227.52698920858501</v>
      </c>
      <c r="CI57" s="36">
        <f t="shared" si="106"/>
        <v>240.79689238948148</v>
      </c>
      <c r="CJ57" s="46">
        <f t="shared" si="106"/>
        <v>240.79689238948148</v>
      </c>
      <c r="CK57" s="36">
        <f t="shared" si="67"/>
        <v>240.79689238948148</v>
      </c>
      <c r="CL57" s="36">
        <f t="shared" si="98"/>
        <v>240.79689238948148</v>
      </c>
      <c r="CM57" s="36">
        <f t="shared" si="107"/>
        <v>16.147637354833876</v>
      </c>
      <c r="CN57" s="36">
        <f t="shared" si="107"/>
        <v>16.147637354833876</v>
      </c>
      <c r="CO57" s="36">
        <f t="shared" si="69"/>
        <v>17.089405120689712</v>
      </c>
      <c r="CP57" s="36">
        <f t="shared" si="99"/>
        <v>17.089405120689712</v>
      </c>
      <c r="CQ57" s="36">
        <f t="shared" si="108"/>
        <v>0</v>
      </c>
      <c r="CR57" s="36">
        <f t="shared" si="108"/>
        <v>0</v>
      </c>
      <c r="CS57" s="36">
        <f t="shared" si="71"/>
        <v>0</v>
      </c>
      <c r="CT57" s="36">
        <f t="shared" si="100"/>
        <v>0</v>
      </c>
      <c r="CU57" s="36">
        <f t="shared" si="109"/>
        <v>0</v>
      </c>
      <c r="CV57" s="36">
        <f t="shared" si="109"/>
        <v>0</v>
      </c>
      <c r="CW57" s="36">
        <f t="shared" si="73"/>
        <v>0</v>
      </c>
      <c r="CX57" s="36">
        <f t="shared" si="101"/>
        <v>0</v>
      </c>
      <c r="CY57" s="47"/>
      <c r="CZ57" s="47"/>
    </row>
    <row r="58" spans="1:104" ht="24.75" customHeight="1" x14ac:dyDescent="0.2">
      <c r="A58" s="63">
        <v>63</v>
      </c>
      <c r="B58" s="63"/>
      <c r="C58" s="63">
        <v>46</v>
      </c>
      <c r="D58" s="64">
        <v>43</v>
      </c>
      <c r="E58" s="65" t="s">
        <v>257</v>
      </c>
      <c r="F58" s="65" t="s">
        <v>258</v>
      </c>
      <c r="G58" s="66" t="s">
        <v>246</v>
      </c>
      <c r="H58" s="56" t="s">
        <v>259</v>
      </c>
      <c r="I58" s="33"/>
      <c r="J58" s="34">
        <f t="shared" si="88"/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68">
        <v>0.39542000000000005</v>
      </c>
      <c r="AF58" s="37">
        <f t="shared" si="31"/>
        <v>0.34</v>
      </c>
      <c r="AG58" s="36">
        <f t="shared" si="93"/>
        <v>0.39542000000000005</v>
      </c>
      <c r="AH58" s="37">
        <f t="shared" si="32"/>
        <v>0.34</v>
      </c>
      <c r="AI58" s="36">
        <v>0.19</v>
      </c>
      <c r="AJ58" s="37">
        <f t="shared" si="33"/>
        <v>0.16337059329320722</v>
      </c>
      <c r="AK58" s="36">
        <f t="shared" si="94"/>
        <v>0.19</v>
      </c>
      <c r="AL58" s="37">
        <f t="shared" si="34"/>
        <v>0.16337059329320722</v>
      </c>
      <c r="AM58" s="37">
        <f t="shared" si="35"/>
        <v>293.34806609823102</v>
      </c>
      <c r="AN58" s="37">
        <f t="shared" si="36"/>
        <v>293.34806609823102</v>
      </c>
      <c r="AO58" s="37"/>
      <c r="AP58" s="37"/>
      <c r="AQ58" s="37">
        <v>2E-3</v>
      </c>
      <c r="AR58" s="37">
        <v>0</v>
      </c>
      <c r="AS58" s="39">
        <v>15.940066098231053</v>
      </c>
      <c r="AT58" s="37">
        <f t="shared" si="95"/>
        <v>15.940066098231053</v>
      </c>
      <c r="AU58" s="22">
        <f t="shared" si="85"/>
        <v>5.4338405261186676E-2</v>
      </c>
      <c r="AV58" s="22">
        <f t="shared" si="85"/>
        <v>5.4338405261186676E-2</v>
      </c>
      <c r="AW58" s="22"/>
      <c r="AX58" s="39">
        <f t="shared" si="38"/>
        <v>277.40799999999996</v>
      </c>
      <c r="AY58" s="37">
        <f t="shared" si="39"/>
        <v>277.40799999999996</v>
      </c>
      <c r="AZ58" s="37">
        <v>1E-3</v>
      </c>
      <c r="BA58" s="37">
        <v>0</v>
      </c>
      <c r="BB58" s="51">
        <v>5.34</v>
      </c>
      <c r="BC58" s="37">
        <f t="shared" si="91"/>
        <v>5.34</v>
      </c>
      <c r="BD58" s="22">
        <f t="shared" si="86"/>
        <v>1.8203631171073882E-2</v>
      </c>
      <c r="BE58" s="22">
        <f t="shared" si="86"/>
        <v>1.8203631171073882E-2</v>
      </c>
      <c r="BF58" s="22">
        <f t="shared" ref="BF58:BG89" si="110">BB58/AX58</f>
        <v>1.9249625100934368E-2</v>
      </c>
      <c r="BG58" s="22">
        <f t="shared" si="110"/>
        <v>1.9249625100934368E-2</v>
      </c>
      <c r="BH58" s="36">
        <v>272.06799999999998</v>
      </c>
      <c r="BI58" s="42">
        <f t="shared" si="103"/>
        <v>272.06799999999998</v>
      </c>
      <c r="BJ58" s="51">
        <v>67.47</v>
      </c>
      <c r="BK58" s="36">
        <f t="shared" si="96"/>
        <v>67.47</v>
      </c>
      <c r="BL58" s="36">
        <f t="shared" si="42"/>
        <v>84.528795811518307</v>
      </c>
      <c r="BM58" s="36">
        <f t="shared" si="43"/>
        <v>84.528795811518307</v>
      </c>
      <c r="BN58" s="44">
        <f t="shared" si="44"/>
        <v>84.528795811518322</v>
      </c>
      <c r="BO58" s="44">
        <f t="shared" si="45"/>
        <v>84.528795811518322</v>
      </c>
      <c r="BP58" s="67">
        <v>0.76400000000000001</v>
      </c>
      <c r="BQ58" s="36">
        <f t="shared" si="97"/>
        <v>0</v>
      </c>
      <c r="BR58" s="39">
        <f t="shared" si="104"/>
        <v>0</v>
      </c>
      <c r="BS58" s="39">
        <v>64.58</v>
      </c>
      <c r="BT58" s="39">
        <f t="shared" si="102"/>
        <v>64.58</v>
      </c>
      <c r="BU58" s="36">
        <v>4.2460000000000004</v>
      </c>
      <c r="BV58" s="36">
        <f t="shared" si="92"/>
        <v>4.2460000000000004</v>
      </c>
      <c r="BW58" s="43">
        <v>4.2460000000000004</v>
      </c>
      <c r="BX58" s="45">
        <f t="shared" si="48"/>
        <v>1</v>
      </c>
      <c r="BY58" s="36">
        <v>0</v>
      </c>
      <c r="BZ58" s="36">
        <f t="shared" si="87"/>
        <v>0</v>
      </c>
      <c r="CA58" s="43">
        <v>0</v>
      </c>
      <c r="CB58" s="45" t="e">
        <f t="shared" si="49"/>
        <v>#DIV/0!</v>
      </c>
      <c r="CC58" s="36">
        <v>0</v>
      </c>
      <c r="CD58" s="36">
        <f t="shared" si="90"/>
        <v>0</v>
      </c>
      <c r="CE58" s="43">
        <v>0</v>
      </c>
      <c r="CF58" s="45" t="e">
        <f t="shared" si="50"/>
        <v>#DIV/0!</v>
      </c>
      <c r="CG58" s="36">
        <f t="shared" si="105"/>
        <v>220.14803390036542</v>
      </c>
      <c r="CH58" s="36">
        <f t="shared" si="105"/>
        <v>220.14803390036542</v>
      </c>
      <c r="CI58" s="36">
        <f t="shared" si="106"/>
        <v>232.79790056523248</v>
      </c>
      <c r="CJ58" s="46">
        <f t="shared" si="106"/>
        <v>232.79790056523248</v>
      </c>
      <c r="CK58" s="36">
        <f t="shared" si="67"/>
        <v>237.3671288060338</v>
      </c>
      <c r="CL58" s="36">
        <f t="shared" si="98"/>
        <v>237.3671288060338</v>
      </c>
      <c r="CM58" s="36">
        <f t="shared" si="107"/>
        <v>14.474273024790209</v>
      </c>
      <c r="CN58" s="36">
        <f t="shared" si="107"/>
        <v>14.474273024790209</v>
      </c>
      <c r="CO58" s="36">
        <f t="shared" si="69"/>
        <v>15.606392519517183</v>
      </c>
      <c r="CP58" s="36">
        <f t="shared" si="99"/>
        <v>15.606392519517183</v>
      </c>
      <c r="CQ58" s="36">
        <f t="shared" si="108"/>
        <v>0</v>
      </c>
      <c r="CR58" s="36">
        <f t="shared" si="108"/>
        <v>0</v>
      </c>
      <c r="CS58" s="36">
        <f t="shared" si="71"/>
        <v>0</v>
      </c>
      <c r="CT58" s="36">
        <f t="shared" si="100"/>
        <v>0</v>
      </c>
      <c r="CU58" s="36">
        <f t="shared" si="109"/>
        <v>0</v>
      </c>
      <c r="CV58" s="36">
        <f t="shared" si="109"/>
        <v>0</v>
      </c>
      <c r="CW58" s="36">
        <f t="shared" si="73"/>
        <v>0</v>
      </c>
      <c r="CX58" s="36">
        <f t="shared" si="101"/>
        <v>0</v>
      </c>
      <c r="CY58" s="47"/>
      <c r="CZ58" s="47"/>
    </row>
    <row r="59" spans="1:104" ht="24.75" customHeight="1" x14ac:dyDescent="0.2">
      <c r="A59" s="63">
        <v>14</v>
      </c>
      <c r="B59" s="63"/>
      <c r="C59" s="63">
        <v>47</v>
      </c>
      <c r="D59" s="64">
        <v>44</v>
      </c>
      <c r="E59" s="65" t="s">
        <v>260</v>
      </c>
      <c r="F59" s="65" t="s">
        <v>261</v>
      </c>
      <c r="G59" s="66" t="s">
        <v>246</v>
      </c>
      <c r="H59" s="56" t="s">
        <v>253</v>
      </c>
      <c r="I59" s="33"/>
      <c r="J59" s="34">
        <f t="shared" si="88"/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6">
        <v>0.35</v>
      </c>
      <c r="AF59" s="37">
        <f t="shared" si="31"/>
        <v>0.30094582975064488</v>
      </c>
      <c r="AG59" s="36">
        <f t="shared" si="93"/>
        <v>0.35</v>
      </c>
      <c r="AH59" s="37">
        <f t="shared" si="32"/>
        <v>0.30094582975064488</v>
      </c>
      <c r="AI59" s="36">
        <v>0.28999999999999998</v>
      </c>
      <c r="AJ59" s="37">
        <f t="shared" si="33"/>
        <v>0.24935511607910574</v>
      </c>
      <c r="AK59" s="36">
        <f t="shared" si="94"/>
        <v>0.28999999999999998</v>
      </c>
      <c r="AL59" s="37">
        <f t="shared" si="34"/>
        <v>0.24935511607910574</v>
      </c>
      <c r="AM59" s="37">
        <f t="shared" si="35"/>
        <v>553.59105702053091</v>
      </c>
      <c r="AN59" s="37">
        <f t="shared" si="36"/>
        <v>553.59105702053091</v>
      </c>
      <c r="AO59" s="37"/>
      <c r="AP59" s="37"/>
      <c r="AQ59" s="37">
        <v>3.0000000000000001E-3</v>
      </c>
      <c r="AR59" s="37">
        <v>0</v>
      </c>
      <c r="AS59" s="39">
        <v>21.20305702053102</v>
      </c>
      <c r="AT59" s="37">
        <f t="shared" si="95"/>
        <v>21.20305702053102</v>
      </c>
      <c r="AU59" s="22">
        <f t="shared" si="85"/>
        <v>3.8300938484533115E-2</v>
      </c>
      <c r="AV59" s="22">
        <f t="shared" si="85"/>
        <v>3.8300938484533115E-2</v>
      </c>
      <c r="AW59" s="22"/>
      <c r="AX59" s="39">
        <f t="shared" si="38"/>
        <v>532.38799999999992</v>
      </c>
      <c r="AY59" s="37">
        <f t="shared" si="39"/>
        <v>532.38799999999992</v>
      </c>
      <c r="AZ59" s="37">
        <v>1.0999999999999999E-2</v>
      </c>
      <c r="BA59" s="37">
        <v>0</v>
      </c>
      <c r="BB59" s="51">
        <v>45.74</v>
      </c>
      <c r="BC59" s="37">
        <f t="shared" si="91"/>
        <v>45.74</v>
      </c>
      <c r="BD59" s="22">
        <f t="shared" si="86"/>
        <v>8.2624167099403942E-2</v>
      </c>
      <c r="BE59" s="22">
        <f t="shared" si="86"/>
        <v>8.2624167099403942E-2</v>
      </c>
      <c r="BF59" s="22">
        <f t="shared" si="110"/>
        <v>8.5914783954559468E-2</v>
      </c>
      <c r="BG59" s="22">
        <f t="shared" si="110"/>
        <v>8.5914783954559468E-2</v>
      </c>
      <c r="BH59" s="36">
        <v>486.64799999999991</v>
      </c>
      <c r="BI59" s="42">
        <f t="shared" si="103"/>
        <v>486.64799999999991</v>
      </c>
      <c r="BJ59" s="51">
        <v>132.80000000000001</v>
      </c>
      <c r="BK59" s="36">
        <f t="shared" si="96"/>
        <v>132.80000000000001</v>
      </c>
      <c r="BL59" s="36">
        <f t="shared" si="42"/>
        <v>163.93979057591622</v>
      </c>
      <c r="BM59" s="36">
        <f t="shared" si="43"/>
        <v>163.93979057591622</v>
      </c>
      <c r="BN59" s="44">
        <f t="shared" si="44"/>
        <v>163.93979057591625</v>
      </c>
      <c r="BO59" s="44">
        <f t="shared" si="45"/>
        <v>163.93979057591625</v>
      </c>
      <c r="BP59" s="67">
        <v>0.76400000000000001</v>
      </c>
      <c r="BQ59" s="36">
        <f t="shared" si="97"/>
        <v>0</v>
      </c>
      <c r="BR59" s="39">
        <f t="shared" si="104"/>
        <v>0</v>
      </c>
      <c r="BS59" s="39">
        <v>125.25</v>
      </c>
      <c r="BT59" s="39">
        <f t="shared" si="102"/>
        <v>125.25</v>
      </c>
      <c r="BU59" s="36">
        <v>30.844000000000001</v>
      </c>
      <c r="BV59" s="36">
        <f t="shared" si="92"/>
        <v>30.844000000000001</v>
      </c>
      <c r="BW59" s="43">
        <v>30.844000000000001</v>
      </c>
      <c r="BX59" s="45">
        <f t="shared" si="48"/>
        <v>1</v>
      </c>
      <c r="BY59" s="36">
        <v>7.0000000000000001E-3</v>
      </c>
      <c r="BZ59" s="36">
        <f t="shared" si="87"/>
        <v>7.0000000000000001E-3</v>
      </c>
      <c r="CA59" s="43">
        <v>7.0000000000000001E-3</v>
      </c>
      <c r="CB59" s="45">
        <f t="shared" si="49"/>
        <v>1</v>
      </c>
      <c r="CC59" s="36">
        <v>7.0000000000000001E-3</v>
      </c>
      <c r="CD59" s="36">
        <f t="shared" si="90"/>
        <v>7.0000000000000001E-3</v>
      </c>
      <c r="CE59" s="43">
        <v>7.0000000000000001E-3</v>
      </c>
      <c r="CF59" s="45">
        <f t="shared" si="50"/>
        <v>1</v>
      </c>
      <c r="CG59" s="36">
        <f t="shared" si="105"/>
        <v>226.25004217753263</v>
      </c>
      <c r="CH59" s="36">
        <f t="shared" si="105"/>
        <v>226.25004217753263</v>
      </c>
      <c r="CI59" s="36">
        <f t="shared" si="106"/>
        <v>235.26074967880572</v>
      </c>
      <c r="CJ59" s="46">
        <f t="shared" si="106"/>
        <v>235.26074967880572</v>
      </c>
      <c r="CK59" s="36">
        <f t="shared" si="67"/>
        <v>257.37288553533568</v>
      </c>
      <c r="CL59" s="36">
        <f t="shared" si="98"/>
        <v>257.37288553533568</v>
      </c>
      <c r="CM59" s="36">
        <f t="shared" si="107"/>
        <v>55.716217971447641</v>
      </c>
      <c r="CN59" s="36">
        <f t="shared" si="107"/>
        <v>55.716217971447641</v>
      </c>
      <c r="CO59" s="36">
        <f t="shared" si="69"/>
        <v>63.380513225164819</v>
      </c>
      <c r="CP59" s="36">
        <f t="shared" si="99"/>
        <v>63.380513225164819</v>
      </c>
      <c r="CQ59" s="36">
        <f t="shared" si="108"/>
        <v>1.2644712936069688E-2</v>
      </c>
      <c r="CR59" s="36">
        <f t="shared" si="108"/>
        <v>1.2644712936069688E-2</v>
      </c>
      <c r="CS59" s="36">
        <f t="shared" si="71"/>
        <v>1.4384113363252293E-2</v>
      </c>
      <c r="CT59" s="36">
        <f t="shared" si="100"/>
        <v>1.4384113363252293E-2</v>
      </c>
      <c r="CU59" s="36">
        <f t="shared" si="109"/>
        <v>1.2644712936069688E-2</v>
      </c>
      <c r="CV59" s="36">
        <f t="shared" si="109"/>
        <v>1.2644712936069688E-2</v>
      </c>
      <c r="CW59" s="36">
        <f t="shared" si="73"/>
        <v>1.4384113363252293E-2</v>
      </c>
      <c r="CX59" s="36">
        <f t="shared" si="101"/>
        <v>1.4384113363252293E-2</v>
      </c>
      <c r="CY59" s="47"/>
      <c r="CZ59" s="47"/>
    </row>
    <row r="60" spans="1:104" ht="24.75" customHeight="1" x14ac:dyDescent="0.2">
      <c r="A60" s="63">
        <v>59</v>
      </c>
      <c r="B60" s="63"/>
      <c r="C60" s="63">
        <v>48</v>
      </c>
      <c r="D60" s="64">
        <v>45</v>
      </c>
      <c r="E60" s="65" t="s">
        <v>262</v>
      </c>
      <c r="F60" s="65" t="s">
        <v>263</v>
      </c>
      <c r="G60" s="66" t="s">
        <v>246</v>
      </c>
      <c r="H60" s="56" t="s">
        <v>253</v>
      </c>
      <c r="I60" s="33"/>
      <c r="J60" s="34">
        <f t="shared" si="88"/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6">
        <v>0.35</v>
      </c>
      <c r="AF60" s="37">
        <f t="shared" si="31"/>
        <v>0.30094582975064488</v>
      </c>
      <c r="AG60" s="36">
        <f t="shared" si="93"/>
        <v>0.35</v>
      </c>
      <c r="AH60" s="37">
        <f t="shared" si="32"/>
        <v>0.30094582975064488</v>
      </c>
      <c r="AI60" s="36">
        <v>0.2</v>
      </c>
      <c r="AJ60" s="37">
        <f t="shared" si="33"/>
        <v>0.17196904557179707</v>
      </c>
      <c r="AK60" s="36">
        <f t="shared" si="94"/>
        <v>0.2</v>
      </c>
      <c r="AL60" s="37">
        <f t="shared" si="34"/>
        <v>0.17196904557179707</v>
      </c>
      <c r="AM60" s="37">
        <f t="shared" si="35"/>
        <v>309.60455544079696</v>
      </c>
      <c r="AN60" s="37">
        <f t="shared" si="36"/>
        <v>309.60455544079696</v>
      </c>
      <c r="AO60" s="37"/>
      <c r="AP60" s="37"/>
      <c r="AQ60" s="37">
        <v>5.0000000000000001E-3</v>
      </c>
      <c r="AR60" s="37">
        <v>0</v>
      </c>
      <c r="AS60" s="39">
        <v>17.680555440796951</v>
      </c>
      <c r="AT60" s="37">
        <f t="shared" si="95"/>
        <v>17.680555440796951</v>
      </c>
      <c r="AU60" s="22">
        <f t="shared" si="85"/>
        <v>5.710689694350396E-2</v>
      </c>
      <c r="AV60" s="22">
        <f t="shared" si="85"/>
        <v>5.710689694350396E-2</v>
      </c>
      <c r="AW60" s="22"/>
      <c r="AX60" s="39">
        <f t="shared" si="38"/>
        <v>291.92399999999998</v>
      </c>
      <c r="AY60" s="37">
        <f t="shared" si="39"/>
        <v>291.92400000000004</v>
      </c>
      <c r="AZ60" s="37">
        <v>0</v>
      </c>
      <c r="BA60" s="37">
        <f>AZ60*0.3</f>
        <v>0</v>
      </c>
      <c r="BB60" s="51">
        <v>0</v>
      </c>
      <c r="BC60" s="37">
        <f t="shared" si="91"/>
        <v>0</v>
      </c>
      <c r="BD60" s="22">
        <f t="shared" si="86"/>
        <v>0</v>
      </c>
      <c r="BE60" s="22">
        <f t="shared" si="86"/>
        <v>0</v>
      </c>
      <c r="BF60" s="22">
        <f t="shared" si="110"/>
        <v>0</v>
      </c>
      <c r="BG60" s="22">
        <f t="shared" si="110"/>
        <v>0</v>
      </c>
      <c r="BH60" s="36">
        <v>291.92400000000004</v>
      </c>
      <c r="BI60" s="42">
        <f t="shared" si="103"/>
        <v>291.92400000000004</v>
      </c>
      <c r="BJ60" s="51">
        <v>72.34</v>
      </c>
      <c r="BK60" s="36">
        <f t="shared" si="96"/>
        <v>72.34</v>
      </c>
      <c r="BL60" s="36">
        <f t="shared" si="42"/>
        <v>91.688481675392666</v>
      </c>
      <c r="BM60" s="36">
        <f t="shared" si="43"/>
        <v>91.688481675392666</v>
      </c>
      <c r="BN60" s="44">
        <f t="shared" si="44"/>
        <v>91.688481675392666</v>
      </c>
      <c r="BO60" s="44">
        <f t="shared" si="45"/>
        <v>91.688481675392666</v>
      </c>
      <c r="BP60" s="67">
        <v>0.76400000000000001</v>
      </c>
      <c r="BQ60" s="36">
        <f t="shared" si="97"/>
        <v>0</v>
      </c>
      <c r="BR60" s="39">
        <f t="shared" si="104"/>
        <v>0</v>
      </c>
      <c r="BS60" s="39">
        <v>70.05</v>
      </c>
      <c r="BT60" s="39">
        <f t="shared" si="102"/>
        <v>70.05</v>
      </c>
      <c r="BU60" s="36">
        <v>4.8449999999999998</v>
      </c>
      <c r="BV60" s="36">
        <f t="shared" si="92"/>
        <v>4.8449999999999998</v>
      </c>
      <c r="BW60" s="43">
        <v>4.8449999999999998</v>
      </c>
      <c r="BX60" s="45">
        <f t="shared" si="48"/>
        <v>1</v>
      </c>
      <c r="BY60" s="36">
        <v>0</v>
      </c>
      <c r="BZ60" s="36">
        <f t="shared" si="87"/>
        <v>0</v>
      </c>
      <c r="CA60" s="43">
        <v>0</v>
      </c>
      <c r="CB60" s="45" t="e">
        <f t="shared" si="49"/>
        <v>#DIV/0!</v>
      </c>
      <c r="CC60" s="36">
        <v>0</v>
      </c>
      <c r="CD60" s="36">
        <f t="shared" si="90"/>
        <v>0</v>
      </c>
      <c r="CE60" s="43">
        <v>0</v>
      </c>
      <c r="CF60" s="45" t="e">
        <f t="shared" si="50"/>
        <v>#DIV/0!</v>
      </c>
      <c r="CG60" s="36">
        <f t="shared" si="105"/>
        <v>226.25636079632901</v>
      </c>
      <c r="CH60" s="36">
        <f t="shared" si="105"/>
        <v>226.25636079632901</v>
      </c>
      <c r="CI60" s="36">
        <f t="shared" si="106"/>
        <v>239.95971554240145</v>
      </c>
      <c r="CJ60" s="46">
        <f t="shared" si="106"/>
        <v>239.95971554240143</v>
      </c>
      <c r="CK60" s="36">
        <f t="shared" si="67"/>
        <v>239.95971554240143</v>
      </c>
      <c r="CL60" s="36">
        <f t="shared" si="98"/>
        <v>239.95971554240143</v>
      </c>
      <c r="CM60" s="36">
        <f t="shared" si="107"/>
        <v>15.648994547583353</v>
      </c>
      <c r="CN60" s="36">
        <f t="shared" si="107"/>
        <v>15.648994547583353</v>
      </c>
      <c r="CO60" s="36">
        <f t="shared" si="69"/>
        <v>16.596785464709988</v>
      </c>
      <c r="CP60" s="36">
        <f t="shared" si="99"/>
        <v>16.596785464709988</v>
      </c>
      <c r="CQ60" s="36">
        <f t="shared" si="108"/>
        <v>0</v>
      </c>
      <c r="CR60" s="36">
        <f t="shared" si="108"/>
        <v>0</v>
      </c>
      <c r="CS60" s="36">
        <f t="shared" si="71"/>
        <v>0</v>
      </c>
      <c r="CT60" s="36">
        <f t="shared" si="100"/>
        <v>0</v>
      </c>
      <c r="CU60" s="36">
        <f t="shared" si="109"/>
        <v>0</v>
      </c>
      <c r="CV60" s="36">
        <f t="shared" si="109"/>
        <v>0</v>
      </c>
      <c r="CW60" s="36">
        <f t="shared" si="73"/>
        <v>0</v>
      </c>
      <c r="CX60" s="36">
        <f t="shared" si="101"/>
        <v>0</v>
      </c>
      <c r="CY60" s="47"/>
      <c r="CZ60" s="47"/>
    </row>
    <row r="61" spans="1:104" ht="26.25" customHeight="1" x14ac:dyDescent="0.2">
      <c r="A61" s="63">
        <v>58</v>
      </c>
      <c r="B61" s="63"/>
      <c r="C61" s="63">
        <v>49</v>
      </c>
      <c r="D61" s="64">
        <v>46</v>
      </c>
      <c r="E61" s="65" t="s">
        <v>264</v>
      </c>
      <c r="F61" s="65" t="s">
        <v>265</v>
      </c>
      <c r="G61" s="66" t="s">
        <v>246</v>
      </c>
      <c r="H61" s="56" t="s">
        <v>253</v>
      </c>
      <c r="I61" s="33"/>
      <c r="J61" s="34">
        <f t="shared" si="88"/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6">
        <v>0.19</v>
      </c>
      <c r="AF61" s="37">
        <f t="shared" si="31"/>
        <v>0.16337059329320722</v>
      </c>
      <c r="AG61" s="36">
        <f t="shared" si="93"/>
        <v>0.19</v>
      </c>
      <c r="AH61" s="37">
        <f t="shared" si="32"/>
        <v>0.16337059329320722</v>
      </c>
      <c r="AI61" s="36">
        <v>0.15</v>
      </c>
      <c r="AJ61" s="37">
        <f t="shared" si="33"/>
        <v>0.12897678417884781</v>
      </c>
      <c r="AK61" s="36">
        <f t="shared" si="94"/>
        <v>0.15</v>
      </c>
      <c r="AL61" s="37">
        <f t="shared" si="34"/>
        <v>0.12897678417884781</v>
      </c>
      <c r="AM61" s="37">
        <f t="shared" si="35"/>
        <v>174.67338051220875</v>
      </c>
      <c r="AN61" s="37">
        <f t="shared" si="36"/>
        <v>174.67338051220875</v>
      </c>
      <c r="AO61" s="37"/>
      <c r="AP61" s="37"/>
      <c r="AQ61" s="37">
        <v>2E-3</v>
      </c>
      <c r="AR61" s="37">
        <v>0</v>
      </c>
      <c r="AS61" s="39">
        <v>12.020626282090209</v>
      </c>
      <c r="AT61" s="37">
        <f t="shared" si="95"/>
        <v>12.020626282090209</v>
      </c>
      <c r="AU61" s="22">
        <f t="shared" si="85"/>
        <v>6.8817734258312072E-2</v>
      </c>
      <c r="AV61" s="22">
        <f t="shared" si="85"/>
        <v>6.8817734258312072E-2</v>
      </c>
      <c r="AW61" s="22"/>
      <c r="AX61" s="39">
        <f t="shared" si="38"/>
        <v>162.65275423011855</v>
      </c>
      <c r="AY61" s="37">
        <f t="shared" si="39"/>
        <v>162.65275423011855</v>
      </c>
      <c r="AZ61" s="37">
        <v>3.0000000000000001E-3</v>
      </c>
      <c r="BA61" s="37">
        <f>AZ61*0.3</f>
        <v>8.9999999999999998E-4</v>
      </c>
      <c r="BB61" s="51">
        <v>16.060754230118569</v>
      </c>
      <c r="BC61" s="37">
        <f t="shared" si="91"/>
        <v>16.060754230118569</v>
      </c>
      <c r="BD61" s="22">
        <f t="shared" si="86"/>
        <v>9.1947348720350708E-2</v>
      </c>
      <c r="BE61" s="22">
        <f t="shared" si="86"/>
        <v>9.1947348720350708E-2</v>
      </c>
      <c r="BF61" s="22">
        <f t="shared" si="110"/>
        <v>9.8742590041826575E-2</v>
      </c>
      <c r="BG61" s="22">
        <f t="shared" si="110"/>
        <v>9.8742590041826575E-2</v>
      </c>
      <c r="BH61" s="36">
        <v>146.59199999999998</v>
      </c>
      <c r="BI61" s="42">
        <f t="shared" si="103"/>
        <v>146.59199999999998</v>
      </c>
      <c r="BJ61" s="51">
        <v>41.35</v>
      </c>
      <c r="BK61" s="36">
        <f t="shared" si="96"/>
        <v>41.35</v>
      </c>
      <c r="BL61" s="36">
        <f t="shared" si="42"/>
        <v>50.628272251308893</v>
      </c>
      <c r="BM61" s="36">
        <f t="shared" si="43"/>
        <v>50.628272251308893</v>
      </c>
      <c r="BN61" s="44">
        <f t="shared" si="44"/>
        <v>50.628272251308893</v>
      </c>
      <c r="BO61" s="44">
        <f t="shared" si="45"/>
        <v>50.628272251308893</v>
      </c>
      <c r="BP61" s="67">
        <v>0.76400000000000001</v>
      </c>
      <c r="BQ61" s="36">
        <f t="shared" si="97"/>
        <v>0</v>
      </c>
      <c r="BR61" s="39">
        <f t="shared" si="104"/>
        <v>0</v>
      </c>
      <c r="BS61" s="39">
        <v>38.68</v>
      </c>
      <c r="BT61" s="39">
        <f t="shared" si="102"/>
        <v>38.68</v>
      </c>
      <c r="BU61" s="36">
        <v>2.161</v>
      </c>
      <c r="BV61" s="36">
        <f t="shared" si="92"/>
        <v>2.161</v>
      </c>
      <c r="BW61" s="43">
        <v>2.161</v>
      </c>
      <c r="BX61" s="45">
        <f t="shared" si="48"/>
        <v>1</v>
      </c>
      <c r="BY61" s="36">
        <v>0</v>
      </c>
      <c r="BZ61" s="36">
        <f t="shared" si="87"/>
        <v>0</v>
      </c>
      <c r="CA61" s="43">
        <v>0</v>
      </c>
      <c r="CB61" s="45" t="e">
        <f t="shared" si="49"/>
        <v>#DIV/0!</v>
      </c>
      <c r="CC61" s="36">
        <v>0</v>
      </c>
      <c r="CD61" s="36">
        <f t="shared" si="90"/>
        <v>0</v>
      </c>
      <c r="CE61" s="43">
        <v>0</v>
      </c>
      <c r="CF61" s="45" t="e">
        <f t="shared" si="50"/>
        <v>#DIV/0!</v>
      </c>
      <c r="CG61" s="36">
        <f t="shared" si="105"/>
        <v>221.44186988638759</v>
      </c>
      <c r="CH61" s="36">
        <f t="shared" si="105"/>
        <v>221.44186988638759</v>
      </c>
      <c r="CI61" s="36">
        <f t="shared" si="106"/>
        <v>237.80722424949624</v>
      </c>
      <c r="CJ61" s="46">
        <f t="shared" si="106"/>
        <v>237.80722424949624</v>
      </c>
      <c r="CK61" s="36">
        <f t="shared" si="67"/>
        <v>263.86160227024669</v>
      </c>
      <c r="CL61" s="36">
        <f t="shared" si="98"/>
        <v>263.86160227024669</v>
      </c>
      <c r="CM61" s="36">
        <f t="shared" si="107"/>
        <v>12.371661862060071</v>
      </c>
      <c r="CN61" s="36">
        <f t="shared" si="107"/>
        <v>12.371661862060071</v>
      </c>
      <c r="CO61" s="36">
        <f t="shared" si="69"/>
        <v>14.741595721458198</v>
      </c>
      <c r="CP61" s="36">
        <f t="shared" si="99"/>
        <v>14.741595721458198</v>
      </c>
      <c r="CQ61" s="36">
        <f t="shared" si="108"/>
        <v>0</v>
      </c>
      <c r="CR61" s="36">
        <f t="shared" si="108"/>
        <v>0</v>
      </c>
      <c r="CS61" s="36">
        <f t="shared" si="71"/>
        <v>0</v>
      </c>
      <c r="CT61" s="36">
        <f t="shared" si="100"/>
        <v>0</v>
      </c>
      <c r="CU61" s="36">
        <f t="shared" si="109"/>
        <v>0</v>
      </c>
      <c r="CV61" s="36">
        <f t="shared" si="109"/>
        <v>0</v>
      </c>
      <c r="CW61" s="36">
        <f t="shared" si="73"/>
        <v>0</v>
      </c>
      <c r="CX61" s="36">
        <f t="shared" si="101"/>
        <v>0</v>
      </c>
      <c r="CY61" s="47"/>
      <c r="CZ61" s="47"/>
    </row>
    <row r="62" spans="1:104" ht="26.25" customHeight="1" x14ac:dyDescent="0.2">
      <c r="A62" s="63">
        <v>57</v>
      </c>
      <c r="B62" s="63"/>
      <c r="C62" s="63">
        <v>50</v>
      </c>
      <c r="D62" s="64">
        <v>47</v>
      </c>
      <c r="E62" s="65" t="s">
        <v>266</v>
      </c>
      <c r="F62" s="65" t="s">
        <v>267</v>
      </c>
      <c r="G62" s="66" t="s">
        <v>246</v>
      </c>
      <c r="H62" s="56" t="s">
        <v>268</v>
      </c>
      <c r="I62" s="33"/>
      <c r="J62" s="34">
        <f t="shared" si="88"/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6">
        <v>0.100018</v>
      </c>
      <c r="AF62" s="37">
        <f t="shared" si="31"/>
        <v>8.5999999999999993E-2</v>
      </c>
      <c r="AG62" s="36">
        <f t="shared" si="93"/>
        <v>0.100018</v>
      </c>
      <c r="AH62" s="37">
        <f t="shared" si="32"/>
        <v>8.5999999999999993E-2</v>
      </c>
      <c r="AI62" s="36">
        <v>0.05</v>
      </c>
      <c r="AJ62" s="37">
        <f t="shared" si="33"/>
        <v>4.2992261392949267E-2</v>
      </c>
      <c r="AK62" s="36">
        <f t="shared" si="94"/>
        <v>0.05</v>
      </c>
      <c r="AL62" s="37">
        <f t="shared" si="34"/>
        <v>4.2992261392949267E-2</v>
      </c>
      <c r="AM62" s="37">
        <f t="shared" si="35"/>
        <v>86.55</v>
      </c>
      <c r="AN62" s="37">
        <f t="shared" si="36"/>
        <v>86.55</v>
      </c>
      <c r="AO62" s="37"/>
      <c r="AP62" s="37"/>
      <c r="AQ62" s="37">
        <v>0</v>
      </c>
      <c r="AR62" s="37">
        <v>0</v>
      </c>
      <c r="AS62" s="39">
        <v>5.55</v>
      </c>
      <c r="AT62" s="37">
        <f t="shared" si="95"/>
        <v>5.55</v>
      </c>
      <c r="AU62" s="22">
        <f t="shared" si="85"/>
        <v>6.4124783362218371E-2</v>
      </c>
      <c r="AV62" s="22">
        <f t="shared" si="85"/>
        <v>6.4124783362218371E-2</v>
      </c>
      <c r="AW62" s="22"/>
      <c r="AX62" s="39">
        <f t="shared" si="38"/>
        <v>81</v>
      </c>
      <c r="AY62" s="37">
        <f t="shared" si="39"/>
        <v>81</v>
      </c>
      <c r="AZ62" s="37">
        <v>0</v>
      </c>
      <c r="BA62" s="37">
        <f>AZ62*0.3</f>
        <v>0</v>
      </c>
      <c r="BB62" s="51">
        <v>0</v>
      </c>
      <c r="BC62" s="37">
        <f t="shared" si="91"/>
        <v>0</v>
      </c>
      <c r="BD62" s="22">
        <f t="shared" si="86"/>
        <v>0</v>
      </c>
      <c r="BE62" s="22">
        <f t="shared" si="86"/>
        <v>0</v>
      </c>
      <c r="BF62" s="22">
        <f t="shared" si="110"/>
        <v>0</v>
      </c>
      <c r="BG62" s="22">
        <f t="shared" si="110"/>
        <v>0</v>
      </c>
      <c r="BH62" s="36">
        <v>81</v>
      </c>
      <c r="BI62" s="42">
        <v>81</v>
      </c>
      <c r="BJ62" s="51">
        <v>18.899999999999999</v>
      </c>
      <c r="BK62" s="36">
        <f t="shared" si="96"/>
        <v>18.899999999999999</v>
      </c>
      <c r="BL62" s="36">
        <f t="shared" si="42"/>
        <v>24.620418848167542</v>
      </c>
      <c r="BM62" s="36">
        <f t="shared" si="43"/>
        <v>24.620418848167542</v>
      </c>
      <c r="BN62" s="44">
        <f t="shared" si="44"/>
        <v>24.620418848167539</v>
      </c>
      <c r="BO62" s="44">
        <f t="shared" si="45"/>
        <v>24.620418848167539</v>
      </c>
      <c r="BP62" s="67">
        <v>0.76400000000000001</v>
      </c>
      <c r="BQ62" s="36">
        <f t="shared" si="97"/>
        <v>0</v>
      </c>
      <c r="BR62" s="39">
        <v>0</v>
      </c>
      <c r="BS62" s="39">
        <v>18.809999999999999</v>
      </c>
      <c r="BT62" s="39">
        <f t="shared" si="102"/>
        <v>18.809999999999999</v>
      </c>
      <c r="BU62" s="36">
        <v>2.806</v>
      </c>
      <c r="BV62" s="36">
        <f t="shared" si="92"/>
        <v>2.806</v>
      </c>
      <c r="BW62" s="43">
        <v>2.806</v>
      </c>
      <c r="BX62" s="45">
        <f t="shared" si="48"/>
        <v>1</v>
      </c>
      <c r="BY62" s="36">
        <v>0</v>
      </c>
      <c r="BZ62" s="36">
        <f t="shared" si="87"/>
        <v>0</v>
      </c>
      <c r="CA62" s="43">
        <v>0</v>
      </c>
      <c r="CB62" s="45" t="e">
        <f t="shared" si="49"/>
        <v>#DIV/0!</v>
      </c>
      <c r="CC62" s="36">
        <v>0</v>
      </c>
      <c r="CD62" s="36">
        <f t="shared" si="90"/>
        <v>0</v>
      </c>
      <c r="CE62" s="43">
        <v>0</v>
      </c>
      <c r="CF62" s="45" t="e">
        <f t="shared" si="50"/>
        <v>#DIV/0!</v>
      </c>
      <c r="CG62" s="36">
        <f t="shared" si="105"/>
        <v>217.33102253032931</v>
      </c>
      <c r="CH62" s="36">
        <f t="shared" si="105"/>
        <v>217.33102253032931</v>
      </c>
      <c r="CI62" s="36">
        <f t="shared" si="106"/>
        <v>232.22222222222223</v>
      </c>
      <c r="CJ62" s="46">
        <f t="shared" si="106"/>
        <v>232.22222222222223</v>
      </c>
      <c r="CK62" s="36">
        <f t="shared" si="67"/>
        <v>232.22222222222223</v>
      </c>
      <c r="CL62" s="36">
        <f t="shared" si="98"/>
        <v>232.22222222222223</v>
      </c>
      <c r="CM62" s="36">
        <f t="shared" si="107"/>
        <v>32.420566146735986</v>
      </c>
      <c r="CN62" s="36">
        <f t="shared" si="107"/>
        <v>32.420566146735986</v>
      </c>
      <c r="CO62" s="36">
        <f t="shared" si="69"/>
        <v>34.641975308641982</v>
      </c>
      <c r="CP62" s="36">
        <f t="shared" si="99"/>
        <v>34.641975308641982</v>
      </c>
      <c r="CQ62" s="36">
        <f t="shared" si="108"/>
        <v>0</v>
      </c>
      <c r="CR62" s="36">
        <f t="shared" si="108"/>
        <v>0</v>
      </c>
      <c r="CS62" s="36">
        <f t="shared" si="71"/>
        <v>0</v>
      </c>
      <c r="CT62" s="36">
        <f t="shared" si="100"/>
        <v>0</v>
      </c>
      <c r="CU62" s="36">
        <f t="shared" si="109"/>
        <v>0</v>
      </c>
      <c r="CV62" s="36">
        <f t="shared" si="109"/>
        <v>0</v>
      </c>
      <c r="CW62" s="36">
        <f t="shared" si="73"/>
        <v>0</v>
      </c>
      <c r="CX62" s="36">
        <f t="shared" si="101"/>
        <v>0</v>
      </c>
      <c r="CY62" s="47"/>
      <c r="CZ62" s="47"/>
    </row>
    <row r="63" spans="1:104" ht="26.25" customHeight="1" x14ac:dyDescent="0.2">
      <c r="A63" s="63">
        <v>56</v>
      </c>
      <c r="B63" s="63"/>
      <c r="C63" s="63">
        <v>51</v>
      </c>
      <c r="D63" s="64">
        <v>48</v>
      </c>
      <c r="E63" s="65" t="s">
        <v>269</v>
      </c>
      <c r="F63" s="65" t="s">
        <v>270</v>
      </c>
      <c r="G63" s="66" t="s">
        <v>246</v>
      </c>
      <c r="H63" s="56" t="s">
        <v>271</v>
      </c>
      <c r="I63" s="33"/>
      <c r="J63" s="34">
        <f t="shared" si="88"/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6">
        <v>0.16</v>
      </c>
      <c r="AF63" s="37">
        <f t="shared" si="31"/>
        <v>0.13757523645743766</v>
      </c>
      <c r="AG63" s="36">
        <f t="shared" si="93"/>
        <v>0.16</v>
      </c>
      <c r="AH63" s="37">
        <f t="shared" si="32"/>
        <v>0.13757523645743766</v>
      </c>
      <c r="AI63" s="36">
        <v>0.06</v>
      </c>
      <c r="AJ63" s="37">
        <f t="shared" si="33"/>
        <v>5.1590713671539119E-2</v>
      </c>
      <c r="AK63" s="36">
        <f t="shared" si="94"/>
        <v>0.06</v>
      </c>
      <c r="AL63" s="37">
        <f t="shared" si="34"/>
        <v>5.1590713671539119E-2</v>
      </c>
      <c r="AM63" s="37">
        <f t="shared" si="35"/>
        <v>107.63451640472864</v>
      </c>
      <c r="AN63" s="37">
        <f t="shared" si="36"/>
        <v>107.63451640472864</v>
      </c>
      <c r="AO63" s="37"/>
      <c r="AP63" s="37"/>
      <c r="AQ63" s="37">
        <v>2E-3</v>
      </c>
      <c r="AR63" s="37">
        <v>0</v>
      </c>
      <c r="AS63" s="39">
        <v>5.4545164047286381</v>
      </c>
      <c r="AT63" s="37">
        <f t="shared" si="95"/>
        <v>5.4545164047286381</v>
      </c>
      <c r="AU63" s="22">
        <f t="shared" si="85"/>
        <v>5.0676275482285794E-2</v>
      </c>
      <c r="AV63" s="22">
        <f t="shared" si="85"/>
        <v>5.0676275482285794E-2</v>
      </c>
      <c r="AW63" s="22"/>
      <c r="AX63" s="39">
        <f t="shared" si="38"/>
        <v>102.18</v>
      </c>
      <c r="AY63" s="37">
        <f t="shared" si="39"/>
        <v>102.18</v>
      </c>
      <c r="AZ63" s="37">
        <v>0</v>
      </c>
      <c r="BA63" s="37">
        <f>AZ63*0.3</f>
        <v>0</v>
      </c>
      <c r="BB63" s="51">
        <v>0</v>
      </c>
      <c r="BC63" s="37">
        <f t="shared" si="91"/>
        <v>0</v>
      </c>
      <c r="BD63" s="22">
        <f t="shared" si="86"/>
        <v>0</v>
      </c>
      <c r="BE63" s="22">
        <f t="shared" si="86"/>
        <v>0</v>
      </c>
      <c r="BF63" s="22">
        <f t="shared" si="110"/>
        <v>0</v>
      </c>
      <c r="BG63" s="22">
        <f t="shared" si="110"/>
        <v>0</v>
      </c>
      <c r="BH63" s="36">
        <v>102.18</v>
      </c>
      <c r="BI63" s="42">
        <f t="shared" ref="BI63:BI98" si="111">BH63</f>
        <v>102.18</v>
      </c>
      <c r="BJ63" s="51">
        <v>25.3</v>
      </c>
      <c r="BK63" s="36">
        <f t="shared" si="96"/>
        <v>25.3</v>
      </c>
      <c r="BL63" s="36">
        <f t="shared" si="42"/>
        <v>30.229057591623029</v>
      </c>
      <c r="BM63" s="36">
        <f t="shared" si="43"/>
        <v>30.229057591623029</v>
      </c>
      <c r="BN63" s="44">
        <f t="shared" si="44"/>
        <v>30.229057591623036</v>
      </c>
      <c r="BO63" s="44">
        <f t="shared" si="45"/>
        <v>30.229057591623036</v>
      </c>
      <c r="BP63" s="67">
        <v>0.76400000000000001</v>
      </c>
      <c r="BQ63" s="36">
        <f t="shared" si="97"/>
        <v>0</v>
      </c>
      <c r="BR63" s="39">
        <f>BQ63/BS63*100</f>
        <v>0</v>
      </c>
      <c r="BS63" s="39">
        <v>23.094999999999999</v>
      </c>
      <c r="BT63" s="39">
        <f t="shared" si="102"/>
        <v>23.094999999999999</v>
      </c>
      <c r="BU63" s="36">
        <v>2.3690000000000002</v>
      </c>
      <c r="BV63" s="36">
        <f t="shared" si="92"/>
        <v>2.3690000000000002</v>
      </c>
      <c r="BW63" s="43">
        <v>2.3690000000000002</v>
      </c>
      <c r="BX63" s="45">
        <f t="shared" si="48"/>
        <v>1</v>
      </c>
      <c r="BY63" s="36">
        <v>0</v>
      </c>
      <c r="BZ63" s="36">
        <f t="shared" si="87"/>
        <v>0</v>
      </c>
      <c r="CA63" s="43">
        <v>0</v>
      </c>
      <c r="CB63" s="45" t="e">
        <f t="shared" si="49"/>
        <v>#DIV/0!</v>
      </c>
      <c r="CC63" s="36">
        <v>0</v>
      </c>
      <c r="CD63" s="36">
        <f t="shared" si="90"/>
        <v>0</v>
      </c>
      <c r="CE63" s="43">
        <v>0</v>
      </c>
      <c r="CF63" s="45" t="e">
        <f t="shared" si="50"/>
        <v>#DIV/0!</v>
      </c>
      <c r="CG63" s="36">
        <f t="shared" si="105"/>
        <v>214.56871616496971</v>
      </c>
      <c r="CH63" s="36">
        <f t="shared" si="105"/>
        <v>214.56871616496971</v>
      </c>
      <c r="CI63" s="36">
        <f t="shared" si="106"/>
        <v>226.02270503033859</v>
      </c>
      <c r="CJ63" s="46">
        <f t="shared" si="106"/>
        <v>226.02270503033859</v>
      </c>
      <c r="CK63" s="36">
        <f t="shared" si="67"/>
        <v>226.02270503033859</v>
      </c>
      <c r="CL63" s="36">
        <f t="shared" si="98"/>
        <v>226.02270503033859</v>
      </c>
      <c r="CM63" s="36">
        <f t="shared" si="107"/>
        <v>22.009668265633834</v>
      </c>
      <c r="CN63" s="36">
        <f t="shared" si="107"/>
        <v>22.009668265633834</v>
      </c>
      <c r="CO63" s="36">
        <f t="shared" si="69"/>
        <v>23.184576238011353</v>
      </c>
      <c r="CP63" s="36">
        <f t="shared" si="99"/>
        <v>23.184576238011353</v>
      </c>
      <c r="CQ63" s="36">
        <f t="shared" si="108"/>
        <v>0</v>
      </c>
      <c r="CR63" s="36">
        <f t="shared" si="108"/>
        <v>0</v>
      </c>
      <c r="CS63" s="36">
        <f t="shared" si="71"/>
        <v>0</v>
      </c>
      <c r="CT63" s="36">
        <f t="shared" si="100"/>
        <v>0</v>
      </c>
      <c r="CU63" s="36">
        <f t="shared" si="109"/>
        <v>0</v>
      </c>
      <c r="CV63" s="36">
        <f t="shared" si="109"/>
        <v>0</v>
      </c>
      <c r="CW63" s="36">
        <f t="shared" si="73"/>
        <v>0</v>
      </c>
      <c r="CX63" s="36">
        <f t="shared" si="101"/>
        <v>0</v>
      </c>
      <c r="CY63" s="47"/>
      <c r="CZ63" s="47"/>
    </row>
    <row r="64" spans="1:104" ht="26.25" customHeight="1" x14ac:dyDescent="0.2">
      <c r="A64" s="63">
        <v>86</v>
      </c>
      <c r="B64" s="63"/>
      <c r="C64" s="63">
        <v>52</v>
      </c>
      <c r="D64" s="64">
        <v>49</v>
      </c>
      <c r="E64" s="65" t="s">
        <v>272</v>
      </c>
      <c r="F64" s="65" t="s">
        <v>273</v>
      </c>
      <c r="G64" s="66" t="s">
        <v>246</v>
      </c>
      <c r="H64" s="56" t="s">
        <v>274</v>
      </c>
      <c r="I64" s="33"/>
      <c r="J64" s="34">
        <f t="shared" si="88"/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6">
        <v>0.23260000000000003</v>
      </c>
      <c r="AF64" s="37">
        <f t="shared" si="31"/>
        <v>0.2</v>
      </c>
      <c r="AG64" s="36">
        <f t="shared" si="93"/>
        <v>0.23260000000000003</v>
      </c>
      <c r="AH64" s="37">
        <f t="shared" si="32"/>
        <v>0.2</v>
      </c>
      <c r="AI64" s="36">
        <v>0.16</v>
      </c>
      <c r="AJ64" s="37">
        <f t="shared" si="33"/>
        <v>0.13757523645743766</v>
      </c>
      <c r="AK64" s="36">
        <f t="shared" si="94"/>
        <v>0.16</v>
      </c>
      <c r="AL64" s="37">
        <f t="shared" si="34"/>
        <v>0.13757523645743766</v>
      </c>
      <c r="AM64" s="37">
        <f t="shared" si="35"/>
        <v>249.66651145467324</v>
      </c>
      <c r="AN64" s="37">
        <f t="shared" si="36"/>
        <v>249.66651145467324</v>
      </c>
      <c r="AO64" s="37"/>
      <c r="AP64" s="37"/>
      <c r="AQ64" s="37">
        <v>3.0000000000000001E-3</v>
      </c>
      <c r="AR64" s="37">
        <v>0</v>
      </c>
      <c r="AS64" s="39">
        <v>12.156511454673264</v>
      </c>
      <c r="AT64" s="37">
        <f t="shared" si="95"/>
        <v>12.156511454673264</v>
      </c>
      <c r="AU64" s="22">
        <f t="shared" si="85"/>
        <v>4.8690997378237767E-2</v>
      </c>
      <c r="AV64" s="22">
        <f t="shared" si="85"/>
        <v>4.8690997378237767E-2</v>
      </c>
      <c r="AW64" s="22"/>
      <c r="AX64" s="39">
        <f t="shared" si="38"/>
        <v>237.51</v>
      </c>
      <c r="AY64" s="37">
        <f t="shared" si="39"/>
        <v>237.51</v>
      </c>
      <c r="AZ64" s="37">
        <v>1E-3</v>
      </c>
      <c r="BA64" s="37">
        <f>AZ64*0.3</f>
        <v>2.9999999999999997E-4</v>
      </c>
      <c r="BB64" s="51">
        <v>4.03</v>
      </c>
      <c r="BC64" s="37">
        <f t="shared" si="91"/>
        <v>4.03</v>
      </c>
      <c r="BD64" s="22">
        <f t="shared" si="86"/>
        <v>1.614153206418973E-2</v>
      </c>
      <c r="BE64" s="22">
        <f t="shared" si="86"/>
        <v>1.614153206418973E-2</v>
      </c>
      <c r="BF64" s="22">
        <f t="shared" si="110"/>
        <v>1.6967706622879039E-2</v>
      </c>
      <c r="BG64" s="22">
        <f t="shared" si="110"/>
        <v>1.6967706622879039E-2</v>
      </c>
      <c r="BH64" s="36">
        <v>233.48</v>
      </c>
      <c r="BI64" s="42">
        <f t="shared" si="111"/>
        <v>233.48</v>
      </c>
      <c r="BJ64" s="51">
        <v>63.35</v>
      </c>
      <c r="BK64" s="36">
        <f t="shared" si="96"/>
        <v>63.35</v>
      </c>
      <c r="BL64" s="36">
        <f t="shared" si="42"/>
        <v>78.269633507853399</v>
      </c>
      <c r="BM64" s="36">
        <f t="shared" si="43"/>
        <v>78.269633507853399</v>
      </c>
      <c r="BN64" s="44">
        <f t="shared" si="44"/>
        <v>78.269633507853399</v>
      </c>
      <c r="BO64" s="44">
        <f t="shared" si="45"/>
        <v>78.269633507853399</v>
      </c>
      <c r="BP64" s="36">
        <v>0.76400000000000001</v>
      </c>
      <c r="BQ64" s="36">
        <f t="shared" si="97"/>
        <v>0</v>
      </c>
      <c r="BR64" s="39">
        <f>BQ64/BS64*100</f>
        <v>0</v>
      </c>
      <c r="BS64" s="39">
        <v>59.798000000000002</v>
      </c>
      <c r="BT64" s="39">
        <f t="shared" si="102"/>
        <v>59.798000000000002</v>
      </c>
      <c r="BU64" s="36">
        <v>6.4109999999999996</v>
      </c>
      <c r="BV64" s="36">
        <f t="shared" si="92"/>
        <v>6.4109999999999996</v>
      </c>
      <c r="BW64" s="43">
        <v>6.4109999999999996</v>
      </c>
      <c r="BX64" s="45">
        <f t="shared" si="48"/>
        <v>1</v>
      </c>
      <c r="BY64" s="36">
        <v>6.0000000000000001E-3</v>
      </c>
      <c r="BZ64" s="36">
        <f t="shared" si="87"/>
        <v>6.0000000000000001E-3</v>
      </c>
      <c r="CA64" s="43">
        <v>6.0000000000000001E-3</v>
      </c>
      <c r="CB64" s="45">
        <f t="shared" si="49"/>
        <v>1</v>
      </c>
      <c r="CC64" s="36">
        <v>0</v>
      </c>
      <c r="CD64" s="36">
        <f t="shared" si="90"/>
        <v>0</v>
      </c>
      <c r="CE64" s="43">
        <v>0</v>
      </c>
      <c r="CF64" s="45" t="e">
        <f t="shared" si="50"/>
        <v>#DIV/0!</v>
      </c>
      <c r="CG64" s="36">
        <f t="shared" si="105"/>
        <v>239.51149736337899</v>
      </c>
      <c r="CH64" s="36">
        <f t="shared" si="105"/>
        <v>239.51149736337899</v>
      </c>
      <c r="CI64" s="36">
        <f t="shared" si="106"/>
        <v>251.77045177045176</v>
      </c>
      <c r="CJ64" s="46">
        <f t="shared" si="106"/>
        <v>251.77045177045176</v>
      </c>
      <c r="CK64" s="36">
        <f t="shared" si="67"/>
        <v>256.11615555936265</v>
      </c>
      <c r="CL64" s="36">
        <f t="shared" si="98"/>
        <v>256.11615555936265</v>
      </c>
      <c r="CM64" s="36">
        <f t="shared" si="107"/>
        <v>25.678253613776757</v>
      </c>
      <c r="CN64" s="36">
        <f t="shared" si="107"/>
        <v>25.678253613776757</v>
      </c>
      <c r="CO64" s="36">
        <f t="shared" si="69"/>
        <v>27.458454685626176</v>
      </c>
      <c r="CP64" s="36">
        <f t="shared" si="99"/>
        <v>27.458454685626176</v>
      </c>
      <c r="CQ64" s="36">
        <f t="shared" si="108"/>
        <v>2.4032057663806044E-2</v>
      </c>
      <c r="CR64" s="36">
        <f t="shared" si="108"/>
        <v>2.4032057663806044E-2</v>
      </c>
      <c r="CS64" s="36">
        <f t="shared" si="71"/>
        <v>2.569813260236423E-2</v>
      </c>
      <c r="CT64" s="36">
        <f t="shared" si="100"/>
        <v>2.569813260236423E-2</v>
      </c>
      <c r="CU64" s="36">
        <f t="shared" si="109"/>
        <v>0</v>
      </c>
      <c r="CV64" s="36">
        <f t="shared" si="109"/>
        <v>0</v>
      </c>
      <c r="CW64" s="36">
        <f t="shared" si="73"/>
        <v>0</v>
      </c>
      <c r="CX64" s="36">
        <f t="shared" si="101"/>
        <v>0</v>
      </c>
      <c r="CY64" s="47"/>
      <c r="CZ64" s="47"/>
    </row>
    <row r="65" spans="1:104" ht="26.25" customHeight="1" x14ac:dyDescent="0.2">
      <c r="A65" s="63">
        <v>55</v>
      </c>
      <c r="B65" s="63"/>
      <c r="C65" s="63">
        <v>53</v>
      </c>
      <c r="D65" s="64">
        <v>50</v>
      </c>
      <c r="E65" s="65" t="s">
        <v>275</v>
      </c>
      <c r="F65" s="65" t="s">
        <v>276</v>
      </c>
      <c r="G65" s="66" t="s">
        <v>246</v>
      </c>
      <c r="H65" s="56" t="s">
        <v>277</v>
      </c>
      <c r="I65" s="33"/>
      <c r="J65" s="34">
        <f t="shared" si="88"/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6">
        <v>0.47</v>
      </c>
      <c r="AF65" s="37">
        <f t="shared" si="31"/>
        <v>0.4041272570937231</v>
      </c>
      <c r="AG65" s="36">
        <f t="shared" si="93"/>
        <v>0.47</v>
      </c>
      <c r="AH65" s="37">
        <f t="shared" si="32"/>
        <v>0.4041272570937231</v>
      </c>
      <c r="AI65" s="36">
        <v>0.46</v>
      </c>
      <c r="AJ65" s="37">
        <f t="shared" si="33"/>
        <v>0.39552880481513331</v>
      </c>
      <c r="AK65" s="36">
        <f t="shared" si="94"/>
        <v>0.46</v>
      </c>
      <c r="AL65" s="37">
        <f t="shared" si="34"/>
        <v>0.39552880481513331</v>
      </c>
      <c r="AM65" s="37">
        <f t="shared" si="35"/>
        <v>736.12609936251852</v>
      </c>
      <c r="AN65" s="37">
        <f t="shared" si="36"/>
        <v>736.12609936251852</v>
      </c>
      <c r="AO65" s="37"/>
      <c r="AP65" s="37"/>
      <c r="AQ65" s="37">
        <v>5.0000000000000001E-3</v>
      </c>
      <c r="AR65" s="37">
        <v>0</v>
      </c>
      <c r="AS65" s="39">
        <v>40.417018415192942</v>
      </c>
      <c r="AT65" s="37">
        <f t="shared" si="95"/>
        <v>40.417018415192942</v>
      </c>
      <c r="AU65" s="22">
        <f t="shared" si="85"/>
        <v>5.4905020281435311E-2</v>
      </c>
      <c r="AV65" s="22">
        <f t="shared" si="85"/>
        <v>5.4905020281435311E-2</v>
      </c>
      <c r="AW65" s="22"/>
      <c r="AX65" s="39">
        <f t="shared" si="38"/>
        <v>695.70908094732556</v>
      </c>
      <c r="AY65" s="37">
        <f t="shared" si="39"/>
        <v>695.70908094732556</v>
      </c>
      <c r="AZ65" s="37">
        <v>0.02</v>
      </c>
      <c r="BA65" s="37">
        <v>0</v>
      </c>
      <c r="BB65" s="51">
        <v>98.817080947325479</v>
      </c>
      <c r="BC65" s="37">
        <f t="shared" si="91"/>
        <v>98.817080947325479</v>
      </c>
      <c r="BD65" s="22">
        <f t="shared" si="86"/>
        <v>0.13423933892970316</v>
      </c>
      <c r="BE65" s="22">
        <f t="shared" si="86"/>
        <v>0.13423933892970316</v>
      </c>
      <c r="BF65" s="22">
        <f t="shared" si="110"/>
        <v>0.14203793461020994</v>
      </c>
      <c r="BG65" s="22">
        <f t="shared" si="110"/>
        <v>0.14203793461020994</v>
      </c>
      <c r="BH65" s="36">
        <v>596.89200000000005</v>
      </c>
      <c r="BI65" s="42">
        <f t="shared" si="111"/>
        <v>596.89200000000005</v>
      </c>
      <c r="BJ65" s="51">
        <v>183.7</v>
      </c>
      <c r="BK65" s="36">
        <f t="shared" si="96"/>
        <v>183.7</v>
      </c>
      <c r="BL65" s="36">
        <f t="shared" si="42"/>
        <v>222.90575916230367</v>
      </c>
      <c r="BM65" s="36">
        <f t="shared" si="43"/>
        <v>222.90575916230367</v>
      </c>
      <c r="BN65" s="44">
        <f t="shared" si="44"/>
        <v>222.90575916230367</v>
      </c>
      <c r="BO65" s="44">
        <f t="shared" si="45"/>
        <v>222.90575916230367</v>
      </c>
      <c r="BP65" s="36">
        <v>0.76400000000000001</v>
      </c>
      <c r="BQ65" s="36">
        <f t="shared" si="97"/>
        <v>0</v>
      </c>
      <c r="BR65" s="39">
        <f>BQ65/BS65*100</f>
        <v>0</v>
      </c>
      <c r="BS65" s="39">
        <v>170.3</v>
      </c>
      <c r="BT65" s="39">
        <f t="shared" si="102"/>
        <v>170.3</v>
      </c>
      <c r="BU65" s="36">
        <v>0</v>
      </c>
      <c r="BV65" s="36">
        <f t="shared" si="92"/>
        <v>0</v>
      </c>
      <c r="BW65" s="43">
        <v>0</v>
      </c>
      <c r="BX65" s="45" t="e">
        <f t="shared" si="48"/>
        <v>#DIV/0!</v>
      </c>
      <c r="BY65" s="36">
        <v>0.27800000000000002</v>
      </c>
      <c r="BZ65" s="36">
        <f t="shared" si="87"/>
        <v>0.27800000000000002</v>
      </c>
      <c r="CA65" s="43">
        <v>0.27800000000000002</v>
      </c>
      <c r="CB65" s="45">
        <f t="shared" si="49"/>
        <v>1</v>
      </c>
      <c r="CC65" s="36">
        <v>0.124</v>
      </c>
      <c r="CD65" s="36">
        <f t="shared" si="90"/>
        <v>0.124</v>
      </c>
      <c r="CE65" s="43">
        <v>0.124</v>
      </c>
      <c r="CF65" s="45">
        <f t="shared" si="50"/>
        <v>1</v>
      </c>
      <c r="CG65" s="36">
        <f t="shared" si="105"/>
        <v>231.34623286347127</v>
      </c>
      <c r="CH65" s="36">
        <f t="shared" si="105"/>
        <v>231.34623286347127</v>
      </c>
      <c r="CI65" s="36">
        <f t="shared" si="106"/>
        <v>244.78622554144005</v>
      </c>
      <c r="CJ65" s="46">
        <f t="shared" si="106"/>
        <v>244.78622554144005</v>
      </c>
      <c r="CK65" s="36">
        <f t="shared" si="67"/>
        <v>285.31124558546605</v>
      </c>
      <c r="CL65" s="36">
        <f t="shared" si="98"/>
        <v>285.31124558546605</v>
      </c>
      <c r="CM65" s="36">
        <f t="shared" si="107"/>
        <v>0</v>
      </c>
      <c r="CN65" s="36">
        <f t="shared" si="107"/>
        <v>0</v>
      </c>
      <c r="CO65" s="36">
        <f t="shared" si="69"/>
        <v>0</v>
      </c>
      <c r="CP65" s="36">
        <f t="shared" si="99"/>
        <v>0</v>
      </c>
      <c r="CQ65" s="36">
        <f t="shared" si="108"/>
        <v>0.37765268782175587</v>
      </c>
      <c r="CR65" s="36">
        <f t="shared" si="108"/>
        <v>0.37765268782175587</v>
      </c>
      <c r="CS65" s="36">
        <f t="shared" si="71"/>
        <v>0.4657458970802088</v>
      </c>
      <c r="CT65" s="36">
        <f t="shared" si="100"/>
        <v>0.4657458970802088</v>
      </c>
      <c r="CU65" s="36">
        <f t="shared" si="109"/>
        <v>0.16844940032337311</v>
      </c>
      <c r="CV65" s="36">
        <f t="shared" si="109"/>
        <v>0.16844940032337311</v>
      </c>
      <c r="CW65" s="36">
        <f t="shared" si="73"/>
        <v>0.20774277423721543</v>
      </c>
      <c r="CX65" s="36">
        <f t="shared" si="101"/>
        <v>0.20774277423721543</v>
      </c>
      <c r="CY65" s="47"/>
      <c r="CZ65" s="47"/>
    </row>
    <row r="66" spans="1:104" ht="26.25" customHeight="1" x14ac:dyDescent="0.2">
      <c r="A66" s="63">
        <v>54</v>
      </c>
      <c r="B66" s="63"/>
      <c r="C66" s="63">
        <v>54</v>
      </c>
      <c r="D66" s="64">
        <v>51</v>
      </c>
      <c r="E66" s="65" t="s">
        <v>278</v>
      </c>
      <c r="F66" s="65" t="s">
        <v>279</v>
      </c>
      <c r="G66" s="66" t="s">
        <v>246</v>
      </c>
      <c r="H66" s="56" t="s">
        <v>280</v>
      </c>
      <c r="I66" s="33"/>
      <c r="J66" s="34">
        <f t="shared" si="88"/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6">
        <v>0.35</v>
      </c>
      <c r="AF66" s="37">
        <f t="shared" si="31"/>
        <v>0.30094582975064488</v>
      </c>
      <c r="AG66" s="36">
        <f t="shared" si="93"/>
        <v>0.35</v>
      </c>
      <c r="AH66" s="37">
        <f t="shared" si="32"/>
        <v>0.30094582975064488</v>
      </c>
      <c r="AI66" s="36">
        <v>0.18026500000000001</v>
      </c>
      <c r="AJ66" s="37">
        <f t="shared" si="33"/>
        <v>0.155</v>
      </c>
      <c r="AK66" s="36">
        <f t="shared" si="94"/>
        <v>0.18026500000000001</v>
      </c>
      <c r="AL66" s="37">
        <f t="shared" si="34"/>
        <v>0.155</v>
      </c>
      <c r="AM66" s="37">
        <f t="shared" si="35"/>
        <v>313.90628005046153</v>
      </c>
      <c r="AN66" s="37">
        <f t="shared" si="36"/>
        <v>313.90628005046153</v>
      </c>
      <c r="AO66" s="37"/>
      <c r="AP66" s="37"/>
      <c r="AQ66" s="37">
        <v>5.0000000000000001E-3</v>
      </c>
      <c r="AR66" s="37">
        <v>0</v>
      </c>
      <c r="AS66" s="39">
        <v>32.108798681318682</v>
      </c>
      <c r="AT66" s="37">
        <f t="shared" si="95"/>
        <v>32.108798681318682</v>
      </c>
      <c r="AU66" s="22">
        <f t="shared" si="85"/>
        <v>0.10228785061629567</v>
      </c>
      <c r="AV66" s="22">
        <f t="shared" si="85"/>
        <v>0.10228785061629567</v>
      </c>
      <c r="AW66" s="22"/>
      <c r="AX66" s="39">
        <f t="shared" si="38"/>
        <v>281.79748136914287</v>
      </c>
      <c r="AY66" s="37">
        <f t="shared" si="39"/>
        <v>281.79748136914287</v>
      </c>
      <c r="AZ66" s="37">
        <v>0.01</v>
      </c>
      <c r="BA66" s="37">
        <v>0</v>
      </c>
      <c r="BB66" s="51">
        <v>55.933481369142854</v>
      </c>
      <c r="BC66" s="37">
        <f t="shared" si="91"/>
        <v>55.933481369142854</v>
      </c>
      <c r="BD66" s="22">
        <f t="shared" si="86"/>
        <v>0.17818528944419765</v>
      </c>
      <c r="BE66" s="22">
        <f t="shared" si="86"/>
        <v>0.17818528944419765</v>
      </c>
      <c r="BF66" s="22">
        <f t="shared" si="110"/>
        <v>0.19848822316432396</v>
      </c>
      <c r="BG66" s="22">
        <f t="shared" si="110"/>
        <v>0.19848822316432396</v>
      </c>
      <c r="BH66" s="36">
        <v>225.864</v>
      </c>
      <c r="BI66" s="42">
        <f t="shared" si="111"/>
        <v>225.864</v>
      </c>
      <c r="BJ66" s="51">
        <v>73.8</v>
      </c>
      <c r="BK66" s="36">
        <f t="shared" si="96"/>
        <v>73.8</v>
      </c>
      <c r="BL66" s="36">
        <f t="shared" si="42"/>
        <v>93.468586387434556</v>
      </c>
      <c r="BM66" s="36">
        <f t="shared" si="43"/>
        <v>93.468586387434556</v>
      </c>
      <c r="BN66" s="44">
        <f t="shared" si="44"/>
        <v>93.468586387434556</v>
      </c>
      <c r="BO66" s="44">
        <f t="shared" si="45"/>
        <v>93.468586387434556</v>
      </c>
      <c r="BP66" s="36">
        <v>0.76400000000000001</v>
      </c>
      <c r="BQ66" s="36">
        <f t="shared" si="97"/>
        <v>0</v>
      </c>
      <c r="BR66" s="39">
        <f>BQ66/BS66*100</f>
        <v>0</v>
      </c>
      <c r="BS66" s="39">
        <v>71.41</v>
      </c>
      <c r="BT66" s="39">
        <f t="shared" si="102"/>
        <v>71.41</v>
      </c>
      <c r="BU66" s="36">
        <v>25.25</v>
      </c>
      <c r="BV66" s="36">
        <f t="shared" si="92"/>
        <v>25.25</v>
      </c>
      <c r="BW66" s="43">
        <v>25.25</v>
      </c>
      <c r="BX66" s="45">
        <f t="shared" si="48"/>
        <v>1</v>
      </c>
      <c r="BY66" s="36">
        <v>0.11600000000000001</v>
      </c>
      <c r="BZ66" s="36">
        <f t="shared" si="87"/>
        <v>0.11600000000000001</v>
      </c>
      <c r="CA66" s="43">
        <v>0.11600000000000001</v>
      </c>
      <c r="CB66" s="45">
        <f t="shared" si="49"/>
        <v>1</v>
      </c>
      <c r="CC66" s="36">
        <v>0</v>
      </c>
      <c r="CD66" s="36">
        <f t="shared" si="90"/>
        <v>0</v>
      </c>
      <c r="CE66" s="43">
        <v>0</v>
      </c>
      <c r="CF66" s="45" t="e">
        <f t="shared" si="50"/>
        <v>#DIV/0!</v>
      </c>
      <c r="CG66" s="36">
        <f t="shared" si="105"/>
        <v>227.48828086051859</v>
      </c>
      <c r="CH66" s="36">
        <f t="shared" si="105"/>
        <v>227.48828086051859</v>
      </c>
      <c r="CI66" s="36">
        <f t="shared" si="106"/>
        <v>253.40893627951166</v>
      </c>
      <c r="CJ66" s="46">
        <f t="shared" si="106"/>
        <v>253.40893627951166</v>
      </c>
      <c r="CK66" s="36">
        <f t="shared" si="67"/>
        <v>316.16370913470047</v>
      </c>
      <c r="CL66" s="36">
        <f t="shared" si="98"/>
        <v>316.16370913470047</v>
      </c>
      <c r="CM66" s="36">
        <f t="shared" si="107"/>
        <v>80.43802116969745</v>
      </c>
      <c r="CN66" s="36">
        <f t="shared" si="107"/>
        <v>80.43802116969745</v>
      </c>
      <c r="CO66" s="36">
        <f t="shared" si="69"/>
        <v>111.79293734282577</v>
      </c>
      <c r="CP66" s="36">
        <f t="shared" si="99"/>
        <v>111.79293734282577</v>
      </c>
      <c r="CQ66" s="36">
        <f t="shared" si="108"/>
        <v>0.36953704774989721</v>
      </c>
      <c r="CR66" s="36">
        <f t="shared" si="108"/>
        <v>0.36953704774989721</v>
      </c>
      <c r="CS66" s="36">
        <f t="shared" si="71"/>
        <v>0.51358339531753627</v>
      </c>
      <c r="CT66" s="36">
        <f t="shared" si="100"/>
        <v>0.51358339531753627</v>
      </c>
      <c r="CU66" s="36">
        <f t="shared" si="109"/>
        <v>0</v>
      </c>
      <c r="CV66" s="36">
        <f t="shared" si="109"/>
        <v>0</v>
      </c>
      <c r="CW66" s="36">
        <f t="shared" si="73"/>
        <v>0</v>
      </c>
      <c r="CX66" s="36">
        <f t="shared" si="101"/>
        <v>0</v>
      </c>
      <c r="CY66" s="47"/>
      <c r="CZ66" s="47"/>
    </row>
    <row r="67" spans="1:104" ht="26.25" customHeight="1" x14ac:dyDescent="0.2">
      <c r="A67" s="63">
        <v>53</v>
      </c>
      <c r="B67" s="63"/>
      <c r="C67" s="63">
        <v>55</v>
      </c>
      <c r="D67" s="64">
        <v>52</v>
      </c>
      <c r="E67" s="65" t="s">
        <v>281</v>
      </c>
      <c r="F67" s="65" t="s">
        <v>282</v>
      </c>
      <c r="G67" s="66" t="s">
        <v>246</v>
      </c>
      <c r="H67" s="56" t="s">
        <v>283</v>
      </c>
      <c r="I67" s="33"/>
      <c r="J67" s="34">
        <f t="shared" si="88"/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6">
        <v>0.23</v>
      </c>
      <c r="AF67" s="37">
        <f t="shared" si="31"/>
        <v>0.19776440240756665</v>
      </c>
      <c r="AG67" s="36">
        <f t="shared" si="93"/>
        <v>0.23</v>
      </c>
      <c r="AH67" s="37">
        <f t="shared" si="32"/>
        <v>0.19776440240756665</v>
      </c>
      <c r="AI67" s="36">
        <v>0.05</v>
      </c>
      <c r="AJ67" s="37">
        <f t="shared" si="33"/>
        <v>4.2992261392949267E-2</v>
      </c>
      <c r="AK67" s="36">
        <f t="shared" si="94"/>
        <v>0.05</v>
      </c>
      <c r="AL67" s="37">
        <f t="shared" si="34"/>
        <v>4.2992261392949267E-2</v>
      </c>
      <c r="AM67" s="37">
        <f t="shared" si="35"/>
        <v>57.7199962967033</v>
      </c>
      <c r="AN67" s="37">
        <f t="shared" si="36"/>
        <v>57.7199962967033</v>
      </c>
      <c r="AO67" s="37"/>
      <c r="AP67" s="37"/>
      <c r="AQ67" s="37">
        <v>0</v>
      </c>
      <c r="AR67" s="37">
        <v>0</v>
      </c>
      <c r="AS67" s="39">
        <v>5.401771868131874</v>
      </c>
      <c r="AT67" s="37">
        <f t="shared" si="95"/>
        <v>5.401771868131874</v>
      </c>
      <c r="AU67" s="22">
        <f t="shared" si="85"/>
        <v>9.3585797205610666E-2</v>
      </c>
      <c r="AV67" s="22">
        <f t="shared" si="85"/>
        <v>9.3585797205610666E-2</v>
      </c>
      <c r="AW67" s="22"/>
      <c r="AX67" s="39">
        <f t="shared" si="38"/>
        <v>52.318224428571426</v>
      </c>
      <c r="AY67" s="37">
        <f t="shared" si="39"/>
        <v>52.318224428571426</v>
      </c>
      <c r="AZ67" s="37">
        <v>0</v>
      </c>
      <c r="BA67" s="37">
        <f t="shared" ref="BA67:BA78" si="112">AZ67*0.3</f>
        <v>0</v>
      </c>
      <c r="BB67" s="51">
        <v>10.20822442857143</v>
      </c>
      <c r="BC67" s="37">
        <f t="shared" si="91"/>
        <v>10.20822442857143</v>
      </c>
      <c r="BD67" s="22">
        <f t="shared" si="86"/>
        <v>0.17685767642979694</v>
      </c>
      <c r="BE67" s="22">
        <f t="shared" si="86"/>
        <v>0.17685767642979694</v>
      </c>
      <c r="BF67" s="22">
        <f t="shared" si="110"/>
        <v>0.19511794484746758</v>
      </c>
      <c r="BG67" s="22">
        <f t="shared" si="110"/>
        <v>0.19511794484746758</v>
      </c>
      <c r="BH67" s="36">
        <v>42.11</v>
      </c>
      <c r="BI67" s="42">
        <f t="shared" si="111"/>
        <v>42.11</v>
      </c>
      <c r="BJ67" s="51">
        <v>13.72</v>
      </c>
      <c r="BK67" s="36">
        <f t="shared" si="96"/>
        <v>13.72</v>
      </c>
      <c r="BL67" s="36">
        <f t="shared" si="42"/>
        <v>17.185863874345554</v>
      </c>
      <c r="BM67" s="36">
        <f t="shared" si="43"/>
        <v>17.185863874345554</v>
      </c>
      <c r="BN67" s="44">
        <f t="shared" si="44"/>
        <v>17.18586387434555</v>
      </c>
      <c r="BO67" s="44">
        <f t="shared" si="45"/>
        <v>17.18586387434555</v>
      </c>
      <c r="BP67" s="36">
        <v>0.76400000000000001</v>
      </c>
      <c r="BQ67" s="36">
        <f t="shared" si="97"/>
        <v>0</v>
      </c>
      <c r="BR67" s="39">
        <f>BQ67/BS67*100</f>
        <v>0</v>
      </c>
      <c r="BS67" s="39">
        <v>13.13</v>
      </c>
      <c r="BT67" s="39">
        <f t="shared" si="102"/>
        <v>13.13</v>
      </c>
      <c r="BU67" s="36">
        <v>6.7489999999999997</v>
      </c>
      <c r="BV67" s="36">
        <f t="shared" si="92"/>
        <v>6.7489999999999997</v>
      </c>
      <c r="BW67" s="43">
        <v>6.7489999999999997</v>
      </c>
      <c r="BX67" s="45">
        <f t="shared" si="48"/>
        <v>1</v>
      </c>
      <c r="BY67" s="36">
        <v>1E-3</v>
      </c>
      <c r="BZ67" s="36">
        <f t="shared" si="87"/>
        <v>1E-3</v>
      </c>
      <c r="CA67" s="43">
        <v>1E-3</v>
      </c>
      <c r="CB67" s="45">
        <f t="shared" si="49"/>
        <v>1</v>
      </c>
      <c r="CC67" s="36">
        <v>0</v>
      </c>
      <c r="CD67" s="36">
        <f t="shared" si="90"/>
        <v>0</v>
      </c>
      <c r="CE67" s="43">
        <v>0</v>
      </c>
      <c r="CF67" s="45" t="e">
        <f t="shared" si="50"/>
        <v>#DIV/0!</v>
      </c>
      <c r="CG67" s="36">
        <f t="shared" si="105"/>
        <v>227.47749207236049</v>
      </c>
      <c r="CH67" s="36">
        <f t="shared" si="105"/>
        <v>227.47749207236049</v>
      </c>
      <c r="CI67" s="36">
        <f t="shared" si="106"/>
        <v>250.96417440400742</v>
      </c>
      <c r="CJ67" s="46">
        <f t="shared" si="106"/>
        <v>250.96417440400742</v>
      </c>
      <c r="CK67" s="36">
        <f t="shared" si="67"/>
        <v>311.80242222749945</v>
      </c>
      <c r="CL67" s="36">
        <f t="shared" si="98"/>
        <v>311.80242222749945</v>
      </c>
      <c r="CM67" s="36">
        <f t="shared" si="107"/>
        <v>116.92654942851186</v>
      </c>
      <c r="CN67" s="36">
        <f t="shared" si="107"/>
        <v>116.92654942851186</v>
      </c>
      <c r="CO67" s="36">
        <f t="shared" si="69"/>
        <v>160.27071954405127</v>
      </c>
      <c r="CP67" s="36">
        <f t="shared" si="99"/>
        <v>160.27071954405127</v>
      </c>
      <c r="CQ67" s="36">
        <f t="shared" si="108"/>
        <v>1.7325018436584957E-2</v>
      </c>
      <c r="CR67" s="36">
        <f t="shared" si="108"/>
        <v>1.7325018436584957E-2</v>
      </c>
      <c r="CS67" s="36">
        <f t="shared" si="71"/>
        <v>2.3747328425552126E-2</v>
      </c>
      <c r="CT67" s="36">
        <f t="shared" si="100"/>
        <v>2.3747328425552126E-2</v>
      </c>
      <c r="CU67" s="36">
        <f t="shared" si="109"/>
        <v>0</v>
      </c>
      <c r="CV67" s="36">
        <f t="shared" si="109"/>
        <v>0</v>
      </c>
      <c r="CW67" s="36">
        <f t="shared" si="73"/>
        <v>0</v>
      </c>
      <c r="CX67" s="36">
        <f t="shared" si="101"/>
        <v>0</v>
      </c>
      <c r="CY67" s="47"/>
      <c r="CZ67" s="47"/>
    </row>
    <row r="68" spans="1:104" ht="26.25" customHeight="1" x14ac:dyDescent="0.2">
      <c r="A68" s="28">
        <v>22</v>
      </c>
      <c r="B68" s="28"/>
      <c r="C68" s="28">
        <v>56</v>
      </c>
      <c r="D68" s="61">
        <v>53</v>
      </c>
      <c r="E68" s="30" t="s">
        <v>284</v>
      </c>
      <c r="F68" s="30" t="s">
        <v>285</v>
      </c>
      <c r="G68" s="31" t="s">
        <v>91</v>
      </c>
      <c r="H68" s="56" t="s">
        <v>286</v>
      </c>
      <c r="I68" s="33" t="s">
        <v>287</v>
      </c>
      <c r="J68" s="34">
        <f t="shared" si="88"/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6">
        <v>3.64019</v>
      </c>
      <c r="AF68" s="37">
        <f t="shared" si="31"/>
        <v>3.13</v>
      </c>
      <c r="AG68" s="36">
        <f t="shared" si="93"/>
        <v>3.64019</v>
      </c>
      <c r="AH68" s="37">
        <f t="shared" si="32"/>
        <v>3.13</v>
      </c>
      <c r="AI68" s="36">
        <v>3.33</v>
      </c>
      <c r="AJ68" s="37">
        <f t="shared" si="33"/>
        <v>2.8632846087704213</v>
      </c>
      <c r="AK68" s="36">
        <f t="shared" si="94"/>
        <v>3.33</v>
      </c>
      <c r="AL68" s="37">
        <f t="shared" si="34"/>
        <v>2.8632846087704213</v>
      </c>
      <c r="AM68" s="37">
        <f t="shared" si="35"/>
        <v>6379.1645891836351</v>
      </c>
      <c r="AN68" s="37">
        <f t="shared" si="36"/>
        <v>6379.1645891836361</v>
      </c>
      <c r="AO68" s="37"/>
      <c r="AP68" s="37"/>
      <c r="AQ68" s="37">
        <v>2.9000000000000001E-2</v>
      </c>
      <c r="AR68" s="37">
        <v>0</v>
      </c>
      <c r="AS68" s="39">
        <v>169.68558918363522</v>
      </c>
      <c r="AT68" s="37">
        <f t="shared" si="95"/>
        <v>169.68558918363522</v>
      </c>
      <c r="AU68" s="22">
        <f t="shared" si="85"/>
        <v>2.6599970389751378E-2</v>
      </c>
      <c r="AV68" s="22">
        <f t="shared" si="85"/>
        <v>2.6599970389751374E-2</v>
      </c>
      <c r="AW68" s="22"/>
      <c r="AX68" s="39">
        <f t="shared" si="38"/>
        <v>6209.4790000000003</v>
      </c>
      <c r="AY68" s="37">
        <f t="shared" si="39"/>
        <v>6209.4790000000003</v>
      </c>
      <c r="AZ68" s="37">
        <v>8.5999999999999993E-2</v>
      </c>
      <c r="BA68" s="37">
        <f t="shared" si="112"/>
        <v>2.5799999999999997E-2</v>
      </c>
      <c r="BB68" s="59">
        <v>448.54</v>
      </c>
      <c r="BC68" s="37">
        <f t="shared" si="91"/>
        <v>448.54</v>
      </c>
      <c r="BD68" s="22">
        <f t="shared" si="86"/>
        <v>7.0313282206346292E-2</v>
      </c>
      <c r="BE68" s="22">
        <f t="shared" si="86"/>
        <v>7.0313282206346278E-2</v>
      </c>
      <c r="BF68" s="22">
        <f t="shared" si="110"/>
        <v>7.2234723718366714E-2</v>
      </c>
      <c r="BG68" s="22">
        <f t="shared" si="110"/>
        <v>7.2234723718366714E-2</v>
      </c>
      <c r="BH68" s="36">
        <v>5760.9390000000003</v>
      </c>
      <c r="BI68" s="42">
        <f t="shared" si="111"/>
        <v>5760.9390000000003</v>
      </c>
      <c r="BJ68" s="59">
        <v>966.15899999999999</v>
      </c>
      <c r="BK68" s="43">
        <f>AN68/(8.225*0.88)</f>
        <v>881.34354644703456</v>
      </c>
      <c r="BL68" s="36">
        <f t="shared" si="42"/>
        <v>959.94996194824932</v>
      </c>
      <c r="BM68" s="36">
        <f t="shared" si="43"/>
        <v>875.67957642082297</v>
      </c>
      <c r="BN68" s="44">
        <f t="shared" si="44"/>
        <v>959.94996194824932</v>
      </c>
      <c r="BO68" s="44">
        <f t="shared" si="45"/>
        <v>875.67957642082308</v>
      </c>
      <c r="BP68" s="36">
        <v>1.1826000000000001</v>
      </c>
      <c r="BQ68" s="36">
        <f t="shared" si="97"/>
        <v>84.815453552965437</v>
      </c>
      <c r="BR68" s="39">
        <f t="shared" ref="BR68:BR77" si="113">BQ68/BJ68*100</f>
        <v>8.7786227270009842</v>
      </c>
      <c r="BS68" s="39">
        <f t="shared" ref="BS68:BT77" si="114">BJ68*8.225/7</f>
        <v>1135.236825</v>
      </c>
      <c r="BT68" s="39">
        <f t="shared" si="114"/>
        <v>1035.5786670752655</v>
      </c>
      <c r="BU68" s="36">
        <v>279.42</v>
      </c>
      <c r="BV68" s="36">
        <f t="shared" si="92"/>
        <v>279.42</v>
      </c>
      <c r="BW68" s="43">
        <v>279.42</v>
      </c>
      <c r="BX68" s="45">
        <f t="shared" si="48"/>
        <v>1</v>
      </c>
      <c r="BY68" s="36">
        <v>4.1349999999999998</v>
      </c>
      <c r="BZ68" s="36">
        <f t="shared" si="87"/>
        <v>4.1349999999999998</v>
      </c>
      <c r="CA68" s="43">
        <v>4.1349999999999998</v>
      </c>
      <c r="CB68" s="45">
        <f t="shared" si="49"/>
        <v>1</v>
      </c>
      <c r="CC68" s="36">
        <v>4.0860000000000003</v>
      </c>
      <c r="CD68" s="36">
        <f t="shared" si="90"/>
        <v>4.0860000000000003</v>
      </c>
      <c r="CE68" s="43">
        <v>4.0860000000000003</v>
      </c>
      <c r="CF68" s="45">
        <f t="shared" si="50"/>
        <v>1</v>
      </c>
      <c r="CG68" s="36">
        <f t="shared" si="105"/>
        <v>177.96010890279916</v>
      </c>
      <c r="CH68" s="36">
        <f t="shared" si="105"/>
        <v>162.33766233766229</v>
      </c>
      <c r="CI68" s="36">
        <f t="shared" si="106"/>
        <v>182.82320062601062</v>
      </c>
      <c r="CJ68" s="46">
        <f t="shared" si="106"/>
        <v>166.77384158562506</v>
      </c>
      <c r="CK68" s="36">
        <f t="shared" si="67"/>
        <v>197.05760206799619</v>
      </c>
      <c r="CL68" s="36">
        <f t="shared" si="98"/>
        <v>179.75865862757189</v>
      </c>
      <c r="CM68" s="36">
        <f t="shared" si="107"/>
        <v>43.801973768442679</v>
      </c>
      <c r="CN68" s="36">
        <f t="shared" si="107"/>
        <v>43.801973768442672</v>
      </c>
      <c r="CO68" s="36">
        <f t="shared" si="69"/>
        <v>48.502509747108938</v>
      </c>
      <c r="CP68" s="36">
        <f t="shared" si="99"/>
        <v>48.502509747108938</v>
      </c>
      <c r="CQ68" s="36">
        <f t="shared" si="108"/>
        <v>0.64820399947215823</v>
      </c>
      <c r="CR68" s="36">
        <f t="shared" si="108"/>
        <v>0.64820399947215823</v>
      </c>
      <c r="CS68" s="36">
        <f t="shared" si="71"/>
        <v>0.71776493380679773</v>
      </c>
      <c r="CT68" s="36">
        <f t="shared" si="100"/>
        <v>0.71776493380679773</v>
      </c>
      <c r="CU68" s="36">
        <f t="shared" si="109"/>
        <v>0.64052274288832867</v>
      </c>
      <c r="CV68" s="36">
        <f t="shared" si="109"/>
        <v>0.64052274288832856</v>
      </c>
      <c r="CW68" s="36">
        <f t="shared" si="73"/>
        <v>0.70925937594548394</v>
      </c>
      <c r="CX68" s="36">
        <f t="shared" si="101"/>
        <v>0.70925937594548394</v>
      </c>
      <c r="CY68" s="47"/>
      <c r="CZ68" s="47"/>
    </row>
    <row r="69" spans="1:104" ht="26.25" customHeight="1" x14ac:dyDescent="0.2">
      <c r="A69" s="28">
        <v>19</v>
      </c>
      <c r="B69" s="28"/>
      <c r="C69" s="28">
        <v>57</v>
      </c>
      <c r="D69" s="61">
        <v>54</v>
      </c>
      <c r="E69" s="30" t="s">
        <v>288</v>
      </c>
      <c r="F69" s="30" t="s">
        <v>289</v>
      </c>
      <c r="G69" s="31" t="s">
        <v>91</v>
      </c>
      <c r="H69" s="56" t="s">
        <v>290</v>
      </c>
      <c r="I69" s="33" t="s">
        <v>291</v>
      </c>
      <c r="J69" s="34">
        <f t="shared" si="88"/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0</v>
      </c>
      <c r="AA69" s="34">
        <v>0</v>
      </c>
      <c r="AB69" s="34">
        <v>0</v>
      </c>
      <c r="AC69" s="34">
        <v>0</v>
      </c>
      <c r="AD69" s="34">
        <v>0</v>
      </c>
      <c r="AE69" s="36">
        <v>5.58</v>
      </c>
      <c r="AF69" s="37">
        <f t="shared" si="31"/>
        <v>4.7979363714531384</v>
      </c>
      <c r="AG69" s="36">
        <f t="shared" si="93"/>
        <v>5.58</v>
      </c>
      <c r="AH69" s="37">
        <f t="shared" si="32"/>
        <v>4.7979363714531384</v>
      </c>
      <c r="AI69" s="36">
        <v>1.68</v>
      </c>
      <c r="AJ69" s="37">
        <f t="shared" si="33"/>
        <v>1.4445399828030954</v>
      </c>
      <c r="AK69" s="36">
        <f t="shared" si="94"/>
        <v>1.68</v>
      </c>
      <c r="AL69" s="37">
        <f t="shared" si="34"/>
        <v>1.4445399828030954</v>
      </c>
      <c r="AM69" s="37">
        <f t="shared" si="35"/>
        <v>3797.2727010851236</v>
      </c>
      <c r="AN69" s="37">
        <f t="shared" si="36"/>
        <v>3797.272701085124</v>
      </c>
      <c r="AO69" s="37"/>
      <c r="AP69" s="37"/>
      <c r="AQ69" s="38">
        <v>0.04</v>
      </c>
      <c r="AR69" s="37">
        <v>0</v>
      </c>
      <c r="AS69" s="39">
        <v>104.36170108512364</v>
      </c>
      <c r="AT69" s="38">
        <f t="shared" si="95"/>
        <v>104.36170108512364</v>
      </c>
      <c r="AU69" s="22">
        <f t="shared" si="85"/>
        <v>2.7483330616550356E-2</v>
      </c>
      <c r="AV69" s="22">
        <f t="shared" si="85"/>
        <v>2.7483330616550353E-2</v>
      </c>
      <c r="AW69" s="22"/>
      <c r="AX69" s="39">
        <f t="shared" si="38"/>
        <v>3692.9110000000001</v>
      </c>
      <c r="AY69" s="37">
        <f t="shared" si="39"/>
        <v>3692.9110000000001</v>
      </c>
      <c r="AZ69" s="37">
        <v>7.0000000000000007E-2</v>
      </c>
      <c r="BA69" s="37">
        <f t="shared" si="112"/>
        <v>2.1000000000000001E-2</v>
      </c>
      <c r="BB69" s="69">
        <v>1086.8900000000001</v>
      </c>
      <c r="BC69" s="69">
        <v>1086.8900000000001</v>
      </c>
      <c r="BD69" s="22">
        <f t="shared" si="86"/>
        <v>0.28622911377668664</v>
      </c>
      <c r="BE69" s="22">
        <f t="shared" si="86"/>
        <v>0.28622911377668664</v>
      </c>
      <c r="BF69" s="22">
        <f t="shared" si="110"/>
        <v>0.29431795133974259</v>
      </c>
      <c r="BG69" s="22">
        <f t="shared" si="110"/>
        <v>0.29431795133974259</v>
      </c>
      <c r="BH69" s="36">
        <v>2606.0210000000002</v>
      </c>
      <c r="BI69" s="42">
        <f t="shared" si="111"/>
        <v>2606.0210000000002</v>
      </c>
      <c r="BJ69" s="59">
        <v>577.25</v>
      </c>
      <c r="BK69" s="43">
        <f>AN69/(8.225*0.87)</f>
        <v>530.66033624499516</v>
      </c>
      <c r="BL69" s="36">
        <f t="shared" si="42"/>
        <v>573.54029257568061</v>
      </c>
      <c r="BM69" s="36">
        <f t="shared" si="43"/>
        <v>527.25003812605223</v>
      </c>
      <c r="BN69" s="44">
        <f t="shared" si="44"/>
        <v>573.54029257568061</v>
      </c>
      <c r="BO69" s="44">
        <f t="shared" si="45"/>
        <v>527.25003812605212</v>
      </c>
      <c r="BP69" s="36">
        <v>1.1826000000000001</v>
      </c>
      <c r="BQ69" s="36">
        <f t="shared" si="97"/>
        <v>46.589663755004835</v>
      </c>
      <c r="BR69" s="39">
        <f t="shared" si="113"/>
        <v>8.0709681689051251</v>
      </c>
      <c r="BS69" s="39">
        <f t="shared" si="114"/>
        <v>678.26874999999995</v>
      </c>
      <c r="BT69" s="39">
        <f t="shared" si="114"/>
        <v>623.52589508786934</v>
      </c>
      <c r="BU69" s="36">
        <v>268.512</v>
      </c>
      <c r="BV69" s="36">
        <f>BW69*1.3</f>
        <v>275.86</v>
      </c>
      <c r="BW69" s="43">
        <v>212.2</v>
      </c>
      <c r="BX69" s="45">
        <f t="shared" si="48"/>
        <v>1.0273656298414968</v>
      </c>
      <c r="BY69" s="36">
        <v>18.847000000000001</v>
      </c>
      <c r="BZ69" s="36">
        <f t="shared" si="87"/>
        <v>18.847000000000001</v>
      </c>
      <c r="CA69" s="43">
        <v>2.5</v>
      </c>
      <c r="CB69" s="45">
        <f t="shared" si="49"/>
        <v>1</v>
      </c>
      <c r="CC69" s="36">
        <v>17.8352</v>
      </c>
      <c r="CD69" s="36">
        <f>CC69</f>
        <v>17.8352</v>
      </c>
      <c r="CE69" s="43">
        <v>1.9</v>
      </c>
      <c r="CF69" s="45">
        <f t="shared" si="50"/>
        <v>1</v>
      </c>
      <c r="CG69" s="36">
        <f t="shared" si="105"/>
        <v>178.61997370011778</v>
      </c>
      <c r="CH69" s="36">
        <f t="shared" si="105"/>
        <v>164.20361247947457</v>
      </c>
      <c r="CI69" s="36">
        <f t="shared" si="106"/>
        <v>183.6677759090322</v>
      </c>
      <c r="CJ69" s="46">
        <f t="shared" si="106"/>
        <v>168.8440081788782</v>
      </c>
      <c r="CK69" s="36">
        <f t="shared" si="67"/>
        <v>260.26987119443777</v>
      </c>
      <c r="CL69" s="36">
        <f t="shared" si="98"/>
        <v>239.26357273708436</v>
      </c>
      <c r="CM69" s="36">
        <f t="shared" si="107"/>
        <v>70.711803216890104</v>
      </c>
      <c r="CN69" s="36">
        <f t="shared" si="107"/>
        <v>72.646876249148264</v>
      </c>
      <c r="CO69" s="36">
        <f t="shared" si="69"/>
        <v>103.03524031464059</v>
      </c>
      <c r="CP69" s="36">
        <f t="shared" si="99"/>
        <v>105.85486456172072</v>
      </c>
      <c r="CQ69" s="36">
        <f t="shared" si="108"/>
        <v>4.9632990526632987</v>
      </c>
      <c r="CR69" s="36">
        <f t="shared" si="108"/>
        <v>4.9632990526632987</v>
      </c>
      <c r="CS69" s="36">
        <f t="shared" si="71"/>
        <v>7.232098283168094</v>
      </c>
      <c r="CT69" s="36">
        <f t="shared" si="100"/>
        <v>7.232098283168094</v>
      </c>
      <c r="CU69" s="36">
        <f t="shared" si="109"/>
        <v>4.6968446577206171</v>
      </c>
      <c r="CV69" s="36">
        <f t="shared" si="109"/>
        <v>4.6968446577206162</v>
      </c>
      <c r="CW69" s="36">
        <f t="shared" si="73"/>
        <v>6.8438435453896957</v>
      </c>
      <c r="CX69" s="36">
        <f t="shared" si="101"/>
        <v>6.8438435453896957</v>
      </c>
      <c r="CY69" s="47"/>
      <c r="CZ69" s="47"/>
    </row>
    <row r="70" spans="1:104" ht="26.25" customHeight="1" x14ac:dyDescent="0.2">
      <c r="A70" s="28">
        <v>20</v>
      </c>
      <c r="B70" s="28"/>
      <c r="C70" s="28">
        <v>58</v>
      </c>
      <c r="D70" s="61">
        <v>55</v>
      </c>
      <c r="E70" s="30" t="s">
        <v>292</v>
      </c>
      <c r="F70" s="30" t="s">
        <v>293</v>
      </c>
      <c r="G70" s="31" t="s">
        <v>91</v>
      </c>
      <c r="H70" s="56" t="s">
        <v>294</v>
      </c>
      <c r="I70" s="33" t="s">
        <v>295</v>
      </c>
      <c r="J70" s="34">
        <f t="shared" si="88"/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0</v>
      </c>
      <c r="Z70" s="34">
        <v>0</v>
      </c>
      <c r="AA70" s="34">
        <v>0</v>
      </c>
      <c r="AB70" s="34">
        <v>0</v>
      </c>
      <c r="AC70" s="34">
        <v>0</v>
      </c>
      <c r="AD70" s="34">
        <v>0</v>
      </c>
      <c r="AE70" s="36">
        <v>4.1900000000000004</v>
      </c>
      <c r="AF70" s="37">
        <f t="shared" si="31"/>
        <v>3.6027515047291492</v>
      </c>
      <c r="AG70" s="36">
        <f t="shared" si="93"/>
        <v>4.1900000000000004</v>
      </c>
      <c r="AH70" s="37">
        <f t="shared" si="32"/>
        <v>3.6027515047291492</v>
      </c>
      <c r="AI70" s="36">
        <v>2.57</v>
      </c>
      <c r="AJ70" s="37">
        <f t="shared" si="33"/>
        <v>2.2098022355975924</v>
      </c>
      <c r="AK70" s="36">
        <f t="shared" si="94"/>
        <v>2.57</v>
      </c>
      <c r="AL70" s="37">
        <f t="shared" si="34"/>
        <v>2.2098022355975924</v>
      </c>
      <c r="AM70" s="37">
        <f t="shared" si="35"/>
        <v>6287.4465510837636</v>
      </c>
      <c r="AN70" s="37">
        <f t="shared" si="36"/>
        <v>6287.4465510837636</v>
      </c>
      <c r="AO70" s="37"/>
      <c r="AP70" s="37"/>
      <c r="AQ70" s="37">
        <v>1.9E-2</v>
      </c>
      <c r="AR70" s="37">
        <v>0</v>
      </c>
      <c r="AS70" s="39">
        <v>181.85755108376361</v>
      </c>
      <c r="AT70" s="37">
        <f t="shared" si="95"/>
        <v>181.85755108376361</v>
      </c>
      <c r="AU70" s="22">
        <f t="shared" si="85"/>
        <v>2.8923912053362415E-2</v>
      </c>
      <c r="AV70" s="22">
        <f t="shared" si="85"/>
        <v>2.8923912053362415E-2</v>
      </c>
      <c r="AW70" s="22"/>
      <c r="AX70" s="39">
        <f t="shared" si="38"/>
        <v>6105.5889999999999</v>
      </c>
      <c r="AY70" s="37">
        <f t="shared" si="39"/>
        <v>6105.5889999999999</v>
      </c>
      <c r="AZ70" s="37">
        <v>0.1</v>
      </c>
      <c r="BA70" s="37">
        <f t="shared" si="112"/>
        <v>0.03</v>
      </c>
      <c r="BB70" s="59">
        <v>1074.22</v>
      </c>
      <c r="BC70" s="37">
        <f>BB70</f>
        <v>1074.22</v>
      </c>
      <c r="BD70" s="22">
        <f t="shared" si="86"/>
        <v>0.17085155178215192</v>
      </c>
      <c r="BE70" s="22">
        <f t="shared" si="86"/>
        <v>0.17085155178215192</v>
      </c>
      <c r="BF70" s="22">
        <f t="shared" si="110"/>
        <v>0.17594043752371802</v>
      </c>
      <c r="BG70" s="22">
        <f t="shared" si="110"/>
        <v>0.17594043752371802</v>
      </c>
      <c r="BH70" s="36">
        <v>5031.3689999999997</v>
      </c>
      <c r="BI70" s="42">
        <f t="shared" si="111"/>
        <v>5031.3689999999997</v>
      </c>
      <c r="BJ70" s="59">
        <v>924.49</v>
      </c>
      <c r="BK70" s="43">
        <f>AN70/(8.225*0.88)</f>
        <v>868.67180866037086</v>
      </c>
      <c r="BL70" s="36">
        <f t="shared" si="42"/>
        <v>918.54874852020953</v>
      </c>
      <c r="BM70" s="36">
        <f t="shared" si="43"/>
        <v>863.08927378313513</v>
      </c>
      <c r="BN70" s="44">
        <f t="shared" si="44"/>
        <v>918.54874852020941</v>
      </c>
      <c r="BO70" s="44">
        <f t="shared" si="45"/>
        <v>863.08927378313501</v>
      </c>
      <c r="BP70" s="36">
        <v>1.1826000000000001</v>
      </c>
      <c r="BQ70" s="36">
        <f t="shared" si="97"/>
        <v>55.818191339629152</v>
      </c>
      <c r="BR70" s="39">
        <f t="shared" si="113"/>
        <v>6.0377279732208189</v>
      </c>
      <c r="BS70" s="39">
        <f t="shared" si="114"/>
        <v>1086.27575</v>
      </c>
      <c r="BT70" s="39">
        <f t="shared" si="114"/>
        <v>1020.6893751759357</v>
      </c>
      <c r="BU70" s="36">
        <v>294.06</v>
      </c>
      <c r="BV70" s="36">
        <f t="shared" ref="BV70:BV79" si="115">BU70</f>
        <v>294.06</v>
      </c>
      <c r="BW70" s="43">
        <v>294.06</v>
      </c>
      <c r="BX70" s="45">
        <f t="shared" si="48"/>
        <v>1</v>
      </c>
      <c r="BY70" s="36">
        <v>2.0030000000000001</v>
      </c>
      <c r="BZ70" s="36">
        <f t="shared" si="87"/>
        <v>2.0030000000000001</v>
      </c>
      <c r="CA70" s="43">
        <v>2.0030000000000001</v>
      </c>
      <c r="CB70" s="45">
        <f t="shared" si="49"/>
        <v>1</v>
      </c>
      <c r="CC70" s="36">
        <v>1.613</v>
      </c>
      <c r="CD70" s="36">
        <f t="shared" ref="CD70:CD96" si="116">CC70</f>
        <v>1.613</v>
      </c>
      <c r="CE70" s="43">
        <v>1.613</v>
      </c>
      <c r="CF70" s="45">
        <f t="shared" si="50"/>
        <v>1</v>
      </c>
      <c r="CG70" s="36">
        <f t="shared" si="105"/>
        <v>172.768983588856</v>
      </c>
      <c r="CH70" s="36">
        <f t="shared" si="105"/>
        <v>162.33766233766232</v>
      </c>
      <c r="CI70" s="36">
        <f t="shared" si="106"/>
        <v>177.9149808478756</v>
      </c>
      <c r="CJ70" s="46">
        <f t="shared" si="106"/>
        <v>167.17295828067293</v>
      </c>
      <c r="CK70" s="36">
        <f t="shared" si="67"/>
        <v>215.90063261112437</v>
      </c>
      <c r="CL70" s="36">
        <f t="shared" si="98"/>
        <v>202.86513972160176</v>
      </c>
      <c r="CM70" s="36">
        <f t="shared" si="107"/>
        <v>46.769383661689027</v>
      </c>
      <c r="CN70" s="36">
        <f t="shared" si="107"/>
        <v>46.769383661689027</v>
      </c>
      <c r="CO70" s="36">
        <f t="shared" si="69"/>
        <v>58.445325715525939</v>
      </c>
      <c r="CP70" s="36">
        <f t="shared" si="99"/>
        <v>58.445325715525939</v>
      </c>
      <c r="CQ70" s="36">
        <f t="shared" si="108"/>
        <v>0.3185712965869657</v>
      </c>
      <c r="CR70" s="36">
        <f t="shared" si="108"/>
        <v>0.3185712965869657</v>
      </c>
      <c r="CS70" s="36">
        <f t="shared" si="71"/>
        <v>0.39810238525538483</v>
      </c>
      <c r="CT70" s="36">
        <f t="shared" si="100"/>
        <v>0.39810238525538483</v>
      </c>
      <c r="CU70" s="36">
        <f t="shared" si="109"/>
        <v>0.25654293629294839</v>
      </c>
      <c r="CV70" s="36">
        <f t="shared" si="109"/>
        <v>0.25654293629294839</v>
      </c>
      <c r="CW70" s="36">
        <f t="shared" si="73"/>
        <v>0.32058869067245915</v>
      </c>
      <c r="CX70" s="36">
        <f t="shared" si="101"/>
        <v>0.32058869067245915</v>
      </c>
      <c r="CY70" s="47"/>
      <c r="CZ70" s="47"/>
    </row>
    <row r="71" spans="1:104" ht="26.25" customHeight="1" x14ac:dyDescent="0.2">
      <c r="A71" s="28">
        <v>21</v>
      </c>
      <c r="B71" s="28"/>
      <c r="C71" s="28">
        <v>59</v>
      </c>
      <c r="D71" s="61">
        <v>56</v>
      </c>
      <c r="E71" s="30" t="s">
        <v>296</v>
      </c>
      <c r="F71" s="30" t="s">
        <v>297</v>
      </c>
      <c r="G71" s="31" t="s">
        <v>91</v>
      </c>
      <c r="H71" s="56" t="s">
        <v>298</v>
      </c>
      <c r="I71" s="33" t="s">
        <v>295</v>
      </c>
      <c r="J71" s="34">
        <f t="shared" si="88"/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0</v>
      </c>
      <c r="Z71" s="34">
        <v>0</v>
      </c>
      <c r="AA71" s="34">
        <v>0</v>
      </c>
      <c r="AB71" s="34">
        <v>0</v>
      </c>
      <c r="AC71" s="34">
        <v>0</v>
      </c>
      <c r="AD71" s="34">
        <v>0</v>
      </c>
      <c r="AE71" s="36">
        <v>2.79</v>
      </c>
      <c r="AF71" s="37">
        <f t="shared" si="31"/>
        <v>2.3989681857265692</v>
      </c>
      <c r="AG71" s="36">
        <f t="shared" si="93"/>
        <v>2.79</v>
      </c>
      <c r="AH71" s="37">
        <f t="shared" si="32"/>
        <v>2.3989681857265692</v>
      </c>
      <c r="AI71" s="36">
        <v>2.3199999999999998</v>
      </c>
      <c r="AJ71" s="37">
        <f t="shared" si="33"/>
        <v>1.9948409286328459</v>
      </c>
      <c r="AK71" s="36">
        <f t="shared" si="94"/>
        <v>2.3199999999999998</v>
      </c>
      <c r="AL71" s="37">
        <f t="shared" si="34"/>
        <v>1.9948409286328459</v>
      </c>
      <c r="AM71" s="37">
        <f t="shared" si="35"/>
        <v>4170.1734105795877</v>
      </c>
      <c r="AN71" s="37">
        <f t="shared" si="36"/>
        <v>4170.1734105795877</v>
      </c>
      <c r="AO71" s="37"/>
      <c r="AP71" s="37"/>
      <c r="AQ71" s="37">
        <v>0.02</v>
      </c>
      <c r="AR71" s="37">
        <v>0</v>
      </c>
      <c r="AS71" s="39">
        <v>129.37441057958773</v>
      </c>
      <c r="AT71" s="37">
        <f t="shared" si="95"/>
        <v>129.37441057958773</v>
      </c>
      <c r="AU71" s="22">
        <f t="shared" si="85"/>
        <v>3.1023748377314302E-2</v>
      </c>
      <c r="AV71" s="22">
        <f t="shared" si="85"/>
        <v>3.1023748377314302E-2</v>
      </c>
      <c r="AW71" s="22"/>
      <c r="AX71" s="39">
        <f t="shared" si="38"/>
        <v>4040.799</v>
      </c>
      <c r="AY71" s="37">
        <f t="shared" si="39"/>
        <v>4040.799</v>
      </c>
      <c r="AZ71" s="37">
        <v>9.5000000000000001E-2</v>
      </c>
      <c r="BA71" s="37">
        <f t="shared" si="112"/>
        <v>2.8499999999999998E-2</v>
      </c>
      <c r="BB71" s="59">
        <v>639.79999999999995</v>
      </c>
      <c r="BC71" s="37">
        <f>BB71</f>
        <v>639.79999999999995</v>
      </c>
      <c r="BD71" s="22">
        <f t="shared" si="86"/>
        <v>0.15342287646284664</v>
      </c>
      <c r="BE71" s="22">
        <f t="shared" si="86"/>
        <v>0.15342287646284664</v>
      </c>
      <c r="BF71" s="22">
        <f t="shared" si="110"/>
        <v>0.15833502235572716</v>
      </c>
      <c r="BG71" s="22">
        <f t="shared" si="110"/>
        <v>0.15833502235572716</v>
      </c>
      <c r="BH71" s="36">
        <v>3400.9989999999998</v>
      </c>
      <c r="BI71" s="42">
        <f t="shared" si="111"/>
        <v>3400.9989999999998</v>
      </c>
      <c r="BJ71" s="59">
        <v>637.35299999999995</v>
      </c>
      <c r="BK71" s="43">
        <f>AN71/(8.225*0.88)</f>
        <v>576.14996001375903</v>
      </c>
      <c r="BL71" s="36">
        <f t="shared" si="42"/>
        <v>633.25703957382018</v>
      </c>
      <c r="BM71" s="36">
        <f t="shared" si="43"/>
        <v>572.44732201603824</v>
      </c>
      <c r="BN71" s="44">
        <f t="shared" si="44"/>
        <v>633.25703957382018</v>
      </c>
      <c r="BO71" s="44">
        <f t="shared" si="45"/>
        <v>572.44732201603813</v>
      </c>
      <c r="BP71" s="36">
        <v>1.1826000000000001</v>
      </c>
      <c r="BQ71" s="36">
        <f t="shared" si="97"/>
        <v>61.203039986240924</v>
      </c>
      <c r="BR71" s="39">
        <f t="shared" si="113"/>
        <v>9.6026911281881357</v>
      </c>
      <c r="BS71" s="39">
        <f t="shared" si="114"/>
        <v>748.88977499999987</v>
      </c>
      <c r="BT71" s="39">
        <f t="shared" si="114"/>
        <v>676.97620301616678</v>
      </c>
      <c r="BU71" s="36">
        <v>207</v>
      </c>
      <c r="BV71" s="36">
        <f t="shared" si="115"/>
        <v>207</v>
      </c>
      <c r="BW71" s="43">
        <v>207</v>
      </c>
      <c r="BX71" s="45">
        <f t="shared" si="48"/>
        <v>1</v>
      </c>
      <c r="BY71" s="36">
        <v>3.2696999999999998</v>
      </c>
      <c r="BZ71" s="36">
        <f t="shared" si="87"/>
        <v>3.2696999999999998</v>
      </c>
      <c r="CA71" s="43">
        <v>3.2696999999999998</v>
      </c>
      <c r="CB71" s="45">
        <f t="shared" si="49"/>
        <v>1</v>
      </c>
      <c r="CC71" s="36">
        <v>2.9741</v>
      </c>
      <c r="CD71" s="36">
        <f t="shared" si="116"/>
        <v>2.9741</v>
      </c>
      <c r="CE71" s="43">
        <v>2.9741</v>
      </c>
      <c r="CF71" s="45">
        <f t="shared" si="50"/>
        <v>1</v>
      </c>
      <c r="CG71" s="36">
        <f t="shared" si="105"/>
        <v>179.58240611771492</v>
      </c>
      <c r="CH71" s="36">
        <f t="shared" si="105"/>
        <v>162.33766233766232</v>
      </c>
      <c r="CI71" s="36">
        <f t="shared" si="106"/>
        <v>185.33210263613702</v>
      </c>
      <c r="CJ71" s="46">
        <f t="shared" si="106"/>
        <v>167.53523325861215</v>
      </c>
      <c r="CK71" s="36">
        <f t="shared" si="67"/>
        <v>220.19699946986162</v>
      </c>
      <c r="CL71" s="36">
        <f t="shared" si="98"/>
        <v>199.05216173723275</v>
      </c>
      <c r="CM71" s="36">
        <f t="shared" si="107"/>
        <v>49.638223550811595</v>
      </c>
      <c r="CN71" s="36">
        <f t="shared" si="107"/>
        <v>49.638223550811595</v>
      </c>
      <c r="CO71" s="36">
        <f t="shared" si="69"/>
        <v>60.864469527924008</v>
      </c>
      <c r="CP71" s="36">
        <f t="shared" si="99"/>
        <v>60.864469527924008</v>
      </c>
      <c r="CQ71" s="36">
        <f t="shared" si="108"/>
        <v>0.78406811373955876</v>
      </c>
      <c r="CR71" s="36">
        <f t="shared" si="108"/>
        <v>0.78406811373955876</v>
      </c>
      <c r="CS71" s="36">
        <f t="shared" si="71"/>
        <v>0.96139399041281692</v>
      </c>
      <c r="CT71" s="36">
        <f t="shared" si="100"/>
        <v>0.96139399041281692</v>
      </c>
      <c r="CU71" s="36">
        <f t="shared" si="109"/>
        <v>0.7131837713162742</v>
      </c>
      <c r="CV71" s="36">
        <f t="shared" si="109"/>
        <v>0.7131837713162742</v>
      </c>
      <c r="CW71" s="36">
        <f t="shared" si="73"/>
        <v>0.87447835180192646</v>
      </c>
      <c r="CX71" s="36">
        <f t="shared" si="101"/>
        <v>0.87447835180192646</v>
      </c>
      <c r="CY71" s="47"/>
      <c r="CZ71" s="47"/>
    </row>
    <row r="72" spans="1:104" ht="26.25" customHeight="1" x14ac:dyDescent="0.2">
      <c r="A72" s="28">
        <v>52</v>
      </c>
      <c r="B72" s="28"/>
      <c r="C72" s="28">
        <v>60</v>
      </c>
      <c r="D72" s="61">
        <v>57</v>
      </c>
      <c r="E72" s="30" t="s">
        <v>299</v>
      </c>
      <c r="F72" s="30" t="s">
        <v>300</v>
      </c>
      <c r="G72" s="31" t="s">
        <v>91</v>
      </c>
      <c r="H72" s="56" t="s">
        <v>301</v>
      </c>
      <c r="I72" s="33" t="s">
        <v>302</v>
      </c>
      <c r="J72" s="34">
        <f t="shared" si="88"/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34">
        <v>0</v>
      </c>
      <c r="Y72" s="34">
        <v>0</v>
      </c>
      <c r="Z72" s="34">
        <v>0</v>
      </c>
      <c r="AA72" s="34">
        <v>0</v>
      </c>
      <c r="AB72" s="34">
        <v>0</v>
      </c>
      <c r="AC72" s="34">
        <v>0</v>
      </c>
      <c r="AD72" s="34">
        <v>0</v>
      </c>
      <c r="AE72" s="36">
        <v>2.0099999999999998</v>
      </c>
      <c r="AF72" s="37">
        <f t="shared" si="31"/>
        <v>1.7282889079965604</v>
      </c>
      <c r="AG72" s="36">
        <f t="shared" si="93"/>
        <v>2.0099999999999998</v>
      </c>
      <c r="AH72" s="37">
        <f t="shared" si="32"/>
        <v>1.7282889079965604</v>
      </c>
      <c r="AI72" s="36">
        <v>0.78</v>
      </c>
      <c r="AJ72" s="37">
        <f t="shared" si="33"/>
        <v>0.67067927773000857</v>
      </c>
      <c r="AK72" s="36">
        <f t="shared" si="94"/>
        <v>0.78</v>
      </c>
      <c r="AL72" s="37">
        <f t="shared" si="34"/>
        <v>0.67067927773000857</v>
      </c>
      <c r="AM72" s="37">
        <f t="shared" si="35"/>
        <v>1698.8279381836735</v>
      </c>
      <c r="AN72" s="37">
        <f t="shared" si="36"/>
        <v>1698.8279381836737</v>
      </c>
      <c r="AO72" s="37"/>
      <c r="AP72" s="37"/>
      <c r="AQ72" s="37">
        <v>5.0000000000000001E-3</v>
      </c>
      <c r="AR72" s="37">
        <v>0</v>
      </c>
      <c r="AS72" s="39">
        <v>53.548938183673471</v>
      </c>
      <c r="AT72" s="37">
        <f t="shared" si="95"/>
        <v>53.548938183673471</v>
      </c>
      <c r="AU72" s="22">
        <f t="shared" si="85"/>
        <v>3.1521107570744389E-2</v>
      </c>
      <c r="AV72" s="22">
        <f t="shared" si="85"/>
        <v>3.1521107570744382E-2</v>
      </c>
      <c r="AW72" s="22"/>
      <c r="AX72" s="39">
        <f t="shared" si="38"/>
        <v>1645.279</v>
      </c>
      <c r="AY72" s="37">
        <f t="shared" si="39"/>
        <v>1645.279</v>
      </c>
      <c r="AZ72" s="37">
        <v>2.5999999999999999E-2</v>
      </c>
      <c r="BA72" s="37">
        <f t="shared" si="112"/>
        <v>7.7999999999999996E-3</v>
      </c>
      <c r="BB72" s="69">
        <v>517.12</v>
      </c>
      <c r="BC72" s="69">
        <v>517.12</v>
      </c>
      <c r="BD72" s="22">
        <f t="shared" si="86"/>
        <v>0.30439810199547718</v>
      </c>
      <c r="BE72" s="22">
        <f t="shared" si="86"/>
        <v>0.30439810199547712</v>
      </c>
      <c r="BF72" s="22">
        <f t="shared" si="110"/>
        <v>0.31430535489725453</v>
      </c>
      <c r="BG72" s="22">
        <f t="shared" si="110"/>
        <v>0.31430535489725453</v>
      </c>
      <c r="BH72" s="36">
        <v>1128.1590000000001</v>
      </c>
      <c r="BI72" s="42">
        <f t="shared" si="111"/>
        <v>1128.1590000000001</v>
      </c>
      <c r="BJ72" s="59">
        <v>253.85</v>
      </c>
      <c r="BK72" s="43">
        <f>AN72/(8.225*0.87)</f>
        <v>237.4073910049504</v>
      </c>
      <c r="BL72" s="36">
        <f t="shared" si="42"/>
        <v>252.21862844579735</v>
      </c>
      <c r="BM72" s="36">
        <f t="shared" si="43"/>
        <v>235.88168817082416</v>
      </c>
      <c r="BN72" s="44">
        <f t="shared" si="44"/>
        <v>252.21862844579732</v>
      </c>
      <c r="BO72" s="44">
        <f t="shared" si="45"/>
        <v>235.88168817082416</v>
      </c>
      <c r="BP72" s="36">
        <v>1.1826000000000001</v>
      </c>
      <c r="BQ72" s="36">
        <f t="shared" si="97"/>
        <v>16.442608995049596</v>
      </c>
      <c r="BR72" s="39">
        <f t="shared" si="113"/>
        <v>6.4772932814849709</v>
      </c>
      <c r="BS72" s="39">
        <f t="shared" si="114"/>
        <v>298.27374999999995</v>
      </c>
      <c r="BT72" s="39">
        <f t="shared" si="114"/>
        <v>278.95368443081668</v>
      </c>
      <c r="BU72" s="36">
        <v>95.753</v>
      </c>
      <c r="BV72" s="36">
        <f t="shared" si="115"/>
        <v>95.753</v>
      </c>
      <c r="BW72" s="43">
        <v>95.753</v>
      </c>
      <c r="BX72" s="45">
        <f t="shared" si="48"/>
        <v>1</v>
      </c>
      <c r="BY72" s="36">
        <v>0.251</v>
      </c>
      <c r="BZ72" s="36">
        <f t="shared" si="87"/>
        <v>0.251</v>
      </c>
      <c r="CA72" s="43">
        <v>0.251</v>
      </c>
      <c r="CB72" s="45">
        <f t="shared" si="49"/>
        <v>1</v>
      </c>
      <c r="CC72" s="36">
        <v>0.251</v>
      </c>
      <c r="CD72" s="36">
        <f t="shared" si="116"/>
        <v>0.251</v>
      </c>
      <c r="CE72" s="43">
        <v>0.251</v>
      </c>
      <c r="CF72" s="45">
        <f t="shared" si="50"/>
        <v>1</v>
      </c>
      <c r="CG72" s="36">
        <f t="shared" si="105"/>
        <v>175.57619773954485</v>
      </c>
      <c r="CH72" s="36">
        <f t="shared" si="105"/>
        <v>164.20361247947454</v>
      </c>
      <c r="CI72" s="36">
        <f t="shared" si="106"/>
        <v>181.29068079030969</v>
      </c>
      <c r="CJ72" s="46">
        <f t="shared" si="106"/>
        <v>169.5479517035206</v>
      </c>
      <c r="CK72" s="36">
        <f t="shared" si="67"/>
        <v>264.38981561996127</v>
      </c>
      <c r="CL72" s="36">
        <f t="shared" si="98"/>
        <v>247.26451185587905</v>
      </c>
      <c r="CM72" s="36">
        <f t="shared" si="107"/>
        <v>56.364154278258283</v>
      </c>
      <c r="CN72" s="36">
        <f t="shared" si="107"/>
        <v>56.364154278258276</v>
      </c>
      <c r="CO72" s="36">
        <f t="shared" si="69"/>
        <v>84.875447521138412</v>
      </c>
      <c r="CP72" s="36">
        <f t="shared" si="99"/>
        <v>84.875447521138412</v>
      </c>
      <c r="CQ72" s="36">
        <f t="shared" si="108"/>
        <v>0.14774892404251386</v>
      </c>
      <c r="CR72" s="36">
        <f t="shared" si="108"/>
        <v>0.14774892404251386</v>
      </c>
      <c r="CS72" s="36">
        <f t="shared" si="71"/>
        <v>0.22248636938587554</v>
      </c>
      <c r="CT72" s="36">
        <f t="shared" si="100"/>
        <v>0.22248636938587554</v>
      </c>
      <c r="CU72" s="36">
        <f t="shared" si="109"/>
        <v>0.14774892404251386</v>
      </c>
      <c r="CV72" s="36">
        <f t="shared" si="109"/>
        <v>0.14774892404251386</v>
      </c>
      <c r="CW72" s="36">
        <f t="shared" si="73"/>
        <v>0.22248636938587554</v>
      </c>
      <c r="CX72" s="36">
        <f t="shared" si="101"/>
        <v>0.22248636938587554</v>
      </c>
      <c r="CY72" s="47"/>
      <c r="CZ72" s="47"/>
    </row>
    <row r="73" spans="1:104" ht="26.25" customHeight="1" x14ac:dyDescent="0.2">
      <c r="A73" s="28">
        <v>18</v>
      </c>
      <c r="B73" s="28"/>
      <c r="C73" s="28">
        <v>61</v>
      </c>
      <c r="D73" s="61">
        <v>59</v>
      </c>
      <c r="E73" s="30" t="s">
        <v>303</v>
      </c>
      <c r="F73" s="30" t="s">
        <v>304</v>
      </c>
      <c r="G73" s="31" t="s">
        <v>91</v>
      </c>
      <c r="H73" s="56" t="s">
        <v>229</v>
      </c>
      <c r="I73" s="33" t="s">
        <v>305</v>
      </c>
      <c r="J73" s="34">
        <f t="shared" si="88"/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34">
        <v>0</v>
      </c>
      <c r="AB73" s="34">
        <v>0</v>
      </c>
      <c r="AC73" s="34">
        <v>0</v>
      </c>
      <c r="AD73" s="34">
        <v>0</v>
      </c>
      <c r="AE73" s="36">
        <v>6.2802000000000007</v>
      </c>
      <c r="AF73" s="37">
        <f t="shared" si="31"/>
        <v>5.4</v>
      </c>
      <c r="AG73" s="36">
        <f t="shared" si="93"/>
        <v>6.2802000000000007</v>
      </c>
      <c r="AH73" s="37">
        <f t="shared" si="32"/>
        <v>5.4</v>
      </c>
      <c r="AI73" s="36">
        <v>2.34</v>
      </c>
      <c r="AJ73" s="37">
        <f t="shared" si="33"/>
        <v>2.0120378331900257</v>
      </c>
      <c r="AK73" s="36">
        <f t="shared" si="94"/>
        <v>2.34</v>
      </c>
      <c r="AL73" s="37">
        <f t="shared" si="34"/>
        <v>2.0120378331900257</v>
      </c>
      <c r="AM73" s="37">
        <f t="shared" si="35"/>
        <v>5025.9679470916408</v>
      </c>
      <c r="AN73" s="37">
        <f t="shared" si="36"/>
        <v>5025.9679470916417</v>
      </c>
      <c r="AO73" s="37"/>
      <c r="AP73" s="37"/>
      <c r="AQ73" s="38">
        <v>7.0000000000000007E-2</v>
      </c>
      <c r="AR73" s="37">
        <v>0</v>
      </c>
      <c r="AS73" s="39">
        <v>178.88994709164069</v>
      </c>
      <c r="AT73" s="38">
        <f t="shared" si="95"/>
        <v>178.88994709164069</v>
      </c>
      <c r="AU73" s="22">
        <f t="shared" ref="AU73:AV98" si="117">AS73/AM73</f>
        <v>3.5593133297867195E-2</v>
      </c>
      <c r="AV73" s="22">
        <f t="shared" si="117"/>
        <v>3.5593133297867188E-2</v>
      </c>
      <c r="AW73" s="22"/>
      <c r="AX73" s="39">
        <f t="shared" si="38"/>
        <v>4847.0780000000004</v>
      </c>
      <c r="AY73" s="37">
        <f t="shared" si="39"/>
        <v>4847.0780000000004</v>
      </c>
      <c r="AZ73" s="37">
        <v>0.1</v>
      </c>
      <c r="BA73" s="37">
        <f t="shared" si="112"/>
        <v>0.03</v>
      </c>
      <c r="BB73" s="69">
        <v>1174.73</v>
      </c>
      <c r="BC73" s="69">
        <v>1174.73</v>
      </c>
      <c r="BD73" s="22">
        <f t="shared" ref="BD73:BE98" si="118">BB73/AM73</f>
        <v>0.23373209148295043</v>
      </c>
      <c r="BE73" s="22">
        <f t="shared" si="118"/>
        <v>0.2337320914829504</v>
      </c>
      <c r="BF73" s="22">
        <f t="shared" si="110"/>
        <v>0.24235838581512406</v>
      </c>
      <c r="BG73" s="22">
        <f t="shared" si="110"/>
        <v>0.24235838581512406</v>
      </c>
      <c r="BH73" s="36">
        <v>3672.3480000000004</v>
      </c>
      <c r="BI73" s="42">
        <f t="shared" si="111"/>
        <v>3672.3480000000004</v>
      </c>
      <c r="BJ73" s="59">
        <v>745.34</v>
      </c>
      <c r="BK73" s="43">
        <f>AN73/(8.225*0.87)</f>
        <v>702.36773882425211</v>
      </c>
      <c r="BL73" s="36">
        <f t="shared" si="42"/>
        <v>740.55005919161181</v>
      </c>
      <c r="BM73" s="36">
        <f t="shared" si="43"/>
        <v>697.85396001902257</v>
      </c>
      <c r="BN73" s="44">
        <f t="shared" si="44"/>
        <v>740.55005919161169</v>
      </c>
      <c r="BO73" s="44">
        <f t="shared" si="45"/>
        <v>697.85396001902268</v>
      </c>
      <c r="BP73" s="36">
        <v>1.1826000000000001</v>
      </c>
      <c r="BQ73" s="36">
        <f t="shared" si="97"/>
        <v>42.972261175747917</v>
      </c>
      <c r="BR73" s="39">
        <f t="shared" si="113"/>
        <v>5.7654575329041666</v>
      </c>
      <c r="BS73" s="39">
        <f t="shared" si="114"/>
        <v>875.7745000000001</v>
      </c>
      <c r="BT73" s="39">
        <f t="shared" si="114"/>
        <v>825.28209311849616</v>
      </c>
      <c r="BU73" s="36">
        <v>274.22500000000002</v>
      </c>
      <c r="BV73" s="36">
        <f t="shared" si="115"/>
        <v>274.22500000000002</v>
      </c>
      <c r="BW73" s="43">
        <v>274.22500000000002</v>
      </c>
      <c r="BX73" s="45">
        <f t="shared" si="48"/>
        <v>1</v>
      </c>
      <c r="BY73" s="36">
        <v>3.9329999999999998</v>
      </c>
      <c r="BZ73" s="36">
        <f t="shared" si="87"/>
        <v>3.9329999999999998</v>
      </c>
      <c r="CA73" s="43">
        <v>3.9329999999999998</v>
      </c>
      <c r="CB73" s="45">
        <f t="shared" si="49"/>
        <v>1</v>
      </c>
      <c r="CC73" s="36">
        <v>3.8730000000000002</v>
      </c>
      <c r="CD73" s="36">
        <f t="shared" si="116"/>
        <v>3.8730000000000002</v>
      </c>
      <c r="CE73" s="43">
        <v>3.8730000000000002</v>
      </c>
      <c r="CF73" s="45">
        <f t="shared" si="50"/>
        <v>1</v>
      </c>
      <c r="CG73" s="36">
        <f t="shared" si="105"/>
        <v>174.24991747247046</v>
      </c>
      <c r="CH73" s="36">
        <f t="shared" si="105"/>
        <v>164.20361247947454</v>
      </c>
      <c r="CI73" s="36">
        <f t="shared" si="106"/>
        <v>180.68091745171009</v>
      </c>
      <c r="CJ73" s="46">
        <f t="shared" si="106"/>
        <v>170.26383588597008</v>
      </c>
      <c r="CK73" s="36">
        <f t="shared" si="67"/>
        <v>238.47807996409927</v>
      </c>
      <c r="CL73" s="36">
        <f t="shared" si="98"/>
        <v>224.72872753848387</v>
      </c>
      <c r="CM73" s="36">
        <f t="shared" si="107"/>
        <v>54.561629299423771</v>
      </c>
      <c r="CN73" s="36">
        <f t="shared" si="107"/>
        <v>54.561629299423764</v>
      </c>
      <c r="CO73" s="36">
        <f t="shared" si="69"/>
        <v>74.672934046555497</v>
      </c>
      <c r="CP73" s="36">
        <f t="shared" si="99"/>
        <v>74.672934046555497</v>
      </c>
      <c r="CQ73" s="36">
        <f t="shared" si="108"/>
        <v>0.78253583019284778</v>
      </c>
      <c r="CR73" s="36">
        <f t="shared" si="108"/>
        <v>0.78253583019284767</v>
      </c>
      <c r="CS73" s="36">
        <f t="shared" si="71"/>
        <v>1.0709769335585841</v>
      </c>
      <c r="CT73" s="36">
        <f t="shared" si="100"/>
        <v>1.0709769335585841</v>
      </c>
      <c r="CU73" s="36">
        <f t="shared" si="109"/>
        <v>0.77059783125779302</v>
      </c>
      <c r="CV73" s="36">
        <f t="shared" si="109"/>
        <v>0.7705978312577928</v>
      </c>
      <c r="CW73" s="36">
        <f t="shared" si="73"/>
        <v>1.0546386126804976</v>
      </c>
      <c r="CX73" s="36">
        <f t="shared" si="101"/>
        <v>1.0546386126804976</v>
      </c>
      <c r="CY73" s="47"/>
      <c r="CZ73" s="47"/>
    </row>
    <row r="74" spans="1:104" ht="26.25" customHeight="1" x14ac:dyDescent="0.2">
      <c r="A74" s="28">
        <v>80</v>
      </c>
      <c r="B74" s="28"/>
      <c r="C74" s="28">
        <v>62</v>
      </c>
      <c r="D74" s="61">
        <v>60</v>
      </c>
      <c r="E74" s="30" t="s">
        <v>306</v>
      </c>
      <c r="F74" s="30" t="s">
        <v>307</v>
      </c>
      <c r="G74" s="31" t="s">
        <v>91</v>
      </c>
      <c r="H74" s="56" t="s">
        <v>308</v>
      </c>
      <c r="I74" s="33" t="s">
        <v>309</v>
      </c>
      <c r="J74" s="34">
        <f t="shared" si="88"/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4">
        <v>0</v>
      </c>
      <c r="AB74" s="34">
        <v>0</v>
      </c>
      <c r="AC74" s="34">
        <v>0</v>
      </c>
      <c r="AD74" s="34">
        <v>0</v>
      </c>
      <c r="AE74" s="36">
        <v>3.19</v>
      </c>
      <c r="AF74" s="37">
        <f t="shared" si="31"/>
        <v>2.7429062768701633</v>
      </c>
      <c r="AG74" s="36">
        <f t="shared" si="93"/>
        <v>3.19</v>
      </c>
      <c r="AH74" s="37">
        <f t="shared" si="32"/>
        <v>2.7429062768701633</v>
      </c>
      <c r="AI74" s="36">
        <v>2.200396</v>
      </c>
      <c r="AJ74" s="37">
        <f t="shared" si="33"/>
        <v>1.8919999999999999</v>
      </c>
      <c r="AK74" s="36">
        <f t="shared" si="94"/>
        <v>2.200396</v>
      </c>
      <c r="AL74" s="37">
        <f t="shared" si="34"/>
        <v>1.8919999999999999</v>
      </c>
      <c r="AM74" s="37">
        <f t="shared" si="35"/>
        <v>3117.0032929490435</v>
      </c>
      <c r="AN74" s="37">
        <f t="shared" si="36"/>
        <v>3117.003292949043</v>
      </c>
      <c r="AO74" s="37"/>
      <c r="AP74" s="37"/>
      <c r="AQ74" s="37">
        <v>4.7E-2</v>
      </c>
      <c r="AR74" s="37">
        <v>0</v>
      </c>
      <c r="AS74" s="39">
        <v>67.32329294904298</v>
      </c>
      <c r="AT74" s="37">
        <f t="shared" si="95"/>
        <v>67.32329294904298</v>
      </c>
      <c r="AU74" s="22">
        <f t="shared" si="117"/>
        <v>2.1598723716890079E-2</v>
      </c>
      <c r="AV74" s="22">
        <f t="shared" si="117"/>
        <v>2.1598723716890082E-2</v>
      </c>
      <c r="AW74" s="22"/>
      <c r="AX74" s="39">
        <f t="shared" si="38"/>
        <v>3049.6800000000003</v>
      </c>
      <c r="AY74" s="37">
        <f t="shared" si="39"/>
        <v>3049.6800000000003</v>
      </c>
      <c r="AZ74" s="37">
        <v>0.12</v>
      </c>
      <c r="BA74" s="37">
        <f t="shared" si="112"/>
        <v>3.5999999999999997E-2</v>
      </c>
      <c r="BB74" s="59">
        <v>521.82000000000005</v>
      </c>
      <c r="BC74" s="37">
        <f>BB74</f>
        <v>521.82000000000005</v>
      </c>
      <c r="BD74" s="22">
        <f t="shared" si="118"/>
        <v>0.16741079522771318</v>
      </c>
      <c r="BE74" s="22">
        <f t="shared" si="118"/>
        <v>0.16741079522771321</v>
      </c>
      <c r="BF74" s="22">
        <f t="shared" si="110"/>
        <v>0.17110647674510113</v>
      </c>
      <c r="BG74" s="22">
        <f t="shared" si="110"/>
        <v>0.17110647674510113</v>
      </c>
      <c r="BH74" s="36">
        <v>2527.86</v>
      </c>
      <c r="BI74" s="42">
        <f t="shared" si="111"/>
        <v>2527.86</v>
      </c>
      <c r="BJ74" s="59">
        <v>411.92</v>
      </c>
      <c r="BK74" s="59">
        <v>411.92</v>
      </c>
      <c r="BL74" s="36">
        <f t="shared" si="42"/>
        <v>409.27278877050566</v>
      </c>
      <c r="BM74" s="36">
        <f t="shared" si="43"/>
        <v>409.27278877050571</v>
      </c>
      <c r="BN74" s="44">
        <f t="shared" si="44"/>
        <v>409.2727887705056</v>
      </c>
      <c r="BO74" s="44">
        <f t="shared" si="45"/>
        <v>409.2727887705056</v>
      </c>
      <c r="BP74" s="36">
        <v>1.1826000000000001</v>
      </c>
      <c r="BQ74" s="36">
        <f t="shared" si="97"/>
        <v>0</v>
      </c>
      <c r="BR74" s="39">
        <f t="shared" si="113"/>
        <v>0</v>
      </c>
      <c r="BS74" s="39">
        <f t="shared" si="114"/>
        <v>484.00599999999997</v>
      </c>
      <c r="BT74" s="39">
        <f t="shared" si="114"/>
        <v>484.00599999999997</v>
      </c>
      <c r="BU74" s="36">
        <v>147.36000000000001</v>
      </c>
      <c r="BV74" s="36">
        <f t="shared" si="115"/>
        <v>147.36000000000001</v>
      </c>
      <c r="BW74" s="43">
        <v>147.36000000000001</v>
      </c>
      <c r="BX74" s="45">
        <f t="shared" si="48"/>
        <v>1</v>
      </c>
      <c r="BY74" s="36">
        <v>9.1135999999999999</v>
      </c>
      <c r="BZ74" s="36">
        <f t="shared" si="87"/>
        <v>9.1135999999999999</v>
      </c>
      <c r="CA74" s="43">
        <v>2.1</v>
      </c>
      <c r="CB74" s="45">
        <f t="shared" si="49"/>
        <v>1</v>
      </c>
      <c r="CC74" s="36">
        <v>0.61990000000000001</v>
      </c>
      <c r="CD74" s="36">
        <f t="shared" si="116"/>
        <v>0.61990000000000001</v>
      </c>
      <c r="CE74" s="43">
        <v>0.61990000000000001</v>
      </c>
      <c r="CF74" s="45">
        <f t="shared" si="50"/>
        <v>1</v>
      </c>
      <c r="CG74" s="36">
        <f t="shared" si="105"/>
        <v>155.27927131000067</v>
      </c>
      <c r="CH74" s="36">
        <f t="shared" si="105"/>
        <v>155.27927131000069</v>
      </c>
      <c r="CI74" s="36">
        <f t="shared" si="106"/>
        <v>158.7071430445161</v>
      </c>
      <c r="CJ74" s="46">
        <f t="shared" si="106"/>
        <v>158.7071430445161</v>
      </c>
      <c r="CK74" s="36">
        <f t="shared" si="67"/>
        <v>191.46867310689672</v>
      </c>
      <c r="CL74" s="36">
        <f t="shared" si="98"/>
        <v>191.46867310689672</v>
      </c>
      <c r="CM74" s="36">
        <f t="shared" si="107"/>
        <v>47.276177196649833</v>
      </c>
      <c r="CN74" s="36">
        <f t="shared" si="107"/>
        <v>47.27617719664984</v>
      </c>
      <c r="CO74" s="36">
        <f t="shared" si="69"/>
        <v>58.294367567824168</v>
      </c>
      <c r="CP74" s="36">
        <f t="shared" si="99"/>
        <v>58.294367567824168</v>
      </c>
      <c r="CQ74" s="36">
        <f t="shared" si="108"/>
        <v>2.9238339338992123</v>
      </c>
      <c r="CR74" s="36">
        <f t="shared" si="108"/>
        <v>2.9238339338992128</v>
      </c>
      <c r="CS74" s="36">
        <f t="shared" si="71"/>
        <v>3.6052629496886692</v>
      </c>
      <c r="CT74" s="36">
        <f t="shared" si="100"/>
        <v>3.6052629496886692</v>
      </c>
      <c r="CU74" s="36">
        <f t="shared" si="109"/>
        <v>0.19887691533796981</v>
      </c>
      <c r="CV74" s="36">
        <f t="shared" si="109"/>
        <v>0.19887691533796981</v>
      </c>
      <c r="CW74" s="36">
        <f t="shared" si="73"/>
        <v>0.24522718821453721</v>
      </c>
      <c r="CX74" s="36">
        <f t="shared" si="101"/>
        <v>0.24522718821453721</v>
      </c>
      <c r="CY74" s="47"/>
      <c r="CZ74" s="47"/>
    </row>
    <row r="75" spans="1:104" ht="26.25" customHeight="1" x14ac:dyDescent="0.2">
      <c r="A75" s="28">
        <v>79</v>
      </c>
      <c r="B75" s="28"/>
      <c r="C75" s="28">
        <v>63</v>
      </c>
      <c r="D75" s="61">
        <v>61</v>
      </c>
      <c r="E75" s="30" t="s">
        <v>310</v>
      </c>
      <c r="F75" s="30" t="s">
        <v>311</v>
      </c>
      <c r="G75" s="31" t="s">
        <v>91</v>
      </c>
      <c r="H75" s="56" t="s">
        <v>312</v>
      </c>
      <c r="I75" s="33" t="s">
        <v>313</v>
      </c>
      <c r="J75" s="34">
        <f t="shared" si="88"/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  <c r="AE75" s="36">
        <v>7.5</v>
      </c>
      <c r="AF75" s="37">
        <f t="shared" si="31"/>
        <v>6.44883920894239</v>
      </c>
      <c r="AG75" s="36">
        <f t="shared" si="93"/>
        <v>7.5</v>
      </c>
      <c r="AH75" s="37">
        <f t="shared" si="32"/>
        <v>6.44883920894239</v>
      </c>
      <c r="AI75" s="36">
        <v>3.6204190000000001</v>
      </c>
      <c r="AJ75" s="37">
        <f t="shared" si="33"/>
        <v>3.113</v>
      </c>
      <c r="AK75" s="36">
        <f t="shared" si="94"/>
        <v>3.6204190000000001</v>
      </c>
      <c r="AL75" s="37">
        <f t="shared" si="34"/>
        <v>3.113</v>
      </c>
      <c r="AM75" s="37">
        <f t="shared" si="35"/>
        <v>8198.896927829881</v>
      </c>
      <c r="AN75" s="37">
        <f t="shared" si="36"/>
        <v>8198.896927829881</v>
      </c>
      <c r="AO75" s="37"/>
      <c r="AP75" s="37"/>
      <c r="AQ75" s="37">
        <v>2.7E-2</v>
      </c>
      <c r="AR75" s="37">
        <v>0</v>
      </c>
      <c r="AS75" s="39">
        <v>446.2359278298801</v>
      </c>
      <c r="AT75" s="38">
        <f t="shared" si="95"/>
        <v>446.2359278298801</v>
      </c>
      <c r="AU75" s="22">
        <f t="shared" si="117"/>
        <v>5.4426337074100981E-2</v>
      </c>
      <c r="AV75" s="22">
        <f t="shared" si="117"/>
        <v>5.4426337074100981E-2</v>
      </c>
      <c r="AW75" s="22"/>
      <c r="AX75" s="39">
        <f t="shared" si="38"/>
        <v>7752.661000000001</v>
      </c>
      <c r="AY75" s="37">
        <f t="shared" si="39"/>
        <v>7752.661000000001</v>
      </c>
      <c r="AZ75" s="37">
        <v>0.13700000000000001</v>
      </c>
      <c r="BA75" s="37">
        <f t="shared" si="112"/>
        <v>4.1100000000000005E-2</v>
      </c>
      <c r="BB75" s="69">
        <v>1578.97</v>
      </c>
      <c r="BC75" s="69">
        <v>1578.97</v>
      </c>
      <c r="BD75" s="22">
        <f t="shared" si="118"/>
        <v>0.19258322356028551</v>
      </c>
      <c r="BE75" s="22">
        <f t="shared" si="118"/>
        <v>0.19258322356028551</v>
      </c>
      <c r="BF75" s="22">
        <f t="shared" si="110"/>
        <v>0.20366813407680276</v>
      </c>
      <c r="BG75" s="22">
        <f t="shared" si="110"/>
        <v>0.20366813407680276</v>
      </c>
      <c r="BH75" s="36">
        <v>6173.6910000000007</v>
      </c>
      <c r="BI75" s="42">
        <f t="shared" si="111"/>
        <v>6173.6910000000007</v>
      </c>
      <c r="BJ75" s="59">
        <v>1099.0899999999999</v>
      </c>
      <c r="BK75" s="36">
        <f>AN75/(8.225*0.91)</f>
        <v>1095.4135980266383</v>
      </c>
      <c r="BL75" s="36">
        <f t="shared" si="42"/>
        <v>1092.0266785049885</v>
      </c>
      <c r="BM75" s="36">
        <f t="shared" si="43"/>
        <v>1088.3739029945032</v>
      </c>
      <c r="BN75" s="44">
        <f t="shared" si="44"/>
        <v>1092.0266785049887</v>
      </c>
      <c r="BO75" s="44">
        <f t="shared" si="45"/>
        <v>1088.3739029945034</v>
      </c>
      <c r="BP75" s="36">
        <v>1.1826000000000001</v>
      </c>
      <c r="BQ75" s="36">
        <f t="shared" si="97"/>
        <v>3.6764019733616351</v>
      </c>
      <c r="BR75" s="39">
        <f t="shared" si="113"/>
        <v>0.33449507987167887</v>
      </c>
      <c r="BS75" s="39">
        <f t="shared" si="114"/>
        <v>1291.4307499999998</v>
      </c>
      <c r="BT75" s="39">
        <f t="shared" si="114"/>
        <v>1287.1109776812998</v>
      </c>
      <c r="BU75" s="36">
        <v>350.55</v>
      </c>
      <c r="BV75" s="36">
        <f t="shared" si="115"/>
        <v>350.55</v>
      </c>
      <c r="BW75" s="43">
        <v>350.55</v>
      </c>
      <c r="BX75" s="45">
        <f t="shared" si="48"/>
        <v>1</v>
      </c>
      <c r="BY75" s="36">
        <v>37.25</v>
      </c>
      <c r="BZ75" s="36">
        <f t="shared" si="87"/>
        <v>37.25</v>
      </c>
      <c r="CA75" s="43">
        <v>6.9</v>
      </c>
      <c r="CB75" s="45">
        <f t="shared" si="49"/>
        <v>1</v>
      </c>
      <c r="CC75" s="36">
        <v>0.379</v>
      </c>
      <c r="CD75" s="36">
        <f t="shared" si="116"/>
        <v>0.379</v>
      </c>
      <c r="CE75" s="43">
        <v>0.379</v>
      </c>
      <c r="CF75" s="45">
        <f t="shared" si="50"/>
        <v>1</v>
      </c>
      <c r="CG75" s="36">
        <f t="shared" si="105"/>
        <v>157.5127436492632</v>
      </c>
      <c r="CH75" s="36">
        <f t="shared" si="105"/>
        <v>156.98587127158552</v>
      </c>
      <c r="CI75" s="36">
        <f t="shared" si="106"/>
        <v>166.57903009044244</v>
      </c>
      <c r="CJ75" s="46">
        <f t="shared" si="106"/>
        <v>166.02183143069195</v>
      </c>
      <c r="CK75" s="36">
        <f t="shared" si="67"/>
        <v>209.18292638876801</v>
      </c>
      <c r="CL75" s="36">
        <f t="shared" si="98"/>
        <v>208.483219792066</v>
      </c>
      <c r="CM75" s="36">
        <f t="shared" si="107"/>
        <v>42.755751546297958</v>
      </c>
      <c r="CN75" s="36">
        <f t="shared" si="107"/>
        <v>42.755751546297958</v>
      </c>
      <c r="CO75" s="36">
        <f t="shared" si="69"/>
        <v>56.781267478401489</v>
      </c>
      <c r="CP75" s="36">
        <f t="shared" si="99"/>
        <v>56.781267478401489</v>
      </c>
      <c r="CQ75" s="36">
        <f t="shared" si="108"/>
        <v>4.5432940952777034</v>
      </c>
      <c r="CR75" s="36">
        <f t="shared" si="108"/>
        <v>4.5432940952777034</v>
      </c>
      <c r="CS75" s="36">
        <f t="shared" si="71"/>
        <v>6.0336677038096003</v>
      </c>
      <c r="CT75" s="36">
        <f t="shared" si="100"/>
        <v>6.0336677038096003</v>
      </c>
      <c r="CU75" s="36">
        <f t="shared" si="109"/>
        <v>4.6225730526449654E-2</v>
      </c>
      <c r="CV75" s="36">
        <f t="shared" si="109"/>
        <v>4.6225730526449654E-2</v>
      </c>
      <c r="CW75" s="36">
        <f t="shared" si="73"/>
        <v>6.138953180520372E-2</v>
      </c>
      <c r="CX75" s="36">
        <f t="shared" si="101"/>
        <v>6.138953180520372E-2</v>
      </c>
      <c r="CY75" s="47"/>
      <c r="CZ75" s="47"/>
    </row>
    <row r="76" spans="1:104" ht="26.25" customHeight="1" x14ac:dyDescent="0.2">
      <c r="A76" s="28">
        <v>78</v>
      </c>
      <c r="B76" s="28"/>
      <c r="C76" s="28">
        <v>64</v>
      </c>
      <c r="D76" s="61">
        <v>62</v>
      </c>
      <c r="E76" s="30" t="s">
        <v>314</v>
      </c>
      <c r="F76" s="30" t="s">
        <v>315</v>
      </c>
      <c r="G76" s="31" t="s">
        <v>91</v>
      </c>
      <c r="H76" s="56" t="s">
        <v>316</v>
      </c>
      <c r="I76" s="33" t="s">
        <v>317</v>
      </c>
      <c r="J76" s="34">
        <f t="shared" si="88"/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4">
        <v>0</v>
      </c>
      <c r="Y76" s="34">
        <v>0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  <c r="AE76" s="36">
        <v>4.1900000000000004</v>
      </c>
      <c r="AF76" s="37">
        <f t="shared" si="31"/>
        <v>3.6027515047291492</v>
      </c>
      <c r="AG76" s="36">
        <f t="shared" si="93"/>
        <v>4.1900000000000004</v>
      </c>
      <c r="AH76" s="37">
        <f t="shared" si="32"/>
        <v>3.6027515047291492</v>
      </c>
      <c r="AI76" s="36">
        <v>1.66</v>
      </c>
      <c r="AJ76" s="37">
        <f t="shared" si="33"/>
        <v>1.4273430782459156</v>
      </c>
      <c r="AK76" s="36">
        <f t="shared" si="94"/>
        <v>1.66</v>
      </c>
      <c r="AL76" s="37">
        <f t="shared" si="34"/>
        <v>1.4273430782459156</v>
      </c>
      <c r="AM76" s="37">
        <f t="shared" si="35"/>
        <v>3592.8599276847208</v>
      </c>
      <c r="AN76" s="37">
        <f t="shared" si="36"/>
        <v>3592.8599276847208</v>
      </c>
      <c r="AO76" s="37"/>
      <c r="AP76" s="37"/>
      <c r="AQ76" s="37">
        <v>0.01</v>
      </c>
      <c r="AR76" s="37">
        <v>0</v>
      </c>
      <c r="AS76" s="39">
        <v>148.99692768472073</v>
      </c>
      <c r="AT76" s="38">
        <f t="shared" si="95"/>
        <v>148.99692768472073</v>
      </c>
      <c r="AU76" s="22">
        <f t="shared" si="117"/>
        <v>4.1470285700989193E-2</v>
      </c>
      <c r="AV76" s="22">
        <f t="shared" si="117"/>
        <v>4.1470285700989193E-2</v>
      </c>
      <c r="AW76" s="22"/>
      <c r="AX76" s="39">
        <f t="shared" si="38"/>
        <v>3443.8630000000003</v>
      </c>
      <c r="AY76" s="37">
        <f t="shared" si="39"/>
        <v>3443.8630000000003</v>
      </c>
      <c r="AZ76" s="37">
        <v>0.06</v>
      </c>
      <c r="BA76" s="37">
        <f t="shared" si="112"/>
        <v>1.7999999999999999E-2</v>
      </c>
      <c r="BB76" s="69">
        <v>772.25</v>
      </c>
      <c r="BC76" s="69">
        <v>772.25</v>
      </c>
      <c r="BD76" s="22">
        <f t="shared" si="118"/>
        <v>0.21494019125250077</v>
      </c>
      <c r="BE76" s="22">
        <f t="shared" si="118"/>
        <v>0.21494019125250077</v>
      </c>
      <c r="BF76" s="22">
        <f t="shared" si="110"/>
        <v>0.22423946597178807</v>
      </c>
      <c r="BG76" s="22">
        <f t="shared" si="110"/>
        <v>0.22423946597178807</v>
      </c>
      <c r="BH76" s="36">
        <v>2671.6130000000003</v>
      </c>
      <c r="BI76" s="42">
        <f t="shared" si="111"/>
        <v>2671.6130000000003</v>
      </c>
      <c r="BJ76" s="59">
        <v>543.37</v>
      </c>
      <c r="BK76" s="43">
        <f>AN76/(8.225*0.88)</f>
        <v>496.38849512085119</v>
      </c>
      <c r="BL76" s="36">
        <f t="shared" si="42"/>
        <v>539.87802300016904</v>
      </c>
      <c r="BM76" s="36">
        <f t="shared" si="43"/>
        <v>493.19844560037211</v>
      </c>
      <c r="BN76" s="44">
        <f t="shared" si="44"/>
        <v>539.87802300016892</v>
      </c>
      <c r="BO76" s="44">
        <f t="shared" si="45"/>
        <v>493.19844560037205</v>
      </c>
      <c r="BP76" s="36">
        <v>1.1826000000000001</v>
      </c>
      <c r="BQ76" s="36">
        <f t="shared" si="97"/>
        <v>46.981504879148815</v>
      </c>
      <c r="BR76" s="39">
        <f t="shared" si="113"/>
        <v>8.6463192445568975</v>
      </c>
      <c r="BS76" s="39">
        <f t="shared" si="114"/>
        <v>638.45974999999999</v>
      </c>
      <c r="BT76" s="39">
        <f t="shared" si="114"/>
        <v>583.25648176700008</v>
      </c>
      <c r="BU76" s="36">
        <v>222.75</v>
      </c>
      <c r="BV76" s="36">
        <f t="shared" si="115"/>
        <v>222.75</v>
      </c>
      <c r="BW76" s="43">
        <v>222.75</v>
      </c>
      <c r="BX76" s="45">
        <f t="shared" si="48"/>
        <v>1</v>
      </c>
      <c r="BY76" s="36">
        <v>3.0745999999999998</v>
      </c>
      <c r="BZ76" s="36">
        <f t="shared" si="87"/>
        <v>3.0745999999999998</v>
      </c>
      <c r="CA76" s="43">
        <v>3.0745999999999998</v>
      </c>
      <c r="CB76" s="45">
        <f t="shared" si="49"/>
        <v>1</v>
      </c>
      <c r="CC76" s="36">
        <v>2.5225999999999997</v>
      </c>
      <c r="CD76" s="36">
        <f t="shared" si="116"/>
        <v>2.5225999999999997</v>
      </c>
      <c r="CE76" s="43">
        <v>2.5225999999999997</v>
      </c>
      <c r="CF76" s="45">
        <f t="shared" si="50"/>
        <v>1</v>
      </c>
      <c r="CG76" s="36">
        <f t="shared" si="105"/>
        <v>177.70237717322607</v>
      </c>
      <c r="CH76" s="36">
        <f t="shared" si="105"/>
        <v>162.33766233766232</v>
      </c>
      <c r="CI76" s="36">
        <f t="shared" si="106"/>
        <v>185.39057738359509</v>
      </c>
      <c r="CJ76" s="46">
        <f t="shared" si="106"/>
        <v>169.36111621368212</v>
      </c>
      <c r="CK76" s="36">
        <f t="shared" si="67"/>
        <v>238.97912983654439</v>
      </c>
      <c r="CL76" s="36">
        <f t="shared" si="98"/>
        <v>218.31623134301265</v>
      </c>
      <c r="CM76" s="36">
        <f t="shared" si="107"/>
        <v>61.997963873738485</v>
      </c>
      <c r="CN76" s="36">
        <f t="shared" si="107"/>
        <v>61.997963873738485</v>
      </c>
      <c r="CO76" s="36">
        <f t="shared" si="69"/>
        <v>83.376596834945772</v>
      </c>
      <c r="CP76" s="36">
        <f t="shared" si="99"/>
        <v>83.376596834945772</v>
      </c>
      <c r="CQ76" s="36">
        <f t="shared" si="108"/>
        <v>0.85575281583028662</v>
      </c>
      <c r="CR76" s="36">
        <f t="shared" si="108"/>
        <v>0.85575281583028662</v>
      </c>
      <c r="CS76" s="36">
        <f t="shared" si="71"/>
        <v>1.1508403350335545</v>
      </c>
      <c r="CT76" s="36">
        <f t="shared" si="100"/>
        <v>1.1508403350335545</v>
      </c>
      <c r="CU76" s="36">
        <f t="shared" si="109"/>
        <v>0.70211476394115691</v>
      </c>
      <c r="CV76" s="36">
        <f t="shared" si="109"/>
        <v>0.70211476394115691</v>
      </c>
      <c r="CW76" s="36">
        <f t="shared" si="73"/>
        <v>0.94422358328096156</v>
      </c>
      <c r="CX76" s="36">
        <f t="shared" si="101"/>
        <v>0.94422358328096156</v>
      </c>
      <c r="CY76" s="47"/>
      <c r="CZ76" s="47"/>
    </row>
    <row r="77" spans="1:104" ht="26.25" customHeight="1" x14ac:dyDescent="0.2">
      <c r="A77" s="28">
        <v>34</v>
      </c>
      <c r="B77" s="28"/>
      <c r="C77" s="28">
        <v>65</v>
      </c>
      <c r="D77" s="61">
        <v>63</v>
      </c>
      <c r="E77" s="30" t="s">
        <v>318</v>
      </c>
      <c r="F77" s="30" t="s">
        <v>319</v>
      </c>
      <c r="G77" s="31" t="s">
        <v>91</v>
      </c>
      <c r="H77" s="56" t="s">
        <v>320</v>
      </c>
      <c r="I77" s="33"/>
      <c r="J77" s="34">
        <f t="shared" ref="J77:J98" si="119">SUM(K77:AD77)</f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36">
        <v>0.23957799999999999</v>
      </c>
      <c r="AF77" s="37">
        <f t="shared" ref="AF77:AF98" si="120">AE77/1.163</f>
        <v>0.20599999999999999</v>
      </c>
      <c r="AG77" s="36">
        <f t="shared" si="93"/>
        <v>0.23957799999999999</v>
      </c>
      <c r="AH77" s="37">
        <f t="shared" ref="AH77:AH98" si="121">AG77/1.163</f>
        <v>0.20599999999999999</v>
      </c>
      <c r="AI77" s="36">
        <v>0.19</v>
      </c>
      <c r="AJ77" s="37">
        <f t="shared" ref="AJ77:AJ98" si="122">AI77/1.163</f>
        <v>0.16337059329320722</v>
      </c>
      <c r="AK77" s="36">
        <f t="shared" si="94"/>
        <v>0.19</v>
      </c>
      <c r="AL77" s="37">
        <f t="shared" ref="AL77:AL98" si="123">AK77/1.163</f>
        <v>0.16337059329320722</v>
      </c>
      <c r="AM77" s="37">
        <f t="shared" ref="AM77:AM98" si="124">BI77+BB77+AS77</f>
        <v>428.17629913151472</v>
      </c>
      <c r="AN77" s="37">
        <f t="shared" ref="AN77:AN98" si="125">AT77+BC77+BH77</f>
        <v>428.17629913151472</v>
      </c>
      <c r="AO77" s="37"/>
      <c r="AP77" s="37"/>
      <c r="AQ77" s="37">
        <v>4.1000000000000003E-3</v>
      </c>
      <c r="AR77" s="37">
        <v>0</v>
      </c>
      <c r="AS77" s="39">
        <v>9.5302991315146848</v>
      </c>
      <c r="AT77" s="37">
        <f t="shared" si="95"/>
        <v>9.5302991315146848</v>
      </c>
      <c r="AU77" s="22">
        <f t="shared" si="117"/>
        <v>2.2257885714004562E-2</v>
      </c>
      <c r="AV77" s="22">
        <f t="shared" si="117"/>
        <v>2.2257885714004562E-2</v>
      </c>
      <c r="AW77" s="22"/>
      <c r="AX77" s="39">
        <f t="shared" ref="AX77:AX98" si="126">AM77-AS77</f>
        <v>418.64600000000002</v>
      </c>
      <c r="AY77" s="37">
        <f t="shared" ref="AY77:AY98" si="127">BH77+BC77</f>
        <v>418.64600000000002</v>
      </c>
      <c r="AZ77" s="37">
        <v>0</v>
      </c>
      <c r="BA77" s="37">
        <f t="shared" si="112"/>
        <v>0</v>
      </c>
      <c r="BB77" s="59">
        <v>0</v>
      </c>
      <c r="BC77" s="37">
        <f>BB77</f>
        <v>0</v>
      </c>
      <c r="BD77" s="22">
        <f t="shared" si="118"/>
        <v>0</v>
      </c>
      <c r="BE77" s="22">
        <f t="shared" si="118"/>
        <v>0</v>
      </c>
      <c r="BF77" s="22">
        <f t="shared" si="110"/>
        <v>0</v>
      </c>
      <c r="BG77" s="22">
        <f t="shared" si="110"/>
        <v>0</v>
      </c>
      <c r="BH77" s="36">
        <v>418.64600000000002</v>
      </c>
      <c r="BI77" s="42">
        <f t="shared" si="111"/>
        <v>418.64600000000002</v>
      </c>
      <c r="BJ77" s="59">
        <v>57.52</v>
      </c>
      <c r="BK77" s="36">
        <f>BJ77</f>
        <v>57.52</v>
      </c>
      <c r="BL77" s="36">
        <f t="shared" ref="BL77:BL98" si="128">CG77/BP77*AM77/1000</f>
        <v>57.15034669372568</v>
      </c>
      <c r="BM77" s="36">
        <f t="shared" ref="BM77:BM98" si="129">CH77/BP77*AN77/1000</f>
        <v>57.15034669372568</v>
      </c>
      <c r="BN77" s="44">
        <f t="shared" ref="BN77:BN98" si="130">CI77/BP77*AX77/1000</f>
        <v>57.15034669372568</v>
      </c>
      <c r="BO77" s="44">
        <f t="shared" ref="BO77:BO98" si="131">CJ77/BP77*AY77/1000</f>
        <v>57.15034669372568</v>
      </c>
      <c r="BP77" s="36">
        <v>1.1826000000000001</v>
      </c>
      <c r="BQ77" s="36">
        <f t="shared" si="97"/>
        <v>0</v>
      </c>
      <c r="BR77" s="39">
        <f t="shared" si="113"/>
        <v>0</v>
      </c>
      <c r="BS77" s="39">
        <f t="shared" si="114"/>
        <v>67.585999999999999</v>
      </c>
      <c r="BT77" s="39">
        <f t="shared" si="114"/>
        <v>67.585999999999999</v>
      </c>
      <c r="BU77" s="36">
        <v>9.1280000000000001</v>
      </c>
      <c r="BV77" s="36">
        <f t="shared" si="115"/>
        <v>9.1280000000000001</v>
      </c>
      <c r="BW77" s="43">
        <v>9.1280000000000001</v>
      </c>
      <c r="BX77" s="45">
        <f t="shared" si="48"/>
        <v>1</v>
      </c>
      <c r="BY77" s="36">
        <v>4.2000000000000003E-2</v>
      </c>
      <c r="BZ77" s="36">
        <f t="shared" si="87"/>
        <v>4.2000000000000003E-2</v>
      </c>
      <c r="CA77" s="43">
        <v>4.2000000000000003E-2</v>
      </c>
      <c r="CB77" s="45">
        <f t="shared" si="49"/>
        <v>1</v>
      </c>
      <c r="CC77" s="36">
        <v>0</v>
      </c>
      <c r="CD77" s="36">
        <f t="shared" si="116"/>
        <v>0</v>
      </c>
      <c r="CE77" s="43">
        <v>0</v>
      </c>
      <c r="CF77" s="45" t="e">
        <f t="shared" si="50"/>
        <v>#DIV/0!</v>
      </c>
      <c r="CG77" s="36">
        <f t="shared" si="105"/>
        <v>157.84619591763274</v>
      </c>
      <c r="CH77" s="36">
        <f t="shared" si="105"/>
        <v>157.84619591763274</v>
      </c>
      <c r="CI77" s="36">
        <f t="shared" si="106"/>
        <v>161.43949780960523</v>
      </c>
      <c r="CJ77" s="46">
        <f t="shared" si="106"/>
        <v>161.43949780960523</v>
      </c>
      <c r="CK77" s="36">
        <f t="shared" si="67"/>
        <v>161.43949780960523</v>
      </c>
      <c r="CL77" s="36">
        <f t="shared" si="98"/>
        <v>161.43949780960523</v>
      </c>
      <c r="CM77" s="36">
        <f t="shared" si="107"/>
        <v>21.318321491672119</v>
      </c>
      <c r="CN77" s="36">
        <f t="shared" si="107"/>
        <v>21.318321491672119</v>
      </c>
      <c r="CO77" s="36">
        <f t="shared" si="69"/>
        <v>21.803624064245209</v>
      </c>
      <c r="CP77" s="36">
        <f t="shared" si="99"/>
        <v>21.803624064245209</v>
      </c>
      <c r="CQ77" s="36">
        <f t="shared" si="108"/>
        <v>9.809043631137479E-2</v>
      </c>
      <c r="CR77" s="36">
        <f t="shared" si="108"/>
        <v>9.809043631137479E-2</v>
      </c>
      <c r="CS77" s="36">
        <f t="shared" si="71"/>
        <v>0.10032342360849023</v>
      </c>
      <c r="CT77" s="36">
        <f t="shared" si="100"/>
        <v>0.10032342360849023</v>
      </c>
      <c r="CU77" s="36">
        <f t="shared" si="109"/>
        <v>0</v>
      </c>
      <c r="CV77" s="36">
        <f t="shared" si="109"/>
        <v>0</v>
      </c>
      <c r="CW77" s="36">
        <f t="shared" si="73"/>
        <v>0</v>
      </c>
      <c r="CX77" s="36">
        <f t="shared" si="101"/>
        <v>0</v>
      </c>
      <c r="CY77" s="47"/>
      <c r="CZ77" s="47"/>
    </row>
    <row r="78" spans="1:104" ht="26.25" customHeight="1" x14ac:dyDescent="0.2">
      <c r="A78" s="70">
        <v>77</v>
      </c>
      <c r="B78" s="70"/>
      <c r="C78" s="70">
        <v>66</v>
      </c>
      <c r="D78" s="71">
        <v>64</v>
      </c>
      <c r="E78" s="72" t="s">
        <v>321</v>
      </c>
      <c r="F78" s="72" t="s">
        <v>322</v>
      </c>
      <c r="G78" s="73" t="s">
        <v>323</v>
      </c>
      <c r="H78" s="56" t="s">
        <v>324</v>
      </c>
      <c r="I78" s="33" t="s">
        <v>325</v>
      </c>
      <c r="J78" s="34">
        <f t="shared" si="119"/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4">
        <v>0</v>
      </c>
      <c r="AA78" s="34">
        <v>0</v>
      </c>
      <c r="AB78" s="34">
        <v>0</v>
      </c>
      <c r="AC78" s="34">
        <v>0</v>
      </c>
      <c r="AD78" s="34">
        <v>0</v>
      </c>
      <c r="AE78" s="36">
        <v>0.15</v>
      </c>
      <c r="AF78" s="37">
        <f t="shared" si="120"/>
        <v>0.12897678417884781</v>
      </c>
      <c r="AG78" s="36">
        <f t="shared" si="93"/>
        <v>0.15</v>
      </c>
      <c r="AH78" s="37">
        <f t="shared" si="121"/>
        <v>0.12897678417884781</v>
      </c>
      <c r="AI78" s="36">
        <v>0.14000000000000001</v>
      </c>
      <c r="AJ78" s="37">
        <f t="shared" si="122"/>
        <v>0.12037833190025796</v>
      </c>
      <c r="AK78" s="36">
        <f t="shared" si="94"/>
        <v>0.14000000000000001</v>
      </c>
      <c r="AL78" s="37">
        <f t="shared" si="123"/>
        <v>0.12037833190025796</v>
      </c>
      <c r="AM78" s="37">
        <f t="shared" si="124"/>
        <v>199.42190021550894</v>
      </c>
      <c r="AN78" s="37">
        <f t="shared" si="125"/>
        <v>199.42190021550894</v>
      </c>
      <c r="AO78" s="37"/>
      <c r="AP78" s="37"/>
      <c r="AQ78" s="37">
        <v>1E-3</v>
      </c>
      <c r="AR78" s="37">
        <v>0</v>
      </c>
      <c r="AS78" s="39">
        <v>7.0099002155088739</v>
      </c>
      <c r="AT78" s="37">
        <f t="shared" si="95"/>
        <v>7.0099002155088739</v>
      </c>
      <c r="AU78" s="22">
        <f t="shared" si="117"/>
        <v>3.5151105309564779E-2</v>
      </c>
      <c r="AV78" s="22">
        <f t="shared" si="117"/>
        <v>3.5151105309564779E-2</v>
      </c>
      <c r="AW78" s="22"/>
      <c r="AX78" s="39">
        <f t="shared" si="126"/>
        <v>192.41200000000006</v>
      </c>
      <c r="AY78" s="37">
        <f t="shared" si="127"/>
        <v>192.41200000000006</v>
      </c>
      <c r="AZ78" s="37">
        <v>5.0000000000000001E-3</v>
      </c>
      <c r="BA78" s="37">
        <f t="shared" si="112"/>
        <v>1.5E-3</v>
      </c>
      <c r="BB78" s="59">
        <v>15.16</v>
      </c>
      <c r="BC78" s="37">
        <f>BB78</f>
        <v>15.16</v>
      </c>
      <c r="BD78" s="22">
        <f t="shared" si="118"/>
        <v>7.6019734961992977E-2</v>
      </c>
      <c r="BE78" s="22">
        <f t="shared" si="118"/>
        <v>7.6019734961992977E-2</v>
      </c>
      <c r="BF78" s="22">
        <f t="shared" si="110"/>
        <v>7.8789264702825157E-2</v>
      </c>
      <c r="BG78" s="22">
        <f t="shared" si="110"/>
        <v>7.8789264702825157E-2</v>
      </c>
      <c r="BH78" s="36">
        <v>177.25200000000007</v>
      </c>
      <c r="BI78" s="42">
        <f t="shared" si="111"/>
        <v>177.25200000000007</v>
      </c>
      <c r="BJ78" s="59">
        <v>24.9</v>
      </c>
      <c r="BK78" s="36">
        <v>21.831649412892045</v>
      </c>
      <c r="BL78" s="36">
        <f t="shared" si="128"/>
        <v>24.779310344827586</v>
      </c>
      <c r="BM78" s="36">
        <f t="shared" si="129"/>
        <v>21.830530948605251</v>
      </c>
      <c r="BN78" s="44">
        <f t="shared" si="130"/>
        <v>24.779310344827582</v>
      </c>
      <c r="BO78" s="44">
        <f t="shared" si="131"/>
        <v>21.830530948605247</v>
      </c>
      <c r="BP78" s="36">
        <v>1.45</v>
      </c>
      <c r="BQ78" s="36">
        <f t="shared" si="97"/>
        <v>3.0683505871079539</v>
      </c>
      <c r="BR78" s="39">
        <f t="shared" ref="BR78:BR90" si="132">BQ78/BS78*100</f>
        <v>8.5398012443861795</v>
      </c>
      <c r="BS78" s="39">
        <v>35.93</v>
      </c>
      <c r="BT78" s="39">
        <v>31.654269875477606</v>
      </c>
      <c r="BU78" s="36">
        <v>5.6879999999999997</v>
      </c>
      <c r="BV78" s="36">
        <f t="shared" si="115"/>
        <v>5.6879999999999997</v>
      </c>
      <c r="BW78" s="43">
        <v>5.6879999999999997</v>
      </c>
      <c r="BX78" s="45">
        <f t="shared" ref="BX78:BX98" si="133">BV78/BU78</f>
        <v>1</v>
      </c>
      <c r="BY78" s="36">
        <v>3.5999999999999997E-2</v>
      </c>
      <c r="BZ78" s="36">
        <f t="shared" si="87"/>
        <v>3.5999999999999997E-2</v>
      </c>
      <c r="CA78" s="43">
        <v>3.5999999999999997E-2</v>
      </c>
      <c r="CB78" s="45">
        <f t="shared" ref="CB78:CB98" si="134">BZ78/BY78</f>
        <v>1</v>
      </c>
      <c r="CC78" s="36">
        <v>2.7E-2</v>
      </c>
      <c r="CD78" s="36">
        <f t="shared" si="116"/>
        <v>2.7E-2</v>
      </c>
      <c r="CE78" s="43">
        <v>2.7E-2</v>
      </c>
      <c r="CF78" s="45">
        <f t="shared" ref="CF78:CF98" si="135">CD78/CC78</f>
        <v>1</v>
      </c>
      <c r="CG78" s="36">
        <f t="shared" si="105"/>
        <v>180.17078345543587</v>
      </c>
      <c r="CH78" s="36">
        <f t="shared" si="105"/>
        <v>158.73015873015873</v>
      </c>
      <c r="CI78" s="36">
        <f t="shared" si="106"/>
        <v>186.73471509053482</v>
      </c>
      <c r="CJ78" s="46">
        <f t="shared" si="106"/>
        <v>164.51297151673282</v>
      </c>
      <c r="CK78" s="36">
        <f t="shared" si="67"/>
        <v>202.70575226231571</v>
      </c>
      <c r="CL78" s="36">
        <f t="shared" si="98"/>
        <v>178.58342853946692</v>
      </c>
      <c r="CM78" s="36">
        <f t="shared" si="107"/>
        <v>28.522444093919262</v>
      </c>
      <c r="CN78" s="36">
        <f t="shared" si="107"/>
        <v>28.522444093919262</v>
      </c>
      <c r="CO78" s="36">
        <f t="shared" si="69"/>
        <v>32.089905896689444</v>
      </c>
      <c r="CP78" s="36">
        <f t="shared" si="99"/>
        <v>32.089905896689444</v>
      </c>
      <c r="CQ78" s="36">
        <f t="shared" si="108"/>
        <v>0.18052179806278015</v>
      </c>
      <c r="CR78" s="36">
        <f t="shared" si="108"/>
        <v>0.18052179806278015</v>
      </c>
      <c r="CS78" s="36">
        <f t="shared" si="71"/>
        <v>0.20310067023221168</v>
      </c>
      <c r="CT78" s="36">
        <f t="shared" si="100"/>
        <v>0.20310067023221168</v>
      </c>
      <c r="CU78" s="36">
        <f t="shared" si="109"/>
        <v>0.13539134854708509</v>
      </c>
      <c r="CV78" s="36">
        <f t="shared" si="109"/>
        <v>0.13539134854708509</v>
      </c>
      <c r="CW78" s="36">
        <f t="shared" si="73"/>
        <v>0.15232550267415876</v>
      </c>
      <c r="CX78" s="36">
        <f t="shared" si="101"/>
        <v>0.15232550267415876</v>
      </c>
      <c r="CY78" s="47"/>
      <c r="CZ78" s="47"/>
    </row>
    <row r="79" spans="1:104" ht="26.25" customHeight="1" x14ac:dyDescent="0.2">
      <c r="A79" s="70">
        <v>76</v>
      </c>
      <c r="B79" s="70"/>
      <c r="C79" s="70">
        <v>67</v>
      </c>
      <c r="D79" s="71">
        <v>65</v>
      </c>
      <c r="E79" s="72" t="s">
        <v>326</v>
      </c>
      <c r="F79" s="72" t="s">
        <v>327</v>
      </c>
      <c r="G79" s="73" t="s">
        <v>323</v>
      </c>
      <c r="H79" s="56" t="s">
        <v>328</v>
      </c>
      <c r="I79" s="33" t="s">
        <v>329</v>
      </c>
      <c r="J79" s="34">
        <f t="shared" si="119"/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4">
        <v>0</v>
      </c>
      <c r="AB79" s="34">
        <v>0</v>
      </c>
      <c r="AC79" s="34">
        <v>0</v>
      </c>
      <c r="AD79" s="34">
        <v>0</v>
      </c>
      <c r="AE79" s="36">
        <v>0.13955999999999999</v>
      </c>
      <c r="AF79" s="37">
        <f t="shared" si="120"/>
        <v>0.11999999999999998</v>
      </c>
      <c r="AG79" s="36">
        <f t="shared" si="93"/>
        <v>0.13955999999999999</v>
      </c>
      <c r="AH79" s="37">
        <f t="shared" si="121"/>
        <v>0.11999999999999998</v>
      </c>
      <c r="AI79" s="36">
        <v>0.123278</v>
      </c>
      <c r="AJ79" s="37">
        <f t="shared" si="122"/>
        <v>0.106</v>
      </c>
      <c r="AK79" s="36">
        <f t="shared" si="94"/>
        <v>0.123278</v>
      </c>
      <c r="AL79" s="37">
        <f t="shared" si="123"/>
        <v>0.106</v>
      </c>
      <c r="AM79" s="37">
        <f t="shared" si="124"/>
        <v>213.36382150151195</v>
      </c>
      <c r="AN79" s="37">
        <f t="shared" si="125"/>
        <v>213.36382150151195</v>
      </c>
      <c r="AO79" s="37"/>
      <c r="AP79" s="37"/>
      <c r="AQ79" s="37">
        <v>1E-3</v>
      </c>
      <c r="AR79" s="37">
        <v>0</v>
      </c>
      <c r="AS79" s="39">
        <v>7.6978215015119549</v>
      </c>
      <c r="AT79" s="37">
        <f t="shared" si="95"/>
        <v>7.6978215015119549</v>
      </c>
      <c r="AU79" s="22">
        <f t="shared" si="117"/>
        <v>3.6078382208098038E-2</v>
      </c>
      <c r="AV79" s="22">
        <f t="shared" si="117"/>
        <v>3.6078382208098038E-2</v>
      </c>
      <c r="AW79" s="22"/>
      <c r="AX79" s="39">
        <f t="shared" si="126"/>
        <v>205.666</v>
      </c>
      <c r="AY79" s="37">
        <f t="shared" si="127"/>
        <v>205.666</v>
      </c>
      <c r="AZ79" s="37">
        <v>5.0000000000000001E-3</v>
      </c>
      <c r="BA79" s="37">
        <v>0</v>
      </c>
      <c r="BB79" s="69">
        <v>61.98</v>
      </c>
      <c r="BC79" s="69">
        <v>61.98</v>
      </c>
      <c r="BD79" s="22">
        <f t="shared" si="118"/>
        <v>0.2904897351567205</v>
      </c>
      <c r="BE79" s="22">
        <f t="shared" si="118"/>
        <v>0.2904897351567205</v>
      </c>
      <c r="BF79" s="22">
        <f t="shared" si="110"/>
        <v>0.30136240311962115</v>
      </c>
      <c r="BG79" s="22">
        <f t="shared" si="110"/>
        <v>0.30136240311962115</v>
      </c>
      <c r="BH79" s="36">
        <v>143.68600000000001</v>
      </c>
      <c r="BI79" s="42">
        <f t="shared" si="111"/>
        <v>143.68600000000001</v>
      </c>
      <c r="BJ79" s="59">
        <v>26.3</v>
      </c>
      <c r="BK79" s="59">
        <v>26.3</v>
      </c>
      <c r="BL79" s="36">
        <f t="shared" si="128"/>
        <v>26.386206896551723</v>
      </c>
      <c r="BM79" s="36">
        <f t="shared" si="129"/>
        <v>26.386206896551723</v>
      </c>
      <c r="BN79" s="44">
        <f t="shared" si="130"/>
        <v>26.386206896551723</v>
      </c>
      <c r="BO79" s="44">
        <f t="shared" si="131"/>
        <v>26.386206896551723</v>
      </c>
      <c r="BP79" s="36">
        <v>1.45</v>
      </c>
      <c r="BQ79" s="36">
        <f t="shared" si="97"/>
        <v>0</v>
      </c>
      <c r="BR79" s="39">
        <f t="shared" si="132"/>
        <v>0</v>
      </c>
      <c r="BS79" s="39">
        <v>38.26</v>
      </c>
      <c r="BT79" s="39">
        <v>38.26</v>
      </c>
      <c r="BU79" s="36">
        <v>9.6679999999999993</v>
      </c>
      <c r="BV79" s="36">
        <f t="shared" si="115"/>
        <v>9.6679999999999993</v>
      </c>
      <c r="BW79" s="43">
        <v>9.6679999999999993</v>
      </c>
      <c r="BX79" s="45">
        <f t="shared" si="133"/>
        <v>1</v>
      </c>
      <c r="BY79" s="36">
        <v>4.1000000000000002E-2</v>
      </c>
      <c r="BZ79" s="36">
        <f t="shared" si="87"/>
        <v>4.1000000000000002E-2</v>
      </c>
      <c r="CA79" s="43">
        <v>4.1000000000000002E-2</v>
      </c>
      <c r="CB79" s="45">
        <f t="shared" si="134"/>
        <v>1</v>
      </c>
      <c r="CC79" s="36">
        <v>0</v>
      </c>
      <c r="CD79" s="36">
        <f t="shared" si="116"/>
        <v>0</v>
      </c>
      <c r="CE79" s="43">
        <v>0</v>
      </c>
      <c r="CF79" s="45" t="e">
        <f t="shared" si="135"/>
        <v>#DIV/0!</v>
      </c>
      <c r="CG79" s="36">
        <f t="shared" si="105"/>
        <v>179.3181230573754</v>
      </c>
      <c r="CH79" s="36">
        <f t="shared" si="105"/>
        <v>179.3181230573754</v>
      </c>
      <c r="CI79" s="36">
        <f t="shared" si="106"/>
        <v>186.02977643363511</v>
      </c>
      <c r="CJ79" s="46">
        <f t="shared" si="106"/>
        <v>186.02977643363511</v>
      </c>
      <c r="CK79" s="36">
        <f t="shared" si="67"/>
        <v>266.27507203206989</v>
      </c>
      <c r="CL79" s="36">
        <f t="shared" si="98"/>
        <v>266.27507203206989</v>
      </c>
      <c r="CM79" s="36">
        <f t="shared" si="107"/>
        <v>45.312274273881471</v>
      </c>
      <c r="CN79" s="36">
        <f t="shared" si="107"/>
        <v>45.312274273881471</v>
      </c>
      <c r="CO79" s="36">
        <f t="shared" si="69"/>
        <v>67.285608897178562</v>
      </c>
      <c r="CP79" s="36">
        <f t="shared" si="99"/>
        <v>67.285608897178562</v>
      </c>
      <c r="CQ79" s="36">
        <f t="shared" si="108"/>
        <v>0.19216003777711427</v>
      </c>
      <c r="CR79" s="36">
        <f t="shared" si="108"/>
        <v>0.19216003777711427</v>
      </c>
      <c r="CS79" s="36">
        <f t="shared" si="71"/>
        <v>0.28534443160781148</v>
      </c>
      <c r="CT79" s="36">
        <f t="shared" si="100"/>
        <v>0.28534443160781148</v>
      </c>
      <c r="CU79" s="36">
        <f t="shared" si="109"/>
        <v>0</v>
      </c>
      <c r="CV79" s="36">
        <f t="shared" si="109"/>
        <v>0</v>
      </c>
      <c r="CW79" s="36">
        <f t="shared" si="73"/>
        <v>0</v>
      </c>
      <c r="CX79" s="36">
        <f t="shared" si="101"/>
        <v>0</v>
      </c>
      <c r="CY79" s="47"/>
      <c r="CZ79" s="47"/>
    </row>
    <row r="80" spans="1:104" ht="26.25" customHeight="1" x14ac:dyDescent="0.2">
      <c r="A80" s="70">
        <v>75</v>
      </c>
      <c r="B80" s="70"/>
      <c r="C80" s="70">
        <v>68</v>
      </c>
      <c r="D80" s="71">
        <v>66</v>
      </c>
      <c r="E80" s="72" t="s">
        <v>330</v>
      </c>
      <c r="F80" s="72" t="s">
        <v>331</v>
      </c>
      <c r="G80" s="73" t="s">
        <v>323</v>
      </c>
      <c r="H80" s="56" t="s">
        <v>332</v>
      </c>
      <c r="I80" s="33" t="s">
        <v>333</v>
      </c>
      <c r="J80" s="34">
        <f t="shared" si="119"/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4">
        <v>0</v>
      </c>
      <c r="AB80" s="34">
        <v>0</v>
      </c>
      <c r="AC80" s="34">
        <v>0</v>
      </c>
      <c r="AD80" s="34">
        <v>0</v>
      </c>
      <c r="AE80" s="36">
        <v>1.0001800000000001</v>
      </c>
      <c r="AF80" s="37">
        <f t="shared" si="120"/>
        <v>0.86</v>
      </c>
      <c r="AG80" s="36">
        <f t="shared" si="93"/>
        <v>1.0001800000000001</v>
      </c>
      <c r="AH80" s="37">
        <f t="shared" si="121"/>
        <v>0.86</v>
      </c>
      <c r="AI80" s="36">
        <v>0.31</v>
      </c>
      <c r="AJ80" s="37">
        <f t="shared" si="122"/>
        <v>0.26655202063628547</v>
      </c>
      <c r="AK80" s="36">
        <f t="shared" si="94"/>
        <v>0.31</v>
      </c>
      <c r="AL80" s="37">
        <f t="shared" si="123"/>
        <v>0.26655202063628547</v>
      </c>
      <c r="AM80" s="37">
        <f t="shared" si="124"/>
        <v>589.72652345426457</v>
      </c>
      <c r="AN80" s="37">
        <f t="shared" si="125"/>
        <v>589.72652345426457</v>
      </c>
      <c r="AO80" s="37"/>
      <c r="AP80" s="37"/>
      <c r="AQ80" s="37">
        <v>2E-3</v>
      </c>
      <c r="AR80" s="37">
        <v>0</v>
      </c>
      <c r="AS80" s="39">
        <v>18.484504018836567</v>
      </c>
      <c r="AT80" s="37">
        <f t="shared" si="95"/>
        <v>18.484504018836567</v>
      </c>
      <c r="AU80" s="22">
        <f t="shared" si="117"/>
        <v>3.1344196476979565E-2</v>
      </c>
      <c r="AV80" s="22">
        <f t="shared" si="117"/>
        <v>3.1344196476979565E-2</v>
      </c>
      <c r="AW80" s="22"/>
      <c r="AX80" s="39">
        <f t="shared" si="126"/>
        <v>571.24201943542801</v>
      </c>
      <c r="AY80" s="37">
        <f t="shared" si="127"/>
        <v>571.24201943542801</v>
      </c>
      <c r="AZ80" s="37">
        <v>8.0000000000000002E-3</v>
      </c>
      <c r="BA80" s="37">
        <v>0</v>
      </c>
      <c r="BB80" s="69">
        <v>269.96001943542802</v>
      </c>
      <c r="BC80" s="69">
        <v>269.96001943542802</v>
      </c>
      <c r="BD80" s="22">
        <f t="shared" si="118"/>
        <v>0.45777154104272605</v>
      </c>
      <c r="BE80" s="22">
        <f t="shared" si="118"/>
        <v>0.45777154104272605</v>
      </c>
      <c r="BF80" s="22">
        <f t="shared" si="110"/>
        <v>0.4725843167178701</v>
      </c>
      <c r="BG80" s="22">
        <f t="shared" si="110"/>
        <v>0.4725843167178701</v>
      </c>
      <c r="BH80" s="36">
        <v>301.28199999999998</v>
      </c>
      <c r="BI80" s="42">
        <f t="shared" si="111"/>
        <v>301.28199999999998</v>
      </c>
      <c r="BJ80" s="59">
        <v>73.406000000000006</v>
      </c>
      <c r="BK80" s="59">
        <v>73.406000000000006</v>
      </c>
      <c r="BL80" s="36">
        <f t="shared" si="128"/>
        <v>73.406896551724145</v>
      </c>
      <c r="BM80" s="36">
        <f t="shared" si="129"/>
        <v>73.406896551724145</v>
      </c>
      <c r="BN80" s="44">
        <f t="shared" si="130"/>
        <v>73.406896551724145</v>
      </c>
      <c r="BO80" s="44">
        <f t="shared" si="131"/>
        <v>73.406896551724145</v>
      </c>
      <c r="BP80" s="36">
        <v>1.45</v>
      </c>
      <c r="BQ80" s="36">
        <f t="shared" si="97"/>
        <v>0</v>
      </c>
      <c r="BR80" s="39">
        <f t="shared" si="132"/>
        <v>0</v>
      </c>
      <c r="BS80" s="39">
        <v>106.44</v>
      </c>
      <c r="BT80" s="39">
        <v>106.44</v>
      </c>
      <c r="BU80" s="36">
        <v>39.790999999999997</v>
      </c>
      <c r="BV80" s="36">
        <f>BW80*1.3</f>
        <v>29.380000000000003</v>
      </c>
      <c r="BW80" s="43">
        <v>22.6</v>
      </c>
      <c r="BX80" s="45">
        <f t="shared" si="133"/>
        <v>0.73835792013269341</v>
      </c>
      <c r="BY80" s="36">
        <v>0.14399999999999999</v>
      </c>
      <c r="BZ80" s="36">
        <f t="shared" si="87"/>
        <v>0.14399999999999999</v>
      </c>
      <c r="CA80" s="43">
        <v>0.14399999999999999</v>
      </c>
      <c r="CB80" s="45">
        <f t="shared" si="134"/>
        <v>1</v>
      </c>
      <c r="CC80" s="36">
        <v>0</v>
      </c>
      <c r="CD80" s="36">
        <f t="shared" si="116"/>
        <v>0</v>
      </c>
      <c r="CE80" s="43">
        <v>0</v>
      </c>
      <c r="CF80" s="45" t="e">
        <f t="shared" si="135"/>
        <v>#DIV/0!</v>
      </c>
      <c r="CG80" s="36">
        <f t="shared" si="105"/>
        <v>180.49044051221958</v>
      </c>
      <c r="CH80" s="36">
        <f t="shared" si="105"/>
        <v>180.49044051221958</v>
      </c>
      <c r="CI80" s="36">
        <f t="shared" si="106"/>
        <v>186.33083067873258</v>
      </c>
      <c r="CJ80" s="46">
        <f t="shared" si="106"/>
        <v>186.33083067873258</v>
      </c>
      <c r="CK80" s="36">
        <f t="shared" si="67"/>
        <v>353.29027290047202</v>
      </c>
      <c r="CL80" s="36">
        <f t="shared" si="98"/>
        <v>353.29027290047202</v>
      </c>
      <c r="CM80" s="36">
        <f t="shared" si="107"/>
        <v>67.473648237708829</v>
      </c>
      <c r="CN80" s="36">
        <f t="shared" si="107"/>
        <v>49.819702576559678</v>
      </c>
      <c r="CO80" s="36">
        <f t="shared" si="69"/>
        <v>132.07227779953664</v>
      </c>
      <c r="CP80" s="36">
        <f t="shared" si="99"/>
        <v>97.516612343253172</v>
      </c>
      <c r="CQ80" s="36">
        <f t="shared" si="108"/>
        <v>0.24418097927245039</v>
      </c>
      <c r="CR80" s="36">
        <f t="shared" si="108"/>
        <v>0.24418097927245039</v>
      </c>
      <c r="CS80" s="36">
        <f t="shared" si="71"/>
        <v>0.47795752816298348</v>
      </c>
      <c r="CT80" s="36">
        <f t="shared" si="100"/>
        <v>0.47795752816298348</v>
      </c>
      <c r="CU80" s="36">
        <f t="shared" si="109"/>
        <v>0</v>
      </c>
      <c r="CV80" s="36">
        <f t="shared" si="109"/>
        <v>0</v>
      </c>
      <c r="CW80" s="36">
        <f t="shared" si="73"/>
        <v>0</v>
      </c>
      <c r="CX80" s="36">
        <f t="shared" si="101"/>
        <v>0</v>
      </c>
      <c r="CY80" s="47"/>
      <c r="CZ80" s="47"/>
    </row>
    <row r="81" spans="1:104" ht="26.25" customHeight="1" x14ac:dyDescent="0.2">
      <c r="A81" s="70">
        <v>74</v>
      </c>
      <c r="B81" s="70"/>
      <c r="C81" s="70">
        <v>69</v>
      </c>
      <c r="D81" s="71">
        <v>67</v>
      </c>
      <c r="E81" s="72" t="s">
        <v>334</v>
      </c>
      <c r="F81" s="72" t="s">
        <v>335</v>
      </c>
      <c r="G81" s="73" t="s">
        <v>323</v>
      </c>
      <c r="H81" s="56" t="s">
        <v>332</v>
      </c>
      <c r="I81" s="33" t="s">
        <v>329</v>
      </c>
      <c r="J81" s="34">
        <f t="shared" si="119"/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4">
        <v>0</v>
      </c>
      <c r="AC81" s="34">
        <v>0</v>
      </c>
      <c r="AD81" s="34">
        <v>0</v>
      </c>
      <c r="AE81" s="36">
        <v>1.0001800000000001</v>
      </c>
      <c r="AF81" s="37">
        <f t="shared" si="120"/>
        <v>0.86</v>
      </c>
      <c r="AG81" s="36">
        <f t="shared" si="93"/>
        <v>1.0001800000000001</v>
      </c>
      <c r="AH81" s="37">
        <f t="shared" si="121"/>
        <v>0.86</v>
      </c>
      <c r="AI81" s="36">
        <v>0.2</v>
      </c>
      <c r="AJ81" s="37">
        <f t="shared" si="122"/>
        <v>0.17196904557179707</v>
      </c>
      <c r="AK81" s="36">
        <f t="shared" si="94"/>
        <v>0.2</v>
      </c>
      <c r="AL81" s="37">
        <f t="shared" si="123"/>
        <v>0.17196904557179707</v>
      </c>
      <c r="AM81" s="37">
        <f t="shared" si="124"/>
        <v>382.29722114371066</v>
      </c>
      <c r="AN81" s="37">
        <f t="shared" si="125"/>
        <v>382.29722114371066</v>
      </c>
      <c r="AO81" s="37"/>
      <c r="AP81" s="37"/>
      <c r="AQ81" s="37">
        <v>1E-3</v>
      </c>
      <c r="AR81" s="37">
        <v>0</v>
      </c>
      <c r="AS81" s="39">
        <v>13.06822114371063</v>
      </c>
      <c r="AT81" s="37">
        <f t="shared" si="95"/>
        <v>13.06822114371063</v>
      </c>
      <c r="AU81" s="22">
        <f t="shared" si="117"/>
        <v>3.4183406054102888E-2</v>
      </c>
      <c r="AV81" s="22">
        <f t="shared" si="117"/>
        <v>3.4183406054102888E-2</v>
      </c>
      <c r="AW81" s="22"/>
      <c r="AX81" s="39">
        <f t="shared" si="126"/>
        <v>369.22900000000004</v>
      </c>
      <c r="AY81" s="37">
        <f t="shared" si="127"/>
        <v>369.22900000000004</v>
      </c>
      <c r="AZ81" s="37">
        <v>7.0000000000000001E-3</v>
      </c>
      <c r="BA81" s="37">
        <v>0</v>
      </c>
      <c r="BB81" s="69">
        <v>103.53</v>
      </c>
      <c r="BC81" s="69">
        <v>103.53</v>
      </c>
      <c r="BD81" s="22">
        <f t="shared" si="118"/>
        <v>0.27081023422108969</v>
      </c>
      <c r="BE81" s="22">
        <f t="shared" si="118"/>
        <v>0.27081023422108969</v>
      </c>
      <c r="BF81" s="22">
        <f t="shared" si="110"/>
        <v>0.28039509355982328</v>
      </c>
      <c r="BG81" s="22">
        <f t="shared" si="110"/>
        <v>0.28039509355982328</v>
      </c>
      <c r="BH81" s="36">
        <v>265.69900000000001</v>
      </c>
      <c r="BI81" s="42">
        <f t="shared" si="111"/>
        <v>265.69900000000001</v>
      </c>
      <c r="BJ81" s="59">
        <v>47.59</v>
      </c>
      <c r="BK81" s="59">
        <v>47.59</v>
      </c>
      <c r="BL81" s="36">
        <f t="shared" si="128"/>
        <v>47.58620689655173</v>
      </c>
      <c r="BM81" s="36">
        <f t="shared" si="129"/>
        <v>47.58620689655173</v>
      </c>
      <c r="BN81" s="44">
        <f t="shared" si="130"/>
        <v>47.58620689655173</v>
      </c>
      <c r="BO81" s="44">
        <f t="shared" si="131"/>
        <v>47.58620689655173</v>
      </c>
      <c r="BP81" s="36">
        <v>1.45</v>
      </c>
      <c r="BQ81" s="36">
        <f t="shared" si="97"/>
        <v>0</v>
      </c>
      <c r="BR81" s="39">
        <f t="shared" si="132"/>
        <v>0</v>
      </c>
      <c r="BS81" s="39">
        <v>69</v>
      </c>
      <c r="BT81" s="39">
        <v>69</v>
      </c>
      <c r="BU81" s="36">
        <v>23.933</v>
      </c>
      <c r="BV81" s="36">
        <f t="shared" ref="BV81:BV89" si="136">BU81</f>
        <v>23.933</v>
      </c>
      <c r="BW81" s="43">
        <v>23.933</v>
      </c>
      <c r="BX81" s="45">
        <f t="shared" si="133"/>
        <v>1</v>
      </c>
      <c r="BY81" s="36">
        <v>0.124</v>
      </c>
      <c r="BZ81" s="36">
        <f t="shared" si="87"/>
        <v>0.124</v>
      </c>
      <c r="CA81" s="43">
        <v>0.124</v>
      </c>
      <c r="CB81" s="45">
        <f t="shared" si="134"/>
        <v>1</v>
      </c>
      <c r="CC81" s="36">
        <v>0</v>
      </c>
      <c r="CD81" s="36">
        <f t="shared" si="116"/>
        <v>0</v>
      </c>
      <c r="CE81" s="43">
        <v>0</v>
      </c>
      <c r="CF81" s="45" t="e">
        <f t="shared" si="135"/>
        <v>#DIV/0!</v>
      </c>
      <c r="CG81" s="36">
        <f t="shared" si="105"/>
        <v>180.48784083121018</v>
      </c>
      <c r="CH81" s="36">
        <f t="shared" si="105"/>
        <v>180.48784083121018</v>
      </c>
      <c r="CI81" s="36">
        <f t="shared" si="106"/>
        <v>186.87589544699901</v>
      </c>
      <c r="CJ81" s="46">
        <f t="shared" si="106"/>
        <v>186.87589544699901</v>
      </c>
      <c r="CK81" s="36">
        <f t="shared" si="67"/>
        <v>259.69235864643827</v>
      </c>
      <c r="CL81" s="36">
        <f t="shared" si="98"/>
        <v>259.69235864643827</v>
      </c>
      <c r="CM81" s="36">
        <f t="shared" si="107"/>
        <v>62.603123110338444</v>
      </c>
      <c r="CN81" s="36">
        <f t="shared" si="107"/>
        <v>62.603123110338444</v>
      </c>
      <c r="CO81" s="36">
        <f t="shared" si="69"/>
        <v>90.075611876597193</v>
      </c>
      <c r="CP81" s="36">
        <f t="shared" si="99"/>
        <v>90.075611876597193</v>
      </c>
      <c r="CQ81" s="36">
        <f t="shared" si="108"/>
        <v>0.32435496033434869</v>
      </c>
      <c r="CR81" s="36">
        <f t="shared" si="108"/>
        <v>0.32435496033434869</v>
      </c>
      <c r="CS81" s="36">
        <f t="shared" si="71"/>
        <v>0.4666935140892513</v>
      </c>
      <c r="CT81" s="36">
        <f t="shared" si="100"/>
        <v>0.4666935140892513</v>
      </c>
      <c r="CU81" s="36">
        <f t="shared" si="109"/>
        <v>0</v>
      </c>
      <c r="CV81" s="36">
        <f t="shared" si="109"/>
        <v>0</v>
      </c>
      <c r="CW81" s="36">
        <f t="shared" si="73"/>
        <v>0</v>
      </c>
      <c r="CX81" s="36">
        <f t="shared" si="101"/>
        <v>0</v>
      </c>
      <c r="CY81" s="47"/>
      <c r="CZ81" s="47"/>
    </row>
    <row r="82" spans="1:104" ht="33" customHeight="1" x14ac:dyDescent="0.2">
      <c r="A82" s="70">
        <v>73</v>
      </c>
      <c r="B82" s="70"/>
      <c r="C82" s="70">
        <v>70</v>
      </c>
      <c r="D82" s="71">
        <v>68</v>
      </c>
      <c r="E82" s="72" t="s">
        <v>336</v>
      </c>
      <c r="F82" s="72" t="s">
        <v>337</v>
      </c>
      <c r="G82" s="73" t="s">
        <v>323</v>
      </c>
      <c r="H82" s="56" t="s">
        <v>338</v>
      </c>
      <c r="I82" s="33" t="s">
        <v>339</v>
      </c>
      <c r="J82" s="34">
        <f t="shared" si="119"/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  <c r="Y82" s="34">
        <v>0</v>
      </c>
      <c r="Z82" s="34">
        <v>0</v>
      </c>
      <c r="AA82" s="34">
        <v>0</v>
      </c>
      <c r="AB82" s="34">
        <v>0</v>
      </c>
      <c r="AC82" s="34">
        <v>0</v>
      </c>
      <c r="AD82" s="34">
        <v>0</v>
      </c>
      <c r="AE82" s="36">
        <v>0.41</v>
      </c>
      <c r="AF82" s="37">
        <f t="shared" si="120"/>
        <v>0.35253654342218399</v>
      </c>
      <c r="AG82" s="36">
        <f t="shared" si="93"/>
        <v>0.41</v>
      </c>
      <c r="AH82" s="37">
        <f t="shared" si="121"/>
        <v>0.35253654342218399</v>
      </c>
      <c r="AI82" s="36">
        <v>0.27</v>
      </c>
      <c r="AJ82" s="37">
        <f t="shared" si="122"/>
        <v>0.23215821152192606</v>
      </c>
      <c r="AK82" s="36">
        <f t="shared" si="94"/>
        <v>0.27</v>
      </c>
      <c r="AL82" s="37">
        <f t="shared" si="123"/>
        <v>0.23215821152192606</v>
      </c>
      <c r="AM82" s="37">
        <f t="shared" si="124"/>
        <v>466.27238993225865</v>
      </c>
      <c r="AN82" s="37">
        <f t="shared" si="125"/>
        <v>466.27238993225865</v>
      </c>
      <c r="AO82" s="37"/>
      <c r="AP82" s="37"/>
      <c r="AQ82" s="37">
        <v>2E-3</v>
      </c>
      <c r="AR82" s="37">
        <v>0</v>
      </c>
      <c r="AS82" s="39">
        <v>16.296542554208528</v>
      </c>
      <c r="AT82" s="37">
        <f t="shared" si="95"/>
        <v>16.296542554208528</v>
      </c>
      <c r="AU82" s="22">
        <f t="shared" si="117"/>
        <v>3.4950691711718412E-2</v>
      </c>
      <c r="AV82" s="22">
        <f t="shared" si="117"/>
        <v>3.4950691711718412E-2</v>
      </c>
      <c r="AW82" s="22"/>
      <c r="AX82" s="39">
        <f t="shared" si="126"/>
        <v>449.9758473780501</v>
      </c>
      <c r="AY82" s="37">
        <f t="shared" si="127"/>
        <v>449.9758473780501</v>
      </c>
      <c r="AZ82" s="37">
        <v>2.3999999999999998E-3</v>
      </c>
      <c r="BA82" s="37">
        <v>0</v>
      </c>
      <c r="BB82" s="69">
        <v>7.4798473780500006</v>
      </c>
      <c r="BC82" s="69">
        <f t="shared" ref="BC82:BC93" si="137">BB82</f>
        <v>7.4798473780500006</v>
      </c>
      <c r="BD82" s="22">
        <f t="shared" si="118"/>
        <v>1.6041797755034764E-2</v>
      </c>
      <c r="BE82" s="22">
        <f t="shared" si="118"/>
        <v>1.6041797755034764E-2</v>
      </c>
      <c r="BF82" s="22">
        <f t="shared" si="110"/>
        <v>1.6622775248125169E-2</v>
      </c>
      <c r="BG82" s="22">
        <f t="shared" si="110"/>
        <v>1.6622775248125169E-2</v>
      </c>
      <c r="BH82" s="36">
        <v>442.49600000000009</v>
      </c>
      <c r="BI82" s="42">
        <f t="shared" si="111"/>
        <v>442.49600000000009</v>
      </c>
      <c r="BJ82" s="59">
        <v>84.63</v>
      </c>
      <c r="BK82" s="59">
        <v>84.63</v>
      </c>
      <c r="BL82" s="36">
        <f t="shared" si="128"/>
        <v>84.632413793103439</v>
      </c>
      <c r="BM82" s="36">
        <f t="shared" si="129"/>
        <v>84.632413793103439</v>
      </c>
      <c r="BN82" s="44">
        <f t="shared" si="130"/>
        <v>84.632413793103453</v>
      </c>
      <c r="BO82" s="44">
        <f t="shared" si="131"/>
        <v>84.632413793103453</v>
      </c>
      <c r="BP82" s="36">
        <v>1.45</v>
      </c>
      <c r="BQ82" s="36">
        <f t="shared" si="97"/>
        <v>0</v>
      </c>
      <c r="BR82" s="39">
        <f t="shared" si="132"/>
        <v>0</v>
      </c>
      <c r="BS82" s="39">
        <v>122.717</v>
      </c>
      <c r="BT82" s="39">
        <v>122.717</v>
      </c>
      <c r="BU82" s="36">
        <v>5.492</v>
      </c>
      <c r="BV82" s="36">
        <f t="shared" si="136"/>
        <v>5.492</v>
      </c>
      <c r="BW82" s="43">
        <v>5.492</v>
      </c>
      <c r="BX82" s="45">
        <f t="shared" si="133"/>
        <v>1</v>
      </c>
      <c r="BY82" s="36">
        <v>0</v>
      </c>
      <c r="BZ82" s="36">
        <f t="shared" si="87"/>
        <v>0</v>
      </c>
      <c r="CA82" s="43">
        <v>0</v>
      </c>
      <c r="CB82" s="45" t="e">
        <f t="shared" si="134"/>
        <v>#DIV/0!</v>
      </c>
      <c r="CC82" s="36">
        <v>0</v>
      </c>
      <c r="CD82" s="36">
        <f t="shared" si="116"/>
        <v>0</v>
      </c>
      <c r="CE82" s="43">
        <v>0</v>
      </c>
      <c r="CF82" s="45" t="e">
        <f t="shared" si="135"/>
        <v>#DIV/0!</v>
      </c>
      <c r="CG82" s="36">
        <f t="shared" si="105"/>
        <v>263.18736140012203</v>
      </c>
      <c r="CH82" s="36">
        <f t="shared" si="105"/>
        <v>263.18736140012203</v>
      </c>
      <c r="CI82" s="36">
        <f t="shared" si="106"/>
        <v>272.71908195752229</v>
      </c>
      <c r="CJ82" s="46">
        <f t="shared" si="106"/>
        <v>272.71908195752229</v>
      </c>
      <c r="CK82" s="36">
        <f t="shared" si="67"/>
        <v>277.32906060167767</v>
      </c>
      <c r="CL82" s="36">
        <f t="shared" si="98"/>
        <v>277.32906060167767</v>
      </c>
      <c r="CM82" s="36">
        <f t="shared" si="107"/>
        <v>11.778522851841801</v>
      </c>
      <c r="CN82" s="36">
        <f t="shared" si="107"/>
        <v>11.778522851841801</v>
      </c>
      <c r="CO82" s="36">
        <f t="shared" si="69"/>
        <v>12.411411628579691</v>
      </c>
      <c r="CP82" s="36">
        <f t="shared" si="99"/>
        <v>12.411411628579691</v>
      </c>
      <c r="CQ82" s="36">
        <f t="shared" si="108"/>
        <v>0</v>
      </c>
      <c r="CR82" s="36">
        <f t="shared" si="108"/>
        <v>0</v>
      </c>
      <c r="CS82" s="36">
        <f t="shared" si="71"/>
        <v>0</v>
      </c>
      <c r="CT82" s="36">
        <f t="shared" si="100"/>
        <v>0</v>
      </c>
      <c r="CU82" s="36">
        <f t="shared" si="109"/>
        <v>0</v>
      </c>
      <c r="CV82" s="36">
        <f t="shared" si="109"/>
        <v>0</v>
      </c>
      <c r="CW82" s="36">
        <f t="shared" si="73"/>
        <v>0</v>
      </c>
      <c r="CX82" s="36">
        <f t="shared" si="101"/>
        <v>0</v>
      </c>
      <c r="CY82" s="47"/>
      <c r="CZ82" s="47"/>
    </row>
    <row r="83" spans="1:104" ht="26.25" customHeight="1" x14ac:dyDescent="0.2">
      <c r="A83" s="70">
        <v>51</v>
      </c>
      <c r="B83" s="70"/>
      <c r="C83" s="70">
        <v>71</v>
      </c>
      <c r="D83" s="71">
        <v>69</v>
      </c>
      <c r="E83" s="72" t="s">
        <v>340</v>
      </c>
      <c r="F83" s="72" t="s">
        <v>341</v>
      </c>
      <c r="G83" s="73" t="s">
        <v>323</v>
      </c>
      <c r="H83" s="56" t="s">
        <v>342</v>
      </c>
      <c r="I83" s="33" t="s">
        <v>325</v>
      </c>
      <c r="J83" s="34">
        <f t="shared" si="119"/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0</v>
      </c>
      <c r="Z83" s="34">
        <v>0</v>
      </c>
      <c r="AA83" s="34">
        <v>0</v>
      </c>
      <c r="AB83" s="34">
        <v>0</v>
      </c>
      <c r="AC83" s="34">
        <v>0</v>
      </c>
      <c r="AD83" s="34">
        <v>0</v>
      </c>
      <c r="AE83" s="36">
        <v>0.08</v>
      </c>
      <c r="AF83" s="37">
        <f t="shared" si="120"/>
        <v>6.878761822871883E-2</v>
      </c>
      <c r="AG83" s="36">
        <f t="shared" si="93"/>
        <v>0.08</v>
      </c>
      <c r="AH83" s="37">
        <f t="shared" si="121"/>
        <v>6.878761822871883E-2</v>
      </c>
      <c r="AI83" s="36">
        <v>0.12</v>
      </c>
      <c r="AJ83" s="37">
        <f t="shared" si="122"/>
        <v>0.10318142734307824</v>
      </c>
      <c r="AK83" s="36">
        <f t="shared" si="94"/>
        <v>0.12</v>
      </c>
      <c r="AL83" s="37">
        <f t="shared" si="123"/>
        <v>0.10318142734307824</v>
      </c>
      <c r="AM83" s="37">
        <f t="shared" si="124"/>
        <v>216.83421430382347</v>
      </c>
      <c r="AN83" s="37">
        <f t="shared" si="125"/>
        <v>216.83421430382344</v>
      </c>
      <c r="AO83" s="37"/>
      <c r="AP83" s="37"/>
      <c r="AQ83" s="37">
        <v>1.2999999999999999E-3</v>
      </c>
      <c r="AR83" s="37">
        <v>0</v>
      </c>
      <c r="AS83" s="39">
        <v>8.2037579412970754</v>
      </c>
      <c r="AT83" s="37">
        <f t="shared" si="95"/>
        <v>8.2037579412970754</v>
      </c>
      <c r="AU83" s="22">
        <f t="shared" si="117"/>
        <v>3.7834241093530306E-2</v>
      </c>
      <c r="AV83" s="22">
        <f t="shared" si="117"/>
        <v>3.7834241093530313E-2</v>
      </c>
      <c r="AW83" s="22"/>
      <c r="AX83" s="39">
        <f t="shared" si="126"/>
        <v>208.63045636252639</v>
      </c>
      <c r="AY83" s="37">
        <f t="shared" si="127"/>
        <v>208.63045636252639</v>
      </c>
      <c r="AZ83" s="37">
        <v>3.3999999999999998E-3</v>
      </c>
      <c r="BA83" s="37">
        <v>0</v>
      </c>
      <c r="BB83" s="59">
        <v>13.296456362526428</v>
      </c>
      <c r="BC83" s="37">
        <f t="shared" si="137"/>
        <v>13.296456362526428</v>
      </c>
      <c r="BD83" s="22">
        <f t="shared" si="118"/>
        <v>6.1320840925481054E-2</v>
      </c>
      <c r="BE83" s="22">
        <f t="shared" si="118"/>
        <v>6.1320840925481061E-2</v>
      </c>
      <c r="BF83" s="22">
        <f t="shared" si="110"/>
        <v>6.3732096427100079E-2</v>
      </c>
      <c r="BG83" s="22">
        <f t="shared" si="110"/>
        <v>6.3732096427100079E-2</v>
      </c>
      <c r="BH83" s="36">
        <v>195.33399999999995</v>
      </c>
      <c r="BI83" s="42">
        <f t="shared" si="111"/>
        <v>195.33399999999995</v>
      </c>
      <c r="BJ83" s="59">
        <v>38.840000000000003</v>
      </c>
      <c r="BK83" s="36">
        <v>23.73785698704733</v>
      </c>
      <c r="BL83" s="36">
        <f t="shared" si="128"/>
        <v>38.840689655172419</v>
      </c>
      <c r="BM83" s="36">
        <f t="shared" si="129"/>
        <v>23.736640865224238</v>
      </c>
      <c r="BN83" s="44">
        <f t="shared" si="130"/>
        <v>38.840689655172419</v>
      </c>
      <c r="BO83" s="44">
        <f t="shared" si="131"/>
        <v>23.736640865224235</v>
      </c>
      <c r="BP83" s="36">
        <v>1.45</v>
      </c>
      <c r="BQ83" s="36">
        <f t="shared" si="97"/>
        <v>15.102143012952673</v>
      </c>
      <c r="BR83" s="39">
        <f t="shared" si="132"/>
        <v>26.815360736079608</v>
      </c>
      <c r="BS83" s="39">
        <v>56.319000000000003</v>
      </c>
      <c r="BT83" s="39">
        <v>34.418129254575142</v>
      </c>
      <c r="BU83" s="36">
        <v>2.113</v>
      </c>
      <c r="BV83" s="36">
        <f t="shared" si="136"/>
        <v>2.113</v>
      </c>
      <c r="BW83" s="43">
        <v>2.113</v>
      </c>
      <c r="BX83" s="45">
        <f t="shared" si="133"/>
        <v>1</v>
      </c>
      <c r="BY83" s="36">
        <v>0</v>
      </c>
      <c r="BZ83" s="36">
        <f t="shared" si="87"/>
        <v>0</v>
      </c>
      <c r="CA83" s="43">
        <v>0</v>
      </c>
      <c r="CB83" s="45" t="e">
        <f t="shared" si="134"/>
        <v>#DIV/0!</v>
      </c>
      <c r="CC83" s="36">
        <v>0</v>
      </c>
      <c r="CD83" s="36">
        <f t="shared" si="116"/>
        <v>0</v>
      </c>
      <c r="CE83" s="43">
        <v>0</v>
      </c>
      <c r="CF83" s="45" t="e">
        <f t="shared" si="135"/>
        <v>#DIV/0!</v>
      </c>
      <c r="CG83" s="36">
        <f t="shared" si="105"/>
        <v>259.73299546300854</v>
      </c>
      <c r="CH83" s="36">
        <f t="shared" si="105"/>
        <v>158.73015873015871</v>
      </c>
      <c r="CI83" s="36">
        <f t="shared" si="106"/>
        <v>269.94620527569276</v>
      </c>
      <c r="CJ83" s="46">
        <f t="shared" si="106"/>
        <v>164.97173928799987</v>
      </c>
      <c r="CK83" s="36">
        <f t="shared" si="67"/>
        <v>288.3215415647046</v>
      </c>
      <c r="CL83" s="36">
        <f t="shared" si="98"/>
        <v>176.20142553050238</v>
      </c>
      <c r="CM83" s="36">
        <f t="shared" si="107"/>
        <v>9.7447720913605895</v>
      </c>
      <c r="CN83" s="36">
        <f t="shared" si="107"/>
        <v>9.7447720913605895</v>
      </c>
      <c r="CO83" s="36">
        <f t="shared" si="69"/>
        <v>10.817369223995826</v>
      </c>
      <c r="CP83" s="36">
        <f t="shared" si="99"/>
        <v>10.817369223995826</v>
      </c>
      <c r="CQ83" s="36">
        <f t="shared" si="108"/>
        <v>0</v>
      </c>
      <c r="CR83" s="36">
        <f t="shared" si="108"/>
        <v>0</v>
      </c>
      <c r="CS83" s="36">
        <f t="shared" si="71"/>
        <v>0</v>
      </c>
      <c r="CT83" s="36">
        <f t="shared" si="100"/>
        <v>0</v>
      </c>
      <c r="CU83" s="36">
        <f t="shared" si="109"/>
        <v>0</v>
      </c>
      <c r="CV83" s="36">
        <f t="shared" si="109"/>
        <v>0</v>
      </c>
      <c r="CW83" s="36">
        <f t="shared" si="73"/>
        <v>0</v>
      </c>
      <c r="CX83" s="36">
        <f t="shared" si="101"/>
        <v>0</v>
      </c>
      <c r="CY83" s="47"/>
      <c r="CZ83" s="47"/>
    </row>
    <row r="84" spans="1:104" ht="26.25" customHeight="1" x14ac:dyDescent="0.2">
      <c r="A84" s="70">
        <v>50</v>
      </c>
      <c r="B84" s="70"/>
      <c r="C84" s="70">
        <v>72</v>
      </c>
      <c r="D84" s="71">
        <v>70</v>
      </c>
      <c r="E84" s="72" t="s">
        <v>343</v>
      </c>
      <c r="F84" s="72" t="s">
        <v>344</v>
      </c>
      <c r="G84" s="73" t="s">
        <v>323</v>
      </c>
      <c r="H84" s="56" t="s">
        <v>345</v>
      </c>
      <c r="I84" s="33" t="s">
        <v>325</v>
      </c>
      <c r="J84" s="34">
        <f t="shared" si="119"/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  <c r="W84" s="34">
        <v>0</v>
      </c>
      <c r="X84" s="34">
        <v>0</v>
      </c>
      <c r="Y84" s="34">
        <v>0</v>
      </c>
      <c r="Z84" s="34">
        <v>0</v>
      </c>
      <c r="AA84" s="34">
        <v>0</v>
      </c>
      <c r="AB84" s="34">
        <v>0</v>
      </c>
      <c r="AC84" s="34">
        <v>0</v>
      </c>
      <c r="AD84" s="34">
        <v>0</v>
      </c>
      <c r="AE84" s="36">
        <v>1.50027</v>
      </c>
      <c r="AF84" s="37">
        <f t="shared" si="120"/>
        <v>1.29</v>
      </c>
      <c r="AG84" s="36">
        <f t="shared" si="93"/>
        <v>1.50027</v>
      </c>
      <c r="AH84" s="37">
        <f t="shared" si="121"/>
        <v>1.29</v>
      </c>
      <c r="AI84" s="36">
        <v>0.46</v>
      </c>
      <c r="AJ84" s="37">
        <f t="shared" si="122"/>
        <v>0.39552880481513331</v>
      </c>
      <c r="AK84" s="36">
        <f t="shared" si="94"/>
        <v>0.46</v>
      </c>
      <c r="AL84" s="37">
        <f t="shared" si="123"/>
        <v>0.39552880481513331</v>
      </c>
      <c r="AM84" s="37">
        <f t="shared" si="124"/>
        <v>1950.357719230929</v>
      </c>
      <c r="AN84" s="37">
        <f t="shared" si="125"/>
        <v>1950.357719230929</v>
      </c>
      <c r="AO84" s="37"/>
      <c r="AP84" s="37"/>
      <c r="AQ84" s="37">
        <v>1.4999999999999999E-2</v>
      </c>
      <c r="AR84" s="37">
        <v>0</v>
      </c>
      <c r="AS84" s="39">
        <v>59.641719230929034</v>
      </c>
      <c r="AT84" s="37">
        <f t="shared" si="95"/>
        <v>59.641719230929034</v>
      </c>
      <c r="AU84" s="22">
        <f t="shared" si="117"/>
        <v>3.057988729085408E-2</v>
      </c>
      <c r="AV84" s="22">
        <f t="shared" si="117"/>
        <v>3.057988729085408E-2</v>
      </c>
      <c r="AW84" s="22"/>
      <c r="AX84" s="39">
        <f t="shared" si="126"/>
        <v>1890.7159999999999</v>
      </c>
      <c r="AY84" s="37">
        <f t="shared" si="127"/>
        <v>1890.7159999999999</v>
      </c>
      <c r="AZ84" s="37">
        <v>0</v>
      </c>
      <c r="BA84" s="37">
        <v>0</v>
      </c>
      <c r="BB84" s="59">
        <v>0</v>
      </c>
      <c r="BC84" s="37">
        <f t="shared" si="137"/>
        <v>0</v>
      </c>
      <c r="BD84" s="22">
        <f t="shared" si="118"/>
        <v>0</v>
      </c>
      <c r="BE84" s="22">
        <f t="shared" si="118"/>
        <v>0</v>
      </c>
      <c r="BF84" s="22">
        <f t="shared" si="110"/>
        <v>0</v>
      </c>
      <c r="BG84" s="22">
        <f t="shared" si="110"/>
        <v>0</v>
      </c>
      <c r="BH84" s="36">
        <v>1890.7159999999999</v>
      </c>
      <c r="BI84" s="42">
        <f t="shared" si="111"/>
        <v>1890.7159999999999</v>
      </c>
      <c r="BJ84" s="59">
        <v>245.49</v>
      </c>
      <c r="BK84" s="36">
        <v>213.51479406205146</v>
      </c>
      <c r="BL84" s="36">
        <f t="shared" si="128"/>
        <v>245.49655172413793</v>
      </c>
      <c r="BM84" s="36">
        <f t="shared" si="129"/>
        <v>213.50385541663144</v>
      </c>
      <c r="BN84" s="44">
        <f t="shared" si="130"/>
        <v>245.49655172413796</v>
      </c>
      <c r="BO84" s="44">
        <f t="shared" si="131"/>
        <v>213.50385541663144</v>
      </c>
      <c r="BP84" s="36">
        <v>1.45</v>
      </c>
      <c r="BQ84" s="36">
        <f t="shared" si="97"/>
        <v>31.975205937948544</v>
      </c>
      <c r="BR84" s="39">
        <f t="shared" si="132"/>
        <v>8.9825563777701891</v>
      </c>
      <c r="BS84" s="39">
        <v>355.97</v>
      </c>
      <c r="BT84" s="39">
        <v>309.5805903541156</v>
      </c>
      <c r="BU84" s="36">
        <v>73.346000000000004</v>
      </c>
      <c r="BV84" s="36">
        <f t="shared" si="136"/>
        <v>73.346000000000004</v>
      </c>
      <c r="BW84" s="43">
        <v>73.346000000000004</v>
      </c>
      <c r="BX84" s="45">
        <f t="shared" si="133"/>
        <v>1</v>
      </c>
      <c r="BY84" s="36">
        <v>6.6000000000000003E-2</v>
      </c>
      <c r="BZ84" s="36">
        <f t="shared" si="87"/>
        <v>6.6000000000000003E-2</v>
      </c>
      <c r="CA84" s="43">
        <v>6.6000000000000003E-2</v>
      </c>
      <c r="CB84" s="45">
        <f t="shared" si="134"/>
        <v>1</v>
      </c>
      <c r="CC84" s="36">
        <v>0</v>
      </c>
      <c r="CD84" s="36">
        <f t="shared" si="116"/>
        <v>0</v>
      </c>
      <c r="CE84" s="43">
        <v>0</v>
      </c>
      <c r="CF84" s="45" t="e">
        <f t="shared" si="135"/>
        <v>#DIV/0!</v>
      </c>
      <c r="CG84" s="36">
        <f t="shared" si="105"/>
        <v>182.51523630258311</v>
      </c>
      <c r="CH84" s="36">
        <f t="shared" si="105"/>
        <v>158.73015873015868</v>
      </c>
      <c r="CI84" s="36">
        <f t="shared" si="106"/>
        <v>188.27259091264901</v>
      </c>
      <c r="CJ84" s="46">
        <f t="shared" si="106"/>
        <v>163.73722460386202</v>
      </c>
      <c r="CK84" s="36">
        <f t="shared" si="67"/>
        <v>188.27259091264901</v>
      </c>
      <c r="CL84" s="36">
        <f t="shared" si="98"/>
        <v>163.73722460386202</v>
      </c>
      <c r="CM84" s="36">
        <f t="shared" si="107"/>
        <v>37.606434592379301</v>
      </c>
      <c r="CN84" s="36">
        <f t="shared" si="107"/>
        <v>37.606434592379301</v>
      </c>
      <c r="CO84" s="36">
        <f t="shared" si="69"/>
        <v>38.792711332638007</v>
      </c>
      <c r="CP84" s="36">
        <f t="shared" si="99"/>
        <v>38.792711332638007</v>
      </c>
      <c r="CQ84" s="36">
        <f t="shared" si="108"/>
        <v>3.3839946051550648E-2</v>
      </c>
      <c r="CR84" s="36">
        <f t="shared" si="108"/>
        <v>3.3839946051550648E-2</v>
      </c>
      <c r="CS84" s="36">
        <f t="shared" si="71"/>
        <v>3.4907410737519545E-2</v>
      </c>
      <c r="CT84" s="36">
        <f t="shared" si="100"/>
        <v>3.4907410737519545E-2</v>
      </c>
      <c r="CU84" s="36">
        <f t="shared" si="109"/>
        <v>0</v>
      </c>
      <c r="CV84" s="36">
        <f t="shared" si="109"/>
        <v>0</v>
      </c>
      <c r="CW84" s="36">
        <f t="shared" si="73"/>
        <v>0</v>
      </c>
      <c r="CX84" s="36">
        <f t="shared" si="101"/>
        <v>0</v>
      </c>
      <c r="CY84" s="47"/>
      <c r="CZ84" s="47"/>
    </row>
    <row r="85" spans="1:104" ht="26.25" customHeight="1" x14ac:dyDescent="0.2">
      <c r="A85" s="63">
        <v>49</v>
      </c>
      <c r="B85" s="63"/>
      <c r="C85" s="63">
        <v>73</v>
      </c>
      <c r="D85" s="64">
        <v>71</v>
      </c>
      <c r="E85" s="65" t="s">
        <v>346</v>
      </c>
      <c r="F85" s="65" t="s">
        <v>347</v>
      </c>
      <c r="G85" s="66" t="s">
        <v>246</v>
      </c>
      <c r="H85" s="56" t="s">
        <v>348</v>
      </c>
      <c r="I85" s="33"/>
      <c r="J85" s="34">
        <f t="shared" si="119"/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4">
        <v>0</v>
      </c>
      <c r="AB85" s="34">
        <v>0</v>
      </c>
      <c r="AC85" s="34">
        <v>0</v>
      </c>
      <c r="AD85" s="34">
        <v>0</v>
      </c>
      <c r="AE85" s="36">
        <v>0.12</v>
      </c>
      <c r="AF85" s="37">
        <f t="shared" si="120"/>
        <v>0.10318142734307824</v>
      </c>
      <c r="AG85" s="36">
        <f t="shared" si="93"/>
        <v>0.12</v>
      </c>
      <c r="AH85" s="37">
        <f t="shared" si="121"/>
        <v>0.10318142734307824</v>
      </c>
      <c r="AI85" s="36">
        <v>0.14000000000000001</v>
      </c>
      <c r="AJ85" s="37">
        <f t="shared" si="122"/>
        <v>0.12037833190025796</v>
      </c>
      <c r="AK85" s="36">
        <f t="shared" si="94"/>
        <v>0.14000000000000001</v>
      </c>
      <c r="AL85" s="37">
        <f t="shared" si="123"/>
        <v>0.12037833190025796</v>
      </c>
      <c r="AM85" s="37">
        <f t="shared" si="124"/>
        <v>246.98302923462444</v>
      </c>
      <c r="AN85" s="37">
        <f t="shared" si="125"/>
        <v>246.98302923462444</v>
      </c>
      <c r="AO85" s="37"/>
      <c r="AP85" s="37"/>
      <c r="AQ85" s="37">
        <v>2E-3</v>
      </c>
      <c r="AR85" s="37">
        <v>0</v>
      </c>
      <c r="AS85" s="39">
        <v>14.876309450549467</v>
      </c>
      <c r="AT85" s="37">
        <f t="shared" si="95"/>
        <v>14.876309450549467</v>
      </c>
      <c r="AU85" s="22">
        <f t="shared" si="117"/>
        <v>6.0232111884973044E-2</v>
      </c>
      <c r="AV85" s="22">
        <f t="shared" si="117"/>
        <v>6.0232111884973044E-2</v>
      </c>
      <c r="AW85" s="22"/>
      <c r="AX85" s="39">
        <f t="shared" si="126"/>
        <v>232.10671978407498</v>
      </c>
      <c r="AY85" s="37">
        <f t="shared" si="127"/>
        <v>232.10671978407498</v>
      </c>
      <c r="AZ85" s="37">
        <v>7.0000000000000001E-3</v>
      </c>
      <c r="BA85" s="37">
        <v>0</v>
      </c>
      <c r="BB85" s="59">
        <v>41.271719784075003</v>
      </c>
      <c r="BC85" s="37">
        <f t="shared" si="137"/>
        <v>41.271719784075003</v>
      </c>
      <c r="BD85" s="22">
        <f t="shared" si="118"/>
        <v>0.16710346420145511</v>
      </c>
      <c r="BE85" s="22">
        <f t="shared" si="118"/>
        <v>0.16710346420145511</v>
      </c>
      <c r="BF85" s="22">
        <f t="shared" si="110"/>
        <v>0.17781354982944655</v>
      </c>
      <c r="BG85" s="22">
        <f t="shared" si="110"/>
        <v>0.17781354982944655</v>
      </c>
      <c r="BH85" s="36">
        <v>190.83499999999998</v>
      </c>
      <c r="BI85" s="42">
        <f t="shared" si="111"/>
        <v>190.83499999999998</v>
      </c>
      <c r="BJ85" s="59">
        <v>62.7</v>
      </c>
      <c r="BK85" s="36">
        <f t="shared" ref="BK85:BK92" si="138">BJ85</f>
        <v>62.7</v>
      </c>
      <c r="BL85" s="36">
        <f t="shared" si="128"/>
        <v>79.293193717277461</v>
      </c>
      <c r="BM85" s="36">
        <f t="shared" si="129"/>
        <v>79.293193717277461</v>
      </c>
      <c r="BN85" s="44">
        <f t="shared" si="130"/>
        <v>79.293193717277489</v>
      </c>
      <c r="BO85" s="44">
        <f t="shared" si="131"/>
        <v>79.293193717277489</v>
      </c>
      <c r="BP85" s="36">
        <v>0.76400000000000001</v>
      </c>
      <c r="BQ85" s="36">
        <f t="shared" si="97"/>
        <v>0</v>
      </c>
      <c r="BR85" s="39">
        <f t="shared" si="132"/>
        <v>0</v>
      </c>
      <c r="BS85" s="39">
        <v>60.58</v>
      </c>
      <c r="BT85" s="39">
        <f t="shared" ref="BT85:BT92" si="139">BS85</f>
        <v>60.58</v>
      </c>
      <c r="BU85" s="36">
        <v>6.17</v>
      </c>
      <c r="BV85" s="36">
        <f t="shared" si="136"/>
        <v>6.17</v>
      </c>
      <c r="BW85" s="43">
        <v>6.17</v>
      </c>
      <c r="BX85" s="45">
        <f t="shared" si="133"/>
        <v>1</v>
      </c>
      <c r="BY85" s="36">
        <v>3.9E-2</v>
      </c>
      <c r="BZ85" s="36">
        <f t="shared" si="87"/>
        <v>3.9E-2</v>
      </c>
      <c r="CA85" s="43">
        <v>3.9E-2</v>
      </c>
      <c r="CB85" s="45">
        <f t="shared" si="134"/>
        <v>1</v>
      </c>
      <c r="CC85" s="36">
        <v>0</v>
      </c>
      <c r="CD85" s="36">
        <f t="shared" si="116"/>
        <v>0</v>
      </c>
      <c r="CE85" s="43">
        <v>0</v>
      </c>
      <c r="CF85" s="45" t="e">
        <f t="shared" si="135"/>
        <v>#DIV/0!</v>
      </c>
      <c r="CG85" s="36">
        <f t="shared" si="105"/>
        <v>245.28001048384303</v>
      </c>
      <c r="CH85" s="36">
        <f t="shared" si="105"/>
        <v>245.28001048384303</v>
      </c>
      <c r="CI85" s="36">
        <f t="shared" si="106"/>
        <v>261.00062960846878</v>
      </c>
      <c r="CJ85" s="46">
        <f t="shared" si="106"/>
        <v>261.00062960846878</v>
      </c>
      <c r="CK85" s="36">
        <f t="shared" si="67"/>
        <v>317.44700919642628</v>
      </c>
      <c r="CL85" s="36">
        <f t="shared" si="98"/>
        <v>317.44700919642628</v>
      </c>
      <c r="CM85" s="36">
        <f t="shared" si="107"/>
        <v>24.981473500913033</v>
      </c>
      <c r="CN85" s="36">
        <f t="shared" si="107"/>
        <v>24.981473500913033</v>
      </c>
      <c r="CO85" s="36">
        <f t="shared" si="69"/>
        <v>32.331595357245796</v>
      </c>
      <c r="CP85" s="36">
        <f t="shared" si="99"/>
        <v>32.331595357245796</v>
      </c>
      <c r="CQ85" s="36">
        <f t="shared" si="108"/>
        <v>0.15790558614839681</v>
      </c>
      <c r="CR85" s="36">
        <f t="shared" si="108"/>
        <v>0.15790558614839681</v>
      </c>
      <c r="CS85" s="36">
        <f t="shared" si="71"/>
        <v>0.20436502737967355</v>
      </c>
      <c r="CT85" s="36">
        <f t="shared" si="100"/>
        <v>0.20436502737967355</v>
      </c>
      <c r="CU85" s="36">
        <f t="shared" si="109"/>
        <v>0</v>
      </c>
      <c r="CV85" s="36">
        <f t="shared" si="109"/>
        <v>0</v>
      </c>
      <c r="CW85" s="36">
        <f t="shared" si="73"/>
        <v>0</v>
      </c>
      <c r="CX85" s="36">
        <f t="shared" si="101"/>
        <v>0</v>
      </c>
      <c r="CY85" s="47"/>
      <c r="CZ85" s="47"/>
    </row>
    <row r="86" spans="1:104" ht="26.25" customHeight="1" x14ac:dyDescent="0.2">
      <c r="A86" s="63">
        <v>48</v>
      </c>
      <c r="B86" s="63"/>
      <c r="C86" s="63">
        <v>74</v>
      </c>
      <c r="D86" s="64">
        <v>72</v>
      </c>
      <c r="E86" s="65" t="s">
        <v>349</v>
      </c>
      <c r="F86" s="65" t="s">
        <v>350</v>
      </c>
      <c r="G86" s="66" t="s">
        <v>246</v>
      </c>
      <c r="H86" s="56" t="s">
        <v>351</v>
      </c>
      <c r="I86" s="33"/>
      <c r="J86" s="34">
        <f t="shared" si="119"/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0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6">
        <v>0.23</v>
      </c>
      <c r="AF86" s="37">
        <f t="shared" si="120"/>
        <v>0.19776440240756665</v>
      </c>
      <c r="AG86" s="36">
        <f t="shared" si="93"/>
        <v>0.23</v>
      </c>
      <c r="AH86" s="37">
        <f t="shared" si="121"/>
        <v>0.19776440240756665</v>
      </c>
      <c r="AI86" s="36">
        <v>0.2</v>
      </c>
      <c r="AJ86" s="37">
        <f t="shared" si="122"/>
        <v>0.17196904557179707</v>
      </c>
      <c r="AK86" s="36">
        <f t="shared" si="94"/>
        <v>0.2</v>
      </c>
      <c r="AL86" s="37">
        <f t="shared" si="123"/>
        <v>0.17196904557179707</v>
      </c>
      <c r="AM86" s="37">
        <f t="shared" si="124"/>
        <v>318.91301188163811</v>
      </c>
      <c r="AN86" s="37">
        <f t="shared" si="125"/>
        <v>318.91301188163811</v>
      </c>
      <c r="AO86" s="37"/>
      <c r="AP86" s="37"/>
      <c r="AQ86" s="37">
        <v>6.0000000000000001E-3</v>
      </c>
      <c r="AR86" s="37">
        <v>0</v>
      </c>
      <c r="AS86" s="39">
        <v>16.287011881638136</v>
      </c>
      <c r="AT86" s="37">
        <f t="shared" si="95"/>
        <v>16.287011881638136</v>
      </c>
      <c r="AU86" s="22">
        <f t="shared" si="117"/>
        <v>5.1070389964781131E-2</v>
      </c>
      <c r="AV86" s="22">
        <f t="shared" si="117"/>
        <v>5.1070389964781131E-2</v>
      </c>
      <c r="AW86" s="22"/>
      <c r="AX86" s="39">
        <f t="shared" si="126"/>
        <v>302.62599999999998</v>
      </c>
      <c r="AY86" s="37">
        <f t="shared" si="127"/>
        <v>302.62599999999998</v>
      </c>
      <c r="AZ86" s="37">
        <v>0</v>
      </c>
      <c r="BA86" s="37">
        <f>AZ86*0.3</f>
        <v>0</v>
      </c>
      <c r="BB86" s="59">
        <v>0</v>
      </c>
      <c r="BC86" s="37">
        <f t="shared" si="137"/>
        <v>0</v>
      </c>
      <c r="BD86" s="22">
        <f t="shared" si="118"/>
        <v>0</v>
      </c>
      <c r="BE86" s="22">
        <f t="shared" si="118"/>
        <v>0</v>
      </c>
      <c r="BF86" s="22">
        <f t="shared" si="110"/>
        <v>0</v>
      </c>
      <c r="BG86" s="22">
        <f t="shared" si="110"/>
        <v>0</v>
      </c>
      <c r="BH86" s="36">
        <v>302.62599999999998</v>
      </c>
      <c r="BI86" s="42">
        <f t="shared" si="111"/>
        <v>302.62599999999998</v>
      </c>
      <c r="BJ86" s="59">
        <v>81.2</v>
      </c>
      <c r="BK86" s="36">
        <f t="shared" si="138"/>
        <v>81.2</v>
      </c>
      <c r="BL86" s="36">
        <f t="shared" si="128"/>
        <v>102.19895287958117</v>
      </c>
      <c r="BM86" s="36">
        <f t="shared" si="129"/>
        <v>102.19895287958117</v>
      </c>
      <c r="BN86" s="44">
        <f t="shared" si="130"/>
        <v>102.19895287958114</v>
      </c>
      <c r="BO86" s="44">
        <f t="shared" si="131"/>
        <v>102.19895287958114</v>
      </c>
      <c r="BP86" s="36">
        <v>0.76400000000000001</v>
      </c>
      <c r="BQ86" s="36">
        <f t="shared" si="97"/>
        <v>0</v>
      </c>
      <c r="BR86" s="39">
        <f t="shared" si="132"/>
        <v>0</v>
      </c>
      <c r="BS86" s="39">
        <v>78.08</v>
      </c>
      <c r="BT86" s="39">
        <f t="shared" si="139"/>
        <v>78.08</v>
      </c>
      <c r="BU86" s="36">
        <v>0</v>
      </c>
      <c r="BV86" s="36">
        <f t="shared" si="136"/>
        <v>0</v>
      </c>
      <c r="BW86" s="43">
        <v>0</v>
      </c>
      <c r="BX86" s="45" t="e">
        <f t="shared" si="133"/>
        <v>#DIV/0!</v>
      </c>
      <c r="BY86" s="36">
        <v>3.5000000000000003E-2</v>
      </c>
      <c r="BZ86" s="36">
        <f t="shared" si="87"/>
        <v>3.5000000000000003E-2</v>
      </c>
      <c r="CA86" s="43">
        <v>3.5000000000000003E-2</v>
      </c>
      <c r="CB86" s="45">
        <f t="shared" si="134"/>
        <v>1</v>
      </c>
      <c r="CC86" s="36">
        <v>0</v>
      </c>
      <c r="CD86" s="36">
        <f t="shared" si="116"/>
        <v>0</v>
      </c>
      <c r="CE86" s="43">
        <v>0</v>
      </c>
      <c r="CF86" s="45" t="e">
        <f t="shared" si="135"/>
        <v>#DIV/0!</v>
      </c>
      <c r="CG86" s="36">
        <f t="shared" si="105"/>
        <v>244.8316534321238</v>
      </c>
      <c r="CH86" s="36">
        <f t="shared" si="105"/>
        <v>244.8316534321238</v>
      </c>
      <c r="CI86" s="36">
        <f t="shared" si="106"/>
        <v>258.00823458658544</v>
      </c>
      <c r="CJ86" s="46">
        <f t="shared" si="106"/>
        <v>258.00823458658544</v>
      </c>
      <c r="CK86" s="36">
        <f t="shared" si="67"/>
        <v>258.00823458658544</v>
      </c>
      <c r="CL86" s="36">
        <f t="shared" si="98"/>
        <v>258.00823458658544</v>
      </c>
      <c r="CM86" s="36">
        <f t="shared" si="107"/>
        <v>0</v>
      </c>
      <c r="CN86" s="36">
        <f t="shared" si="107"/>
        <v>0</v>
      </c>
      <c r="CO86" s="36">
        <f t="shared" si="69"/>
        <v>0</v>
      </c>
      <c r="CP86" s="36">
        <f t="shared" si="99"/>
        <v>0</v>
      </c>
      <c r="CQ86" s="36">
        <f t="shared" si="108"/>
        <v>0.10974779546778091</v>
      </c>
      <c r="CR86" s="36">
        <f t="shared" si="108"/>
        <v>0.10974779546778091</v>
      </c>
      <c r="CS86" s="36">
        <f t="shared" si="71"/>
        <v>0.1156543059750319</v>
      </c>
      <c r="CT86" s="36">
        <f t="shared" si="100"/>
        <v>0.1156543059750319</v>
      </c>
      <c r="CU86" s="36">
        <f t="shared" si="109"/>
        <v>0</v>
      </c>
      <c r="CV86" s="36">
        <f t="shared" si="109"/>
        <v>0</v>
      </c>
      <c r="CW86" s="36">
        <f t="shared" si="73"/>
        <v>0</v>
      </c>
      <c r="CX86" s="36">
        <f t="shared" si="101"/>
        <v>0</v>
      </c>
      <c r="CY86" s="47"/>
      <c r="CZ86" s="47"/>
    </row>
    <row r="87" spans="1:104" ht="26.25" customHeight="1" x14ac:dyDescent="0.2">
      <c r="A87" s="63">
        <v>47</v>
      </c>
      <c r="B87" s="63"/>
      <c r="C87" s="63">
        <v>75</v>
      </c>
      <c r="D87" s="64">
        <v>73</v>
      </c>
      <c r="E87" s="65" t="s">
        <v>352</v>
      </c>
      <c r="F87" s="65" t="s">
        <v>353</v>
      </c>
      <c r="G87" s="66" t="s">
        <v>246</v>
      </c>
      <c r="H87" s="56" t="s">
        <v>354</v>
      </c>
      <c r="I87" s="33"/>
      <c r="J87" s="34">
        <f t="shared" si="119"/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6">
        <v>0.35</v>
      </c>
      <c r="AF87" s="37">
        <f t="shared" si="120"/>
        <v>0.30094582975064488</v>
      </c>
      <c r="AG87" s="36">
        <f t="shared" si="93"/>
        <v>0.35</v>
      </c>
      <c r="AH87" s="37">
        <f t="shared" si="121"/>
        <v>0.30094582975064488</v>
      </c>
      <c r="AI87" s="36">
        <v>0.134908</v>
      </c>
      <c r="AJ87" s="37">
        <f t="shared" si="122"/>
        <v>0.11599999999999999</v>
      </c>
      <c r="AK87" s="36">
        <f t="shared" si="94"/>
        <v>0.134908</v>
      </c>
      <c r="AL87" s="37">
        <f t="shared" si="123"/>
        <v>0.11599999999999999</v>
      </c>
      <c r="AM87" s="37">
        <f t="shared" si="124"/>
        <v>251.55628395604396</v>
      </c>
      <c r="AN87" s="37">
        <f t="shared" si="125"/>
        <v>251.55628395604393</v>
      </c>
      <c r="AO87" s="37"/>
      <c r="AP87" s="37"/>
      <c r="AQ87" s="37">
        <v>4.0000000000000001E-3</v>
      </c>
      <c r="AR87" s="37">
        <v>0</v>
      </c>
      <c r="AS87" s="39">
        <v>9.9112839560439632</v>
      </c>
      <c r="AT87" s="37">
        <f t="shared" si="95"/>
        <v>9.9112839560439632</v>
      </c>
      <c r="AU87" s="22">
        <f t="shared" si="117"/>
        <v>3.9399866304973025E-2</v>
      </c>
      <c r="AV87" s="22">
        <f t="shared" si="117"/>
        <v>3.9399866304973032E-2</v>
      </c>
      <c r="AW87" s="22"/>
      <c r="AX87" s="39">
        <f t="shared" si="126"/>
        <v>241.64499999999998</v>
      </c>
      <c r="AY87" s="37">
        <f t="shared" si="127"/>
        <v>241.64499999999998</v>
      </c>
      <c r="AZ87" s="37">
        <v>2E-3</v>
      </c>
      <c r="BA87" s="37">
        <v>0</v>
      </c>
      <c r="BB87" s="59">
        <v>9.33</v>
      </c>
      <c r="BC87" s="37">
        <f t="shared" si="137"/>
        <v>9.33</v>
      </c>
      <c r="BD87" s="22">
        <f t="shared" si="118"/>
        <v>3.7089115220156024E-2</v>
      </c>
      <c r="BE87" s="22">
        <f t="shared" si="118"/>
        <v>3.7089115220156024E-2</v>
      </c>
      <c r="BF87" s="22">
        <f t="shared" si="110"/>
        <v>3.8610358170042831E-2</v>
      </c>
      <c r="BG87" s="22">
        <f t="shared" si="110"/>
        <v>3.8610358170042831E-2</v>
      </c>
      <c r="BH87" s="36">
        <v>232.31499999999997</v>
      </c>
      <c r="BI87" s="42">
        <f t="shared" si="111"/>
        <v>232.31499999999997</v>
      </c>
      <c r="BJ87" s="59">
        <v>60.41</v>
      </c>
      <c r="BK87" s="36">
        <f t="shared" si="138"/>
        <v>60.41</v>
      </c>
      <c r="BL87" s="36">
        <f t="shared" si="128"/>
        <v>74.908376963350776</v>
      </c>
      <c r="BM87" s="36">
        <f t="shared" si="129"/>
        <v>74.908376963350776</v>
      </c>
      <c r="BN87" s="44">
        <f t="shared" si="130"/>
        <v>74.90837696335079</v>
      </c>
      <c r="BO87" s="44">
        <f t="shared" si="131"/>
        <v>74.90837696335079</v>
      </c>
      <c r="BP87" s="36">
        <v>0.76400000000000001</v>
      </c>
      <c r="BQ87" s="36">
        <f t="shared" si="97"/>
        <v>0</v>
      </c>
      <c r="BR87" s="39">
        <f t="shared" si="132"/>
        <v>0</v>
      </c>
      <c r="BS87" s="39">
        <v>57.23</v>
      </c>
      <c r="BT87" s="39">
        <f t="shared" si="139"/>
        <v>57.23</v>
      </c>
      <c r="BU87" s="36">
        <v>11.24</v>
      </c>
      <c r="BV87" s="36">
        <f t="shared" si="136"/>
        <v>11.24</v>
      </c>
      <c r="BW87" s="43">
        <v>11.24</v>
      </c>
      <c r="BX87" s="45">
        <f t="shared" si="133"/>
        <v>1</v>
      </c>
      <c r="BY87" s="36">
        <v>6.0000000000000001E-3</v>
      </c>
      <c r="BZ87" s="36">
        <f t="shared" si="87"/>
        <v>6.0000000000000001E-3</v>
      </c>
      <c r="CA87" s="43">
        <v>6.0000000000000001E-3</v>
      </c>
      <c r="CB87" s="45">
        <f t="shared" si="134"/>
        <v>1</v>
      </c>
      <c r="CC87" s="36">
        <v>0</v>
      </c>
      <c r="CD87" s="36">
        <f t="shared" si="116"/>
        <v>0</v>
      </c>
      <c r="CE87" s="43">
        <v>0</v>
      </c>
      <c r="CF87" s="45" t="e">
        <f t="shared" si="135"/>
        <v>#DIV/0!</v>
      </c>
      <c r="CG87" s="36">
        <f t="shared" si="105"/>
        <v>227.50375820466547</v>
      </c>
      <c r="CH87" s="36">
        <f t="shared" si="105"/>
        <v>227.5037582046655</v>
      </c>
      <c r="CI87" s="36">
        <f t="shared" si="106"/>
        <v>236.83502658859072</v>
      </c>
      <c r="CJ87" s="46">
        <f t="shared" si="106"/>
        <v>236.83502658859072</v>
      </c>
      <c r="CK87" s="36">
        <f t="shared" si="67"/>
        <v>246.34655532359085</v>
      </c>
      <c r="CL87" s="36">
        <f t="shared" si="98"/>
        <v>246.34655532359085</v>
      </c>
      <c r="CM87" s="36">
        <f t="shared" si="107"/>
        <v>44.681849418494501</v>
      </c>
      <c r="CN87" s="36">
        <f t="shared" si="107"/>
        <v>44.681849418494508</v>
      </c>
      <c r="CO87" s="36">
        <f t="shared" si="69"/>
        <v>48.382583991563187</v>
      </c>
      <c r="CP87" s="36">
        <f t="shared" si="99"/>
        <v>48.382583991563187</v>
      </c>
      <c r="CQ87" s="36">
        <f t="shared" si="108"/>
        <v>2.385152104190098E-2</v>
      </c>
      <c r="CR87" s="36">
        <f t="shared" si="108"/>
        <v>2.3851521041900983E-2</v>
      </c>
      <c r="CS87" s="36">
        <f t="shared" si="71"/>
        <v>2.582700213072768E-2</v>
      </c>
      <c r="CT87" s="36">
        <f t="shared" si="100"/>
        <v>2.582700213072768E-2</v>
      </c>
      <c r="CU87" s="36">
        <f t="shared" si="109"/>
        <v>0</v>
      </c>
      <c r="CV87" s="36">
        <f t="shared" si="109"/>
        <v>0</v>
      </c>
      <c r="CW87" s="36">
        <f t="shared" si="73"/>
        <v>0</v>
      </c>
      <c r="CX87" s="36">
        <f t="shared" si="101"/>
        <v>0</v>
      </c>
      <c r="CY87" s="47"/>
      <c r="CZ87" s="47"/>
    </row>
    <row r="88" spans="1:104" ht="39" customHeight="1" x14ac:dyDescent="0.2">
      <c r="A88" s="63">
        <v>46</v>
      </c>
      <c r="B88" s="63"/>
      <c r="C88" s="63">
        <v>76</v>
      </c>
      <c r="D88" s="64">
        <v>74</v>
      </c>
      <c r="E88" s="65" t="s">
        <v>355</v>
      </c>
      <c r="F88" s="65" t="s">
        <v>356</v>
      </c>
      <c r="G88" s="66" t="s">
        <v>246</v>
      </c>
      <c r="H88" s="56" t="s">
        <v>357</v>
      </c>
      <c r="I88" s="33"/>
      <c r="J88" s="34">
        <f t="shared" si="119"/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  <c r="AE88" s="36">
        <v>0.35</v>
      </c>
      <c r="AF88" s="37">
        <f t="shared" si="120"/>
        <v>0.30094582975064488</v>
      </c>
      <c r="AG88" s="36">
        <f t="shared" si="93"/>
        <v>0.35</v>
      </c>
      <c r="AH88" s="37">
        <f t="shared" si="121"/>
        <v>0.30094582975064488</v>
      </c>
      <c r="AI88" s="36">
        <v>0.08</v>
      </c>
      <c r="AJ88" s="37">
        <f t="shared" si="122"/>
        <v>6.878761822871883E-2</v>
      </c>
      <c r="AK88" s="36">
        <f t="shared" si="94"/>
        <v>0.08</v>
      </c>
      <c r="AL88" s="37">
        <f t="shared" si="123"/>
        <v>6.878761822871883E-2</v>
      </c>
      <c r="AM88" s="37">
        <f t="shared" si="124"/>
        <v>135.66373991909219</v>
      </c>
      <c r="AN88" s="37">
        <f t="shared" si="125"/>
        <v>135.66373991909219</v>
      </c>
      <c r="AO88" s="37"/>
      <c r="AP88" s="37"/>
      <c r="AQ88" s="37">
        <v>2E-3</v>
      </c>
      <c r="AR88" s="37">
        <v>0</v>
      </c>
      <c r="AS88" s="39">
        <v>6.8865222321398161</v>
      </c>
      <c r="AT88" s="37">
        <f t="shared" si="95"/>
        <v>6.8865222321398161</v>
      </c>
      <c r="AU88" s="22">
        <f t="shared" si="117"/>
        <v>5.0761701219845731E-2</v>
      </c>
      <c r="AV88" s="22">
        <f t="shared" si="117"/>
        <v>5.0761701219845731E-2</v>
      </c>
      <c r="AW88" s="22"/>
      <c r="AX88" s="39">
        <f t="shared" si="126"/>
        <v>128.77721768695238</v>
      </c>
      <c r="AY88" s="37">
        <f t="shared" si="127"/>
        <v>128.77721768695238</v>
      </c>
      <c r="AZ88" s="37">
        <v>2E-3</v>
      </c>
      <c r="BA88" s="37">
        <v>0</v>
      </c>
      <c r="BB88" s="59">
        <v>6.5172176869523808</v>
      </c>
      <c r="BC88" s="37">
        <f t="shared" si="137"/>
        <v>6.5172176869523808</v>
      </c>
      <c r="BD88" s="22">
        <f t="shared" si="118"/>
        <v>4.803949596877656E-2</v>
      </c>
      <c r="BE88" s="22">
        <f t="shared" si="118"/>
        <v>4.803949596877656E-2</v>
      </c>
      <c r="BF88" s="22">
        <f t="shared" si="110"/>
        <v>5.0608467895270424E-2</v>
      </c>
      <c r="BG88" s="22">
        <f t="shared" si="110"/>
        <v>5.0608467895270424E-2</v>
      </c>
      <c r="BH88" s="36">
        <v>122.26</v>
      </c>
      <c r="BI88" s="42">
        <f t="shared" si="111"/>
        <v>122.26</v>
      </c>
      <c r="BJ88" s="59">
        <v>34.619999999999997</v>
      </c>
      <c r="BK88" s="36">
        <f t="shared" si="138"/>
        <v>34.619999999999997</v>
      </c>
      <c r="BL88" s="36">
        <f t="shared" si="128"/>
        <v>40.340314136125649</v>
      </c>
      <c r="BM88" s="36">
        <f t="shared" si="129"/>
        <v>40.340314136125649</v>
      </c>
      <c r="BN88" s="44">
        <f t="shared" si="130"/>
        <v>40.340314136125649</v>
      </c>
      <c r="BO88" s="44">
        <f t="shared" si="131"/>
        <v>40.340314136125649</v>
      </c>
      <c r="BP88" s="36">
        <v>0.76400000000000001</v>
      </c>
      <c r="BQ88" s="36">
        <f t="shared" si="97"/>
        <v>0</v>
      </c>
      <c r="BR88" s="39">
        <f t="shared" si="132"/>
        <v>0</v>
      </c>
      <c r="BS88" s="39">
        <v>30.82</v>
      </c>
      <c r="BT88" s="39">
        <f t="shared" si="139"/>
        <v>30.82</v>
      </c>
      <c r="BU88" s="36">
        <v>8.02</v>
      </c>
      <c r="BV88" s="36">
        <f t="shared" si="136"/>
        <v>8.02</v>
      </c>
      <c r="BW88" s="43">
        <v>8.02</v>
      </c>
      <c r="BX88" s="45">
        <f t="shared" si="133"/>
        <v>1</v>
      </c>
      <c r="BY88" s="36">
        <v>3.0000000000000001E-3</v>
      </c>
      <c r="BZ88" s="36">
        <f t="shared" si="87"/>
        <v>3.0000000000000001E-3</v>
      </c>
      <c r="CA88" s="43">
        <v>3.0000000000000001E-3</v>
      </c>
      <c r="CB88" s="45">
        <f t="shared" si="134"/>
        <v>1</v>
      </c>
      <c r="CC88" s="36">
        <v>0</v>
      </c>
      <c r="CD88" s="36">
        <f t="shared" si="116"/>
        <v>0</v>
      </c>
      <c r="CE88" s="43">
        <v>0</v>
      </c>
      <c r="CF88" s="45" t="e">
        <f t="shared" si="135"/>
        <v>#DIV/0!</v>
      </c>
      <c r="CG88" s="36">
        <f t="shared" ref="CG88:CH98" si="140">BS88/AM88*1000</f>
        <v>227.17934813223181</v>
      </c>
      <c r="CH88" s="36">
        <f t="shared" si="140"/>
        <v>227.17934813223181</v>
      </c>
      <c r="CI88" s="36">
        <f t="shared" ref="CI88:CJ98" si="141">BS88/AX88*1000</f>
        <v>239.3280469447715</v>
      </c>
      <c r="CJ88" s="46">
        <f t="shared" si="141"/>
        <v>239.3280469447715</v>
      </c>
      <c r="CK88" s="36">
        <f t="shared" ref="CK88:CK98" si="142">BS88/BI88*1000</f>
        <v>252.08571895959432</v>
      </c>
      <c r="CL88" s="36">
        <f t="shared" si="98"/>
        <v>252.08571895959432</v>
      </c>
      <c r="CM88" s="36">
        <f t="shared" ref="CM88:CN98" si="143">BU88/AM88*1000</f>
        <v>59.116754445830601</v>
      </c>
      <c r="CN88" s="36">
        <f t="shared" si="143"/>
        <v>59.116754445830601</v>
      </c>
      <c r="CO88" s="36">
        <f t="shared" ref="CO88:CO98" si="144">BU88/BI88*1000</f>
        <v>65.597906101750354</v>
      </c>
      <c r="CP88" s="36">
        <f t="shared" si="99"/>
        <v>65.597906101750354</v>
      </c>
      <c r="CQ88" s="36">
        <f t="shared" ref="CQ88:CR98" si="145">BY88/AM88*1000</f>
        <v>2.2113499169263317E-2</v>
      </c>
      <c r="CR88" s="36">
        <f t="shared" si="145"/>
        <v>2.2113499169263317E-2</v>
      </c>
      <c r="CS88" s="36">
        <f t="shared" ref="CS88:CS98" si="146">BY88/BI88*1000</f>
        <v>2.4537870112874203E-2</v>
      </c>
      <c r="CT88" s="36">
        <f t="shared" si="100"/>
        <v>2.4537870112874203E-2</v>
      </c>
      <c r="CU88" s="36">
        <f t="shared" ref="CU88:CV98" si="147">CC88/AM88*1000</f>
        <v>0</v>
      </c>
      <c r="CV88" s="36">
        <f t="shared" si="147"/>
        <v>0</v>
      </c>
      <c r="CW88" s="36">
        <f t="shared" ref="CW88:CW98" si="148">CC88/BI88*1000</f>
        <v>0</v>
      </c>
      <c r="CX88" s="36">
        <f t="shared" si="101"/>
        <v>0</v>
      </c>
      <c r="CY88" s="47"/>
      <c r="CZ88" s="47"/>
    </row>
    <row r="89" spans="1:104" ht="28.5" customHeight="1" x14ac:dyDescent="0.2">
      <c r="A89" s="63">
        <v>45</v>
      </c>
      <c r="B89" s="63"/>
      <c r="C89" s="63">
        <v>77</v>
      </c>
      <c r="D89" s="64">
        <v>75</v>
      </c>
      <c r="E89" s="65" t="s">
        <v>358</v>
      </c>
      <c r="F89" s="65" t="s">
        <v>359</v>
      </c>
      <c r="G89" s="66" t="s">
        <v>246</v>
      </c>
      <c r="H89" s="56" t="s">
        <v>360</v>
      </c>
      <c r="I89" s="33"/>
      <c r="J89" s="34">
        <f t="shared" si="119"/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6">
        <v>0.12</v>
      </c>
      <c r="AF89" s="37">
        <f t="shared" si="120"/>
        <v>0.10318142734307824</v>
      </c>
      <c r="AG89" s="36">
        <f t="shared" si="93"/>
        <v>0.12</v>
      </c>
      <c r="AH89" s="37">
        <f t="shared" si="121"/>
        <v>0.10318142734307824</v>
      </c>
      <c r="AI89" s="36">
        <v>0.05</v>
      </c>
      <c r="AJ89" s="37">
        <f t="shared" si="122"/>
        <v>4.2992261392949267E-2</v>
      </c>
      <c r="AK89" s="36">
        <f t="shared" si="94"/>
        <v>0.05</v>
      </c>
      <c r="AL89" s="37">
        <f t="shared" si="123"/>
        <v>4.2992261392949267E-2</v>
      </c>
      <c r="AM89" s="37">
        <f t="shared" si="124"/>
        <v>78.250031513537508</v>
      </c>
      <c r="AN89" s="37">
        <f t="shared" si="125"/>
        <v>78.250031513537508</v>
      </c>
      <c r="AO89" s="37"/>
      <c r="AP89" s="37"/>
      <c r="AQ89" s="37">
        <v>1E-3</v>
      </c>
      <c r="AR89" s="37">
        <v>0</v>
      </c>
      <c r="AS89" s="39">
        <v>2.7700315135375089</v>
      </c>
      <c r="AT89" s="37">
        <f t="shared" si="95"/>
        <v>2.7700315135375089</v>
      </c>
      <c r="AU89" s="22">
        <f t="shared" si="117"/>
        <v>3.5399749494775402E-2</v>
      </c>
      <c r="AV89" s="22">
        <f t="shared" si="117"/>
        <v>3.5399749494775402E-2</v>
      </c>
      <c r="AW89" s="22"/>
      <c r="AX89" s="39">
        <f t="shared" si="126"/>
        <v>75.48</v>
      </c>
      <c r="AY89" s="37">
        <f t="shared" si="127"/>
        <v>75.48</v>
      </c>
      <c r="AZ89" s="37">
        <v>0</v>
      </c>
      <c r="BA89" s="37">
        <f>AZ89*0.3</f>
        <v>0</v>
      </c>
      <c r="BB89" s="59">
        <v>0</v>
      </c>
      <c r="BC89" s="37">
        <f t="shared" si="137"/>
        <v>0</v>
      </c>
      <c r="BD89" s="22">
        <f t="shared" si="118"/>
        <v>0</v>
      </c>
      <c r="BE89" s="22">
        <f t="shared" si="118"/>
        <v>0</v>
      </c>
      <c r="BF89" s="22">
        <f t="shared" si="110"/>
        <v>0</v>
      </c>
      <c r="BG89" s="22">
        <f t="shared" si="110"/>
        <v>0</v>
      </c>
      <c r="BH89" s="36">
        <v>75.48</v>
      </c>
      <c r="BI89" s="42">
        <f t="shared" si="111"/>
        <v>75.48</v>
      </c>
      <c r="BJ89" s="59">
        <v>18.59</v>
      </c>
      <c r="BK89" s="36">
        <f t="shared" si="138"/>
        <v>18.59</v>
      </c>
      <c r="BL89" s="36">
        <f t="shared" si="128"/>
        <v>23.206806282722514</v>
      </c>
      <c r="BM89" s="36">
        <f t="shared" si="129"/>
        <v>23.206806282722514</v>
      </c>
      <c r="BN89" s="44">
        <f t="shared" si="130"/>
        <v>23.206806282722514</v>
      </c>
      <c r="BO89" s="44">
        <f t="shared" si="131"/>
        <v>23.206806282722514</v>
      </c>
      <c r="BP89" s="36">
        <v>0.76400000000000001</v>
      </c>
      <c r="BQ89" s="36">
        <f t="shared" si="97"/>
        <v>0</v>
      </c>
      <c r="BR89" s="39">
        <f t="shared" si="132"/>
        <v>0</v>
      </c>
      <c r="BS89" s="39">
        <v>17.73</v>
      </c>
      <c r="BT89" s="39">
        <f t="shared" si="139"/>
        <v>17.73</v>
      </c>
      <c r="BU89" s="36">
        <v>0.192</v>
      </c>
      <c r="BV89" s="36">
        <f t="shared" si="136"/>
        <v>0.192</v>
      </c>
      <c r="BW89" s="43">
        <v>0.192</v>
      </c>
      <c r="BX89" s="45">
        <f t="shared" si="133"/>
        <v>1</v>
      </c>
      <c r="BY89" s="36">
        <v>0</v>
      </c>
      <c r="BZ89" s="36">
        <f t="shared" si="87"/>
        <v>0</v>
      </c>
      <c r="CA89" s="43">
        <v>0</v>
      </c>
      <c r="CB89" s="45" t="e">
        <f t="shared" si="134"/>
        <v>#DIV/0!</v>
      </c>
      <c r="CC89" s="36">
        <v>0</v>
      </c>
      <c r="CD89" s="36">
        <f t="shared" si="116"/>
        <v>0</v>
      </c>
      <c r="CE89" s="43">
        <v>0</v>
      </c>
      <c r="CF89" s="45" t="e">
        <f t="shared" si="135"/>
        <v>#DIV/0!</v>
      </c>
      <c r="CG89" s="36">
        <f t="shared" si="140"/>
        <v>226.58137839768989</v>
      </c>
      <c r="CH89" s="36">
        <f t="shared" si="140"/>
        <v>226.58137839768989</v>
      </c>
      <c r="CI89" s="36">
        <f t="shared" si="141"/>
        <v>234.89666136724961</v>
      </c>
      <c r="CJ89" s="46">
        <f t="shared" si="141"/>
        <v>234.89666136724961</v>
      </c>
      <c r="CK89" s="36">
        <f t="shared" si="142"/>
        <v>234.89666136724961</v>
      </c>
      <c r="CL89" s="36">
        <f t="shared" si="98"/>
        <v>234.89666136724961</v>
      </c>
      <c r="CM89" s="36">
        <f t="shared" si="143"/>
        <v>2.4536731332406352</v>
      </c>
      <c r="CN89" s="36">
        <f t="shared" si="143"/>
        <v>2.4536731332406352</v>
      </c>
      <c r="CO89" s="36">
        <f t="shared" si="144"/>
        <v>2.5437201907790143</v>
      </c>
      <c r="CP89" s="36">
        <f t="shared" si="99"/>
        <v>2.5437201907790143</v>
      </c>
      <c r="CQ89" s="36">
        <f t="shared" si="145"/>
        <v>0</v>
      </c>
      <c r="CR89" s="36">
        <f t="shared" si="145"/>
        <v>0</v>
      </c>
      <c r="CS89" s="36">
        <f t="shared" si="146"/>
        <v>0</v>
      </c>
      <c r="CT89" s="36">
        <f t="shared" si="100"/>
        <v>0</v>
      </c>
      <c r="CU89" s="36">
        <f t="shared" si="147"/>
        <v>0</v>
      </c>
      <c r="CV89" s="36">
        <f t="shared" si="147"/>
        <v>0</v>
      </c>
      <c r="CW89" s="36">
        <f t="shared" si="148"/>
        <v>0</v>
      </c>
      <c r="CX89" s="36">
        <f t="shared" si="101"/>
        <v>0</v>
      </c>
      <c r="CY89" s="47"/>
      <c r="CZ89" s="47"/>
    </row>
    <row r="90" spans="1:104" ht="28.5" customHeight="1" x14ac:dyDescent="0.2">
      <c r="A90" s="63">
        <v>44</v>
      </c>
      <c r="B90" s="63"/>
      <c r="C90" s="63">
        <v>78</v>
      </c>
      <c r="D90" s="64">
        <v>76</v>
      </c>
      <c r="E90" s="65" t="s">
        <v>361</v>
      </c>
      <c r="F90" s="65" t="s">
        <v>362</v>
      </c>
      <c r="G90" s="66" t="s">
        <v>246</v>
      </c>
      <c r="H90" s="56" t="s">
        <v>363</v>
      </c>
      <c r="I90" s="33" t="s">
        <v>364</v>
      </c>
      <c r="J90" s="34">
        <f t="shared" si="119"/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v>0</v>
      </c>
      <c r="AB90" s="34">
        <v>0</v>
      </c>
      <c r="AC90" s="34">
        <v>0</v>
      </c>
      <c r="AD90" s="34">
        <v>0</v>
      </c>
      <c r="AE90" s="36">
        <v>1.26</v>
      </c>
      <c r="AF90" s="37">
        <f t="shared" si="120"/>
        <v>1.0834049871023215</v>
      </c>
      <c r="AG90" s="36">
        <f t="shared" si="93"/>
        <v>1.26</v>
      </c>
      <c r="AH90" s="37">
        <f t="shared" si="121"/>
        <v>1.0834049871023215</v>
      </c>
      <c r="AI90" s="36">
        <v>0.33</v>
      </c>
      <c r="AJ90" s="37">
        <f t="shared" si="122"/>
        <v>0.28374892519346517</v>
      </c>
      <c r="AK90" s="36">
        <f t="shared" si="94"/>
        <v>0.33</v>
      </c>
      <c r="AL90" s="37">
        <f t="shared" si="123"/>
        <v>0.28374892519346517</v>
      </c>
      <c r="AM90" s="37">
        <f t="shared" si="124"/>
        <v>426.52132273086966</v>
      </c>
      <c r="AN90" s="37">
        <f t="shared" si="125"/>
        <v>426.5213227308696</v>
      </c>
      <c r="AO90" s="37"/>
      <c r="AP90" s="37"/>
      <c r="AQ90" s="37">
        <v>6.0000000000000001E-3</v>
      </c>
      <c r="AR90" s="37">
        <v>0</v>
      </c>
      <c r="AS90" s="39">
        <v>19.86132273086956</v>
      </c>
      <c r="AT90" s="37">
        <f t="shared" si="95"/>
        <v>19.86132273086956</v>
      </c>
      <c r="AU90" s="22">
        <f t="shared" si="117"/>
        <v>4.656583779611375E-2</v>
      </c>
      <c r="AV90" s="22">
        <f t="shared" si="117"/>
        <v>4.6565837796113757E-2</v>
      </c>
      <c r="AW90" s="22"/>
      <c r="AX90" s="39">
        <f t="shared" si="126"/>
        <v>406.66000000000008</v>
      </c>
      <c r="AY90" s="37">
        <f t="shared" si="127"/>
        <v>406.66000000000008</v>
      </c>
      <c r="AZ90" s="37">
        <v>0.03</v>
      </c>
      <c r="BA90" s="37">
        <v>0</v>
      </c>
      <c r="BB90" s="59">
        <v>136.28</v>
      </c>
      <c r="BC90" s="37">
        <f t="shared" si="137"/>
        <v>136.28</v>
      </c>
      <c r="BD90" s="22">
        <f t="shared" si="118"/>
        <v>0.31951509276827222</v>
      </c>
      <c r="BE90" s="22">
        <f t="shared" si="118"/>
        <v>0.31951509276827228</v>
      </c>
      <c r="BF90" s="22">
        <f t="shared" ref="BF90:BG98" si="149">BB90/AX90</f>
        <v>0.33512024787291589</v>
      </c>
      <c r="BG90" s="22">
        <f t="shared" si="149"/>
        <v>0.33512024787291589</v>
      </c>
      <c r="BH90" s="36">
        <v>270.38000000000005</v>
      </c>
      <c r="BI90" s="42">
        <f t="shared" si="111"/>
        <v>270.38000000000005</v>
      </c>
      <c r="BJ90" s="59">
        <v>102.1</v>
      </c>
      <c r="BK90" s="36">
        <f t="shared" si="138"/>
        <v>102.1</v>
      </c>
      <c r="BL90" s="36">
        <f t="shared" si="128"/>
        <v>132.86649214659687</v>
      </c>
      <c r="BM90" s="36">
        <f t="shared" si="129"/>
        <v>132.86649214659684</v>
      </c>
      <c r="BN90" s="44">
        <f t="shared" si="130"/>
        <v>132.86649214659687</v>
      </c>
      <c r="BO90" s="44">
        <f t="shared" si="131"/>
        <v>132.86649214659687</v>
      </c>
      <c r="BP90" s="36">
        <v>0.76400000000000001</v>
      </c>
      <c r="BQ90" s="36">
        <f t="shared" si="97"/>
        <v>0</v>
      </c>
      <c r="BR90" s="39">
        <f t="shared" si="132"/>
        <v>0</v>
      </c>
      <c r="BS90" s="39">
        <v>101.51</v>
      </c>
      <c r="BT90" s="39">
        <f t="shared" si="139"/>
        <v>101.51</v>
      </c>
      <c r="BU90" s="36">
        <v>63.07</v>
      </c>
      <c r="BV90" s="36">
        <f>BW90*1.3</f>
        <v>34.06</v>
      </c>
      <c r="BW90" s="43">
        <v>26.2</v>
      </c>
      <c r="BX90" s="45">
        <f t="shared" si="133"/>
        <v>0.54003488187727922</v>
      </c>
      <c r="BY90" s="36">
        <v>5.8000000000000003E-2</v>
      </c>
      <c r="BZ90" s="36">
        <f t="shared" si="87"/>
        <v>5.8000000000000003E-2</v>
      </c>
      <c r="CA90" s="43">
        <v>5.8000000000000003E-2</v>
      </c>
      <c r="CB90" s="45">
        <f t="shared" si="134"/>
        <v>1</v>
      </c>
      <c r="CC90" s="36">
        <v>4.8000000000000001E-2</v>
      </c>
      <c r="CD90" s="36">
        <f t="shared" si="116"/>
        <v>4.8000000000000001E-2</v>
      </c>
      <c r="CE90" s="43">
        <v>4.8000000000000001E-2</v>
      </c>
      <c r="CF90" s="45">
        <f t="shared" si="135"/>
        <v>1</v>
      </c>
      <c r="CG90" s="36">
        <f t="shared" si="140"/>
        <v>237.99513550709801</v>
      </c>
      <c r="CH90" s="36">
        <f t="shared" si="140"/>
        <v>237.99513550709801</v>
      </c>
      <c r="CI90" s="36">
        <f t="shared" si="141"/>
        <v>249.61884621059357</v>
      </c>
      <c r="CJ90" s="46">
        <f t="shared" si="141"/>
        <v>249.61884621059357</v>
      </c>
      <c r="CK90" s="36">
        <f t="shared" si="142"/>
        <v>375.43457356313331</v>
      </c>
      <c r="CL90" s="36">
        <f t="shared" si="98"/>
        <v>375.43457356313331</v>
      </c>
      <c r="CM90" s="36">
        <f t="shared" si="143"/>
        <v>147.87068462646704</v>
      </c>
      <c r="CN90" s="36">
        <f t="shared" si="143"/>
        <v>79.855327705366562</v>
      </c>
      <c r="CO90" s="36">
        <f t="shared" si="144"/>
        <v>233.26429469635323</v>
      </c>
      <c r="CP90" s="36">
        <f t="shared" si="99"/>
        <v>125.97085583253198</v>
      </c>
      <c r="CQ90" s="36">
        <f t="shared" si="145"/>
        <v>0.13598382286879801</v>
      </c>
      <c r="CR90" s="36">
        <f t="shared" si="145"/>
        <v>0.13598382286879801</v>
      </c>
      <c r="CS90" s="36">
        <f t="shared" si="146"/>
        <v>0.21451290775944962</v>
      </c>
      <c r="CT90" s="36">
        <f t="shared" si="100"/>
        <v>0.21451290775944962</v>
      </c>
      <c r="CU90" s="36">
        <f t="shared" si="147"/>
        <v>0.11253833616728109</v>
      </c>
      <c r="CV90" s="36">
        <f t="shared" si="147"/>
        <v>0.11253833616728111</v>
      </c>
      <c r="CW90" s="36">
        <f t="shared" si="148"/>
        <v>0.1775279236629928</v>
      </c>
      <c r="CX90" s="36">
        <f t="shared" si="101"/>
        <v>0.1775279236629928</v>
      </c>
      <c r="CY90" s="47"/>
      <c r="CZ90" s="47"/>
    </row>
    <row r="91" spans="1:104" ht="28.5" customHeight="1" x14ac:dyDescent="0.2">
      <c r="A91" s="28">
        <v>43</v>
      </c>
      <c r="B91" s="28"/>
      <c r="C91" s="28">
        <v>79</v>
      </c>
      <c r="D91" s="61">
        <v>77</v>
      </c>
      <c r="E91" s="30" t="s">
        <v>365</v>
      </c>
      <c r="F91" s="30" t="s">
        <v>366</v>
      </c>
      <c r="G91" s="31" t="s">
        <v>91</v>
      </c>
      <c r="H91" s="56" t="s">
        <v>196</v>
      </c>
      <c r="I91" s="33"/>
      <c r="J91" s="34">
        <f t="shared" si="119"/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34">
        <v>0</v>
      </c>
      <c r="AC91" s="34">
        <v>0</v>
      </c>
      <c r="AD91" s="34">
        <v>0</v>
      </c>
      <c r="AE91" s="36">
        <v>2.67</v>
      </c>
      <c r="AF91" s="37">
        <f t="shared" si="120"/>
        <v>2.2957867583834908</v>
      </c>
      <c r="AG91" s="36">
        <f t="shared" si="93"/>
        <v>2.67</v>
      </c>
      <c r="AH91" s="37">
        <f t="shared" si="121"/>
        <v>2.2957867583834908</v>
      </c>
      <c r="AI91" s="36">
        <v>1.42</v>
      </c>
      <c r="AJ91" s="37">
        <f t="shared" si="122"/>
        <v>1.2209802235597591</v>
      </c>
      <c r="AK91" s="36">
        <f t="shared" si="94"/>
        <v>1.42</v>
      </c>
      <c r="AL91" s="37">
        <f t="shared" si="123"/>
        <v>1.2209802235597591</v>
      </c>
      <c r="AM91" s="37">
        <f t="shared" si="124"/>
        <v>3397.8630279749113</v>
      </c>
      <c r="AN91" s="37">
        <f t="shared" si="125"/>
        <v>3397.8630279749113</v>
      </c>
      <c r="AO91" s="37"/>
      <c r="AP91" s="37"/>
      <c r="AQ91" s="37">
        <v>1.2E-2</v>
      </c>
      <c r="AR91" s="37">
        <v>0</v>
      </c>
      <c r="AS91" s="39">
        <v>112.31702797491153</v>
      </c>
      <c r="AT91" s="37">
        <f t="shared" si="95"/>
        <v>112.31702797491153</v>
      </c>
      <c r="AU91" s="22">
        <f t="shared" si="117"/>
        <v>3.3055195883470098E-2</v>
      </c>
      <c r="AV91" s="22">
        <f t="shared" si="117"/>
        <v>3.3055195883470098E-2</v>
      </c>
      <c r="AW91" s="22"/>
      <c r="AX91" s="39">
        <f t="shared" si="126"/>
        <v>3285.5459999999998</v>
      </c>
      <c r="AY91" s="37">
        <f t="shared" si="127"/>
        <v>3285.5459999999998</v>
      </c>
      <c r="AZ91" s="37">
        <v>5.5E-2</v>
      </c>
      <c r="BA91" s="37">
        <f t="shared" ref="BA91:BA97" si="150">AZ91*0.3</f>
        <v>1.6500000000000001E-2</v>
      </c>
      <c r="BB91" s="51">
        <v>782.81</v>
      </c>
      <c r="BC91" s="37">
        <f t="shared" si="137"/>
        <v>782.81</v>
      </c>
      <c r="BD91" s="22">
        <f t="shared" si="118"/>
        <v>0.23038303591258827</v>
      </c>
      <c r="BE91" s="22">
        <f t="shared" si="118"/>
        <v>0.23038303591258827</v>
      </c>
      <c r="BF91" s="22">
        <f t="shared" si="149"/>
        <v>0.23825872472946658</v>
      </c>
      <c r="BG91" s="22">
        <f t="shared" si="149"/>
        <v>0.23825872472946658</v>
      </c>
      <c r="BH91" s="36">
        <v>2502.7359999999999</v>
      </c>
      <c r="BI91" s="42">
        <f t="shared" si="111"/>
        <v>2502.7359999999999</v>
      </c>
      <c r="BJ91" s="51">
        <v>496.47</v>
      </c>
      <c r="BK91" s="36">
        <f t="shared" si="138"/>
        <v>496.47</v>
      </c>
      <c r="BL91" s="36">
        <f t="shared" si="128"/>
        <v>493.2794266869609</v>
      </c>
      <c r="BM91" s="36">
        <f t="shared" si="129"/>
        <v>493.2794266869609</v>
      </c>
      <c r="BN91" s="44">
        <f t="shared" si="130"/>
        <v>493.2794266869609</v>
      </c>
      <c r="BO91" s="44">
        <f t="shared" si="131"/>
        <v>493.2794266869609</v>
      </c>
      <c r="BP91" s="36">
        <v>1.1826000000000001</v>
      </c>
      <c r="BQ91" s="36">
        <f t="shared" si="97"/>
        <v>0</v>
      </c>
      <c r="BR91" s="39">
        <f t="shared" ref="BR91:BR98" si="151">BQ91/BJ91*100</f>
        <v>0</v>
      </c>
      <c r="BS91" s="39">
        <f t="shared" ref="BS91:BS98" si="152">BJ91*8.225/7</f>
        <v>583.35225000000003</v>
      </c>
      <c r="BT91" s="39">
        <f t="shared" si="139"/>
        <v>583.35225000000003</v>
      </c>
      <c r="BU91" s="36">
        <v>148.04</v>
      </c>
      <c r="BV91" s="36">
        <f>BU91</f>
        <v>148.04</v>
      </c>
      <c r="BW91" s="43">
        <v>148.04</v>
      </c>
      <c r="BX91" s="45">
        <f t="shared" si="133"/>
        <v>1</v>
      </c>
      <c r="BY91" s="36">
        <v>0.27400000000000002</v>
      </c>
      <c r="BZ91" s="36">
        <f t="shared" si="87"/>
        <v>0.27400000000000002</v>
      </c>
      <c r="CA91" s="43">
        <v>0.27400000000000002</v>
      </c>
      <c r="CB91" s="45">
        <f t="shared" si="134"/>
        <v>1</v>
      </c>
      <c r="CC91" s="36">
        <v>0.27400000000000002</v>
      </c>
      <c r="CD91" s="36">
        <f t="shared" si="116"/>
        <v>0.27400000000000002</v>
      </c>
      <c r="CE91" s="43">
        <v>0.27400000000000002</v>
      </c>
      <c r="CF91" s="45">
        <f t="shared" si="135"/>
        <v>1</v>
      </c>
      <c r="CG91" s="36">
        <f t="shared" si="140"/>
        <v>171.68209701132994</v>
      </c>
      <c r="CH91" s="36">
        <f t="shared" si="140"/>
        <v>171.68209701132994</v>
      </c>
      <c r="CI91" s="36">
        <f t="shared" si="141"/>
        <v>177.55108283372081</v>
      </c>
      <c r="CJ91" s="46">
        <f t="shared" si="141"/>
        <v>177.55108283372081</v>
      </c>
      <c r="CK91" s="36">
        <f t="shared" si="142"/>
        <v>233.0858108885636</v>
      </c>
      <c r="CL91" s="36">
        <f t="shared" si="98"/>
        <v>233.0858108885636</v>
      </c>
      <c r="CM91" s="36">
        <f t="shared" si="143"/>
        <v>43.568560233644909</v>
      </c>
      <c r="CN91" s="36">
        <f t="shared" si="143"/>
        <v>43.568560233644909</v>
      </c>
      <c r="CO91" s="36">
        <f t="shared" si="144"/>
        <v>59.151264855741879</v>
      </c>
      <c r="CP91" s="36">
        <f t="shared" si="99"/>
        <v>59.151264855741879</v>
      </c>
      <c r="CQ91" s="36">
        <f t="shared" si="145"/>
        <v>8.063891856267702E-2</v>
      </c>
      <c r="CR91" s="36">
        <f t="shared" si="145"/>
        <v>8.063891856267702E-2</v>
      </c>
      <c r="CS91" s="36">
        <f t="shared" si="146"/>
        <v>0.10948018488566115</v>
      </c>
      <c r="CT91" s="36">
        <f t="shared" si="100"/>
        <v>0.10948018488566115</v>
      </c>
      <c r="CU91" s="36">
        <f t="shared" si="147"/>
        <v>8.063891856267702E-2</v>
      </c>
      <c r="CV91" s="36">
        <f t="shared" si="147"/>
        <v>8.063891856267702E-2</v>
      </c>
      <c r="CW91" s="36">
        <f t="shared" si="148"/>
        <v>0.10948018488566115</v>
      </c>
      <c r="CX91" s="36">
        <f t="shared" si="101"/>
        <v>0.10948018488566115</v>
      </c>
      <c r="CY91" s="47"/>
      <c r="CZ91" s="47"/>
    </row>
    <row r="92" spans="1:104" ht="28.5" customHeight="1" x14ac:dyDescent="0.2">
      <c r="A92" s="28">
        <v>42</v>
      </c>
      <c r="B92" s="28"/>
      <c r="C92" s="28">
        <v>80</v>
      </c>
      <c r="D92" s="61">
        <v>78</v>
      </c>
      <c r="E92" s="30" t="s">
        <v>367</v>
      </c>
      <c r="F92" s="30" t="s">
        <v>368</v>
      </c>
      <c r="G92" s="31" t="s">
        <v>91</v>
      </c>
      <c r="H92" s="56" t="s">
        <v>196</v>
      </c>
      <c r="I92" s="33"/>
      <c r="J92" s="34">
        <f t="shared" si="119"/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34">
        <v>0</v>
      </c>
      <c r="AE92" s="36">
        <v>3.1401000000000003</v>
      </c>
      <c r="AF92" s="37">
        <f t="shared" si="120"/>
        <v>2.7</v>
      </c>
      <c r="AG92" s="36">
        <f t="shared" si="93"/>
        <v>3.1401000000000003</v>
      </c>
      <c r="AH92" s="37">
        <f t="shared" si="121"/>
        <v>2.7</v>
      </c>
      <c r="AI92" s="36">
        <v>1.33</v>
      </c>
      <c r="AJ92" s="37">
        <f t="shared" si="122"/>
        <v>1.1435941530524505</v>
      </c>
      <c r="AK92" s="36">
        <f t="shared" si="94"/>
        <v>1.33</v>
      </c>
      <c r="AL92" s="37">
        <f t="shared" si="123"/>
        <v>1.1435941530524505</v>
      </c>
      <c r="AM92" s="37">
        <f t="shared" si="124"/>
        <v>3046.4996845028941</v>
      </c>
      <c r="AN92" s="37">
        <f t="shared" si="125"/>
        <v>3046.4996845028936</v>
      </c>
      <c r="AO92" s="37"/>
      <c r="AP92" s="37"/>
      <c r="AQ92" s="37">
        <v>0.02</v>
      </c>
      <c r="AR92" s="37">
        <v>0</v>
      </c>
      <c r="AS92" s="39">
        <v>110.55768450289395</v>
      </c>
      <c r="AT92" s="37">
        <f t="shared" si="95"/>
        <v>110.55768450289395</v>
      </c>
      <c r="AU92" s="22">
        <f t="shared" si="117"/>
        <v>3.6290069244150916E-2</v>
      </c>
      <c r="AV92" s="22">
        <f t="shared" si="117"/>
        <v>3.6290069244150923E-2</v>
      </c>
      <c r="AW92" s="22"/>
      <c r="AX92" s="39">
        <f t="shared" si="126"/>
        <v>2935.942</v>
      </c>
      <c r="AY92" s="37">
        <f t="shared" si="127"/>
        <v>2935.942</v>
      </c>
      <c r="AZ92" s="37">
        <v>0.11</v>
      </c>
      <c r="BA92" s="37">
        <f t="shared" si="150"/>
        <v>3.3000000000000002E-2</v>
      </c>
      <c r="BB92" s="51">
        <v>1250.1099999999999</v>
      </c>
      <c r="BC92" s="37">
        <f t="shared" si="137"/>
        <v>1250.1099999999999</v>
      </c>
      <c r="BD92" s="22">
        <f t="shared" si="118"/>
        <v>0.41034305907173724</v>
      </c>
      <c r="BE92" s="22">
        <f t="shared" si="118"/>
        <v>0.41034305907173729</v>
      </c>
      <c r="BF92" s="22">
        <f t="shared" si="149"/>
        <v>0.42579519622662843</v>
      </c>
      <c r="BG92" s="22">
        <f t="shared" si="149"/>
        <v>0.42579519622662843</v>
      </c>
      <c r="BH92" s="36">
        <v>1685.8319999999999</v>
      </c>
      <c r="BI92" s="42">
        <f t="shared" si="111"/>
        <v>1685.8319999999999</v>
      </c>
      <c r="BJ92" s="51">
        <v>460.27</v>
      </c>
      <c r="BK92" s="36">
        <f t="shared" si="138"/>
        <v>460.27</v>
      </c>
      <c r="BL92" s="36">
        <f t="shared" si="128"/>
        <v>457.3120666328428</v>
      </c>
      <c r="BM92" s="36">
        <f t="shared" si="129"/>
        <v>457.3120666328428</v>
      </c>
      <c r="BN92" s="44">
        <f t="shared" si="130"/>
        <v>457.31206663284274</v>
      </c>
      <c r="BO92" s="44">
        <f t="shared" si="131"/>
        <v>457.31206663284274</v>
      </c>
      <c r="BP92" s="36">
        <v>1.1826000000000001</v>
      </c>
      <c r="BQ92" s="36">
        <f t="shared" si="97"/>
        <v>0</v>
      </c>
      <c r="BR92" s="39">
        <f t="shared" si="151"/>
        <v>0</v>
      </c>
      <c r="BS92" s="39">
        <f t="shared" si="152"/>
        <v>540.81724999999994</v>
      </c>
      <c r="BT92" s="39">
        <f t="shared" si="139"/>
        <v>540.81724999999994</v>
      </c>
      <c r="BU92" s="36">
        <v>159.608</v>
      </c>
      <c r="BV92" s="36">
        <f>BU92</f>
        <v>159.608</v>
      </c>
      <c r="BW92" s="43">
        <v>159.608</v>
      </c>
      <c r="BX92" s="45">
        <f t="shared" si="133"/>
        <v>1</v>
      </c>
      <c r="BY92" s="36">
        <v>3.9860000000000002</v>
      </c>
      <c r="BZ92" s="36">
        <f t="shared" si="87"/>
        <v>3.9860000000000002</v>
      </c>
      <c r="CA92" s="43">
        <v>3.9860000000000002</v>
      </c>
      <c r="CB92" s="45">
        <f t="shared" si="134"/>
        <v>1</v>
      </c>
      <c r="CC92" s="36">
        <v>0.96599999999999997</v>
      </c>
      <c r="CD92" s="36">
        <f t="shared" si="116"/>
        <v>0.96599999999999997</v>
      </c>
      <c r="CE92" s="43">
        <v>0.96599999999999997</v>
      </c>
      <c r="CF92" s="45">
        <f t="shared" si="135"/>
        <v>1</v>
      </c>
      <c r="CG92" s="36">
        <f t="shared" si="140"/>
        <v>177.52086197515777</v>
      </c>
      <c r="CH92" s="36">
        <f t="shared" si="140"/>
        <v>177.5208619751578</v>
      </c>
      <c r="CI92" s="36">
        <f t="shared" si="141"/>
        <v>184.2056995676345</v>
      </c>
      <c r="CJ92" s="46">
        <f t="shared" si="141"/>
        <v>184.2056995676345</v>
      </c>
      <c r="CK92" s="36">
        <f t="shared" si="142"/>
        <v>320.80139064865301</v>
      </c>
      <c r="CL92" s="36">
        <f t="shared" si="98"/>
        <v>320.80139064865301</v>
      </c>
      <c r="CM92" s="36">
        <f t="shared" si="143"/>
        <v>52.390617603508367</v>
      </c>
      <c r="CN92" s="36">
        <f t="shared" si="143"/>
        <v>52.390617603508375</v>
      </c>
      <c r="CO92" s="36">
        <f t="shared" si="144"/>
        <v>94.676100584162612</v>
      </c>
      <c r="CP92" s="36">
        <f t="shared" si="99"/>
        <v>94.676100584162612</v>
      </c>
      <c r="CQ92" s="36">
        <f t="shared" si="145"/>
        <v>1.3083868087287875</v>
      </c>
      <c r="CR92" s="36">
        <f t="shared" si="145"/>
        <v>1.3083868087287878</v>
      </c>
      <c r="CS92" s="36">
        <f t="shared" si="146"/>
        <v>2.3644111631526754</v>
      </c>
      <c r="CT92" s="36">
        <f t="shared" si="100"/>
        <v>2.3644111631526754</v>
      </c>
      <c r="CU92" s="36">
        <f t="shared" si="147"/>
        <v>0.317085212551934</v>
      </c>
      <c r="CV92" s="36">
        <f t="shared" si="147"/>
        <v>0.31708521255193406</v>
      </c>
      <c r="CW92" s="36">
        <f t="shared" si="148"/>
        <v>0.57301083381974005</v>
      </c>
      <c r="CX92" s="36">
        <f t="shared" si="101"/>
        <v>0.57301083381974005</v>
      </c>
      <c r="CY92" s="47"/>
      <c r="CZ92" s="47"/>
    </row>
    <row r="93" spans="1:104" ht="39" customHeight="1" x14ac:dyDescent="0.2">
      <c r="A93" s="28">
        <v>41</v>
      </c>
      <c r="B93" s="28"/>
      <c r="C93" s="28">
        <v>81</v>
      </c>
      <c r="D93" s="61">
        <v>79</v>
      </c>
      <c r="E93" s="30" t="s">
        <v>369</v>
      </c>
      <c r="F93" s="30" t="s">
        <v>370</v>
      </c>
      <c r="G93" s="31" t="s">
        <v>91</v>
      </c>
      <c r="H93" s="56" t="s">
        <v>371</v>
      </c>
      <c r="I93" s="33" t="s">
        <v>372</v>
      </c>
      <c r="J93" s="34">
        <f t="shared" si="119"/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34">
        <v>0</v>
      </c>
      <c r="AC93" s="34">
        <v>0</v>
      </c>
      <c r="AD93" s="34">
        <v>0</v>
      </c>
      <c r="AE93" s="36">
        <v>3.19</v>
      </c>
      <c r="AF93" s="37">
        <f t="shared" si="120"/>
        <v>2.7429062768701633</v>
      </c>
      <c r="AG93" s="36">
        <f t="shared" si="93"/>
        <v>3.19</v>
      </c>
      <c r="AH93" s="37">
        <f t="shared" si="121"/>
        <v>2.7429062768701633</v>
      </c>
      <c r="AI93" s="36">
        <v>3.32</v>
      </c>
      <c r="AJ93" s="37">
        <f t="shared" si="122"/>
        <v>2.8546861564918311</v>
      </c>
      <c r="AK93" s="36">
        <f t="shared" si="94"/>
        <v>3.32</v>
      </c>
      <c r="AL93" s="37">
        <f t="shared" si="123"/>
        <v>2.8546861564918311</v>
      </c>
      <c r="AM93" s="37">
        <f t="shared" si="124"/>
        <v>6250.7989471251594</v>
      </c>
      <c r="AN93" s="37">
        <f t="shared" si="125"/>
        <v>6250.7989471251594</v>
      </c>
      <c r="AO93" s="37"/>
      <c r="AP93" s="37"/>
      <c r="AQ93" s="37">
        <v>1.4999999999999999E-2</v>
      </c>
      <c r="AR93" s="37">
        <v>0</v>
      </c>
      <c r="AS93" s="39">
        <v>229.63894712516085</v>
      </c>
      <c r="AT93" s="37">
        <f t="shared" si="95"/>
        <v>229.63894712516085</v>
      </c>
      <c r="AU93" s="22">
        <f t="shared" si="117"/>
        <v>3.6737535324308492E-2</v>
      </c>
      <c r="AV93" s="22">
        <f t="shared" si="117"/>
        <v>3.6737535324308492E-2</v>
      </c>
      <c r="AW93" s="22"/>
      <c r="AX93" s="39">
        <f t="shared" si="126"/>
        <v>6021.1599999999989</v>
      </c>
      <c r="AY93" s="37">
        <f t="shared" si="127"/>
        <v>6021.1599999999989</v>
      </c>
      <c r="AZ93" s="37">
        <v>0.04</v>
      </c>
      <c r="BA93" s="37">
        <f t="shared" si="150"/>
        <v>1.2E-2</v>
      </c>
      <c r="BB93" s="51">
        <v>118.22</v>
      </c>
      <c r="BC93" s="37">
        <f t="shared" si="137"/>
        <v>118.22</v>
      </c>
      <c r="BD93" s="22">
        <f t="shared" si="118"/>
        <v>1.8912782349906045E-2</v>
      </c>
      <c r="BE93" s="22">
        <f t="shared" si="118"/>
        <v>1.8912782349906045E-2</v>
      </c>
      <c r="BF93" s="22">
        <f t="shared" si="149"/>
        <v>1.9634090441044586E-2</v>
      </c>
      <c r="BG93" s="22">
        <f t="shared" si="149"/>
        <v>1.9634090441044586E-2</v>
      </c>
      <c r="BH93" s="36">
        <v>5902.9399999999987</v>
      </c>
      <c r="BI93" s="42">
        <f t="shared" si="111"/>
        <v>5902.9399999999987</v>
      </c>
      <c r="BJ93" s="51">
        <v>945.2</v>
      </c>
      <c r="BK93" s="43">
        <f>AN93/(8.225*0.88)</f>
        <v>863.60858622895273</v>
      </c>
      <c r="BL93" s="36">
        <f t="shared" si="128"/>
        <v>939.12565533570103</v>
      </c>
      <c r="BM93" s="36">
        <f t="shared" si="129"/>
        <v>858.05859024101073</v>
      </c>
      <c r="BN93" s="44">
        <f t="shared" si="130"/>
        <v>939.12565533570114</v>
      </c>
      <c r="BO93" s="44">
        <f t="shared" si="131"/>
        <v>858.05859024101073</v>
      </c>
      <c r="BP93" s="36">
        <v>1.1826000000000001</v>
      </c>
      <c r="BQ93" s="36">
        <f t="shared" si="97"/>
        <v>81.591413771047314</v>
      </c>
      <c r="BR93" s="39">
        <f t="shared" si="151"/>
        <v>8.6321851217781749</v>
      </c>
      <c r="BS93" s="39">
        <f t="shared" si="152"/>
        <v>1110.6100000000001</v>
      </c>
      <c r="BT93" s="39">
        <f>BK93*8.225/7</f>
        <v>1014.7400888190194</v>
      </c>
      <c r="BU93" s="36">
        <v>130.00800000000001</v>
      </c>
      <c r="BV93" s="36">
        <f>BU93</f>
        <v>130.00800000000001</v>
      </c>
      <c r="BW93" s="43">
        <v>130.00800000000001</v>
      </c>
      <c r="BX93" s="45">
        <f t="shared" si="133"/>
        <v>1</v>
      </c>
      <c r="BY93" s="36">
        <v>8.5000000000000006E-2</v>
      </c>
      <c r="BZ93" s="36">
        <f t="shared" si="87"/>
        <v>8.5000000000000006E-2</v>
      </c>
      <c r="CA93" s="43">
        <v>8.5000000000000006E-2</v>
      </c>
      <c r="CB93" s="45">
        <f t="shared" si="134"/>
        <v>1</v>
      </c>
      <c r="CC93" s="36">
        <v>1.4999999999999999E-2</v>
      </c>
      <c r="CD93" s="36">
        <f t="shared" si="116"/>
        <v>1.4999999999999999E-2</v>
      </c>
      <c r="CE93" s="43">
        <v>1.4999999999999999E-2</v>
      </c>
      <c r="CF93" s="45">
        <f t="shared" si="135"/>
        <v>1</v>
      </c>
      <c r="CG93" s="36">
        <f t="shared" si="140"/>
        <v>177.67488754550124</v>
      </c>
      <c r="CH93" s="36">
        <f t="shared" si="140"/>
        <v>162.33766233766232</v>
      </c>
      <c r="CI93" s="36">
        <f t="shared" si="141"/>
        <v>184.45116887775785</v>
      </c>
      <c r="CJ93" s="46">
        <f t="shared" si="141"/>
        <v>168.52900252094608</v>
      </c>
      <c r="CK93" s="36">
        <f t="shared" si="142"/>
        <v>188.14522932640352</v>
      </c>
      <c r="CL93" s="36">
        <f t="shared" si="98"/>
        <v>171.90418483315426</v>
      </c>
      <c r="CM93" s="36">
        <f t="shared" si="143"/>
        <v>20.798621280211343</v>
      </c>
      <c r="CN93" s="36">
        <f t="shared" si="143"/>
        <v>20.798621280211343</v>
      </c>
      <c r="CO93" s="36">
        <f t="shared" si="144"/>
        <v>22.024279426861877</v>
      </c>
      <c r="CP93" s="36">
        <f t="shared" si="99"/>
        <v>22.024279426861877</v>
      </c>
      <c r="CQ93" s="36">
        <f t="shared" si="145"/>
        <v>1.3598261713263523E-2</v>
      </c>
      <c r="CR93" s="36">
        <f t="shared" si="145"/>
        <v>1.3598261713263523E-2</v>
      </c>
      <c r="CS93" s="36">
        <f t="shared" si="146"/>
        <v>1.4399604264993381E-2</v>
      </c>
      <c r="CT93" s="36">
        <f t="shared" si="100"/>
        <v>1.4399604264993381E-2</v>
      </c>
      <c r="CU93" s="36">
        <f t="shared" si="147"/>
        <v>2.3996932435170924E-3</v>
      </c>
      <c r="CV93" s="36">
        <f t="shared" si="147"/>
        <v>2.3996932435170924E-3</v>
      </c>
      <c r="CW93" s="36">
        <f t="shared" si="148"/>
        <v>2.5411066349988317E-3</v>
      </c>
      <c r="CX93" s="36">
        <f t="shared" si="101"/>
        <v>2.5411066349988317E-3</v>
      </c>
      <c r="CY93" s="47"/>
      <c r="CZ93" s="47"/>
    </row>
    <row r="94" spans="1:104" ht="39" customHeight="1" x14ac:dyDescent="0.2">
      <c r="A94" s="28">
        <v>40</v>
      </c>
      <c r="B94" s="28"/>
      <c r="C94" s="28">
        <v>82</v>
      </c>
      <c r="D94" s="61">
        <v>80</v>
      </c>
      <c r="E94" s="30" t="s">
        <v>373</v>
      </c>
      <c r="F94" s="30" t="s">
        <v>374</v>
      </c>
      <c r="G94" s="31" t="s">
        <v>91</v>
      </c>
      <c r="H94" s="56" t="s">
        <v>375</v>
      </c>
      <c r="I94" s="33" t="s">
        <v>313</v>
      </c>
      <c r="J94" s="34">
        <f t="shared" si="119"/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</v>
      </c>
      <c r="AC94" s="34">
        <v>0</v>
      </c>
      <c r="AD94" s="34">
        <v>0</v>
      </c>
      <c r="AE94" s="36">
        <v>3.79</v>
      </c>
      <c r="AF94" s="37">
        <f t="shared" si="120"/>
        <v>3.2588134135855547</v>
      </c>
      <c r="AG94" s="36">
        <f t="shared" si="93"/>
        <v>3.79</v>
      </c>
      <c r="AH94" s="37">
        <f t="shared" si="121"/>
        <v>3.2588134135855547</v>
      </c>
      <c r="AI94" s="36">
        <v>2.2999999999999998</v>
      </c>
      <c r="AJ94" s="37">
        <f t="shared" si="122"/>
        <v>1.9776440240756661</v>
      </c>
      <c r="AK94" s="36">
        <f t="shared" si="94"/>
        <v>2.2999999999999998</v>
      </c>
      <c r="AL94" s="37">
        <f t="shared" si="123"/>
        <v>1.9776440240756661</v>
      </c>
      <c r="AM94" s="37">
        <f t="shared" si="124"/>
        <v>4673.3523295966661</v>
      </c>
      <c r="AN94" s="37">
        <f t="shared" si="125"/>
        <v>4673.3523295966661</v>
      </c>
      <c r="AO94" s="37"/>
      <c r="AP94" s="37"/>
      <c r="AQ94" s="37">
        <v>0.02</v>
      </c>
      <c r="AR94" s="37">
        <v>0</v>
      </c>
      <c r="AS94" s="39">
        <v>172.78132959666621</v>
      </c>
      <c r="AT94" s="37">
        <f t="shared" si="95"/>
        <v>172.78132959666621</v>
      </c>
      <c r="AU94" s="22">
        <f t="shared" si="117"/>
        <v>3.6971603553712394E-2</v>
      </c>
      <c r="AV94" s="22">
        <f t="shared" si="117"/>
        <v>3.6971603553712394E-2</v>
      </c>
      <c r="AW94" s="22"/>
      <c r="AX94" s="39">
        <f t="shared" si="126"/>
        <v>4500.5709999999999</v>
      </c>
      <c r="AY94" s="37">
        <f t="shared" si="127"/>
        <v>4500.5709999999999</v>
      </c>
      <c r="AZ94" s="37">
        <v>8.5000000000000006E-2</v>
      </c>
      <c r="BA94" s="37">
        <f t="shared" si="150"/>
        <v>2.5500000000000002E-2</v>
      </c>
      <c r="BB94" s="40">
        <v>459.68</v>
      </c>
      <c r="BC94" s="40">
        <v>459.68</v>
      </c>
      <c r="BD94" s="22">
        <f t="shared" si="118"/>
        <v>9.836193969130351E-2</v>
      </c>
      <c r="BE94" s="22">
        <f t="shared" si="118"/>
        <v>9.836193969130351E-2</v>
      </c>
      <c r="BF94" s="22">
        <f t="shared" si="149"/>
        <v>0.1021381509146284</v>
      </c>
      <c r="BG94" s="22">
        <f t="shared" si="149"/>
        <v>0.1021381509146284</v>
      </c>
      <c r="BH94" s="36">
        <v>4040.8909999999996</v>
      </c>
      <c r="BI94" s="42">
        <f t="shared" si="111"/>
        <v>4040.8909999999996</v>
      </c>
      <c r="BJ94" s="51">
        <v>704.07</v>
      </c>
      <c r="BK94" s="43">
        <f>AN94/(8.225*0.88)</f>
        <v>645.66901486552456</v>
      </c>
      <c r="BL94" s="36">
        <f t="shared" si="128"/>
        <v>699.54528158295273</v>
      </c>
      <c r="BM94" s="36">
        <f t="shared" si="129"/>
        <v>641.51961142143682</v>
      </c>
      <c r="BN94" s="44">
        <f t="shared" si="130"/>
        <v>699.54528158295284</v>
      </c>
      <c r="BO94" s="44">
        <f t="shared" si="131"/>
        <v>641.51961142143693</v>
      </c>
      <c r="BP94" s="36">
        <v>1.1826000000000001</v>
      </c>
      <c r="BQ94" s="36">
        <f t="shared" si="97"/>
        <v>58.400985134475491</v>
      </c>
      <c r="BR94" s="39">
        <f t="shared" si="151"/>
        <v>8.2947697152947129</v>
      </c>
      <c r="BS94" s="39">
        <f t="shared" si="152"/>
        <v>827.28225000000009</v>
      </c>
      <c r="BT94" s="39">
        <f>BK94*8.225/7</f>
        <v>758.66109246699136</v>
      </c>
      <c r="BU94" s="36">
        <v>284.88</v>
      </c>
      <c r="BV94" s="36">
        <f>BU94</f>
        <v>284.88</v>
      </c>
      <c r="BW94" s="43">
        <v>284.88</v>
      </c>
      <c r="BX94" s="45">
        <f t="shared" si="133"/>
        <v>1</v>
      </c>
      <c r="BY94" s="36">
        <v>0.61099999999999999</v>
      </c>
      <c r="BZ94" s="36">
        <f t="shared" si="87"/>
        <v>0.61099999999999999</v>
      </c>
      <c r="CA94" s="43">
        <v>0.61099999999999999</v>
      </c>
      <c r="CB94" s="45">
        <f t="shared" si="134"/>
        <v>1</v>
      </c>
      <c r="CC94" s="36">
        <v>0.24299999999999999</v>
      </c>
      <c r="CD94" s="36">
        <f t="shared" si="116"/>
        <v>0.24299999999999999</v>
      </c>
      <c r="CE94" s="43">
        <v>0.24299999999999999</v>
      </c>
      <c r="CF94" s="45">
        <f t="shared" si="135"/>
        <v>1</v>
      </c>
      <c r="CG94" s="36">
        <f t="shared" si="140"/>
        <v>177.02115989859439</v>
      </c>
      <c r="CH94" s="36">
        <f t="shared" si="140"/>
        <v>162.33766233766235</v>
      </c>
      <c r="CI94" s="36">
        <f t="shared" si="141"/>
        <v>183.81717564282403</v>
      </c>
      <c r="CJ94" s="46">
        <f t="shared" si="141"/>
        <v>168.56996422609294</v>
      </c>
      <c r="CK94" s="36">
        <f t="shared" si="142"/>
        <v>204.72768258287593</v>
      </c>
      <c r="CL94" s="36">
        <f t="shared" si="98"/>
        <v>187.74599276916686</v>
      </c>
      <c r="CM94" s="36">
        <f t="shared" si="143"/>
        <v>60.958382742904938</v>
      </c>
      <c r="CN94" s="36">
        <f t="shared" si="143"/>
        <v>60.958382742904938</v>
      </c>
      <c r="CO94" s="36">
        <f t="shared" si="144"/>
        <v>70.499303247724328</v>
      </c>
      <c r="CP94" s="36">
        <f t="shared" si="99"/>
        <v>70.499303247724328</v>
      </c>
      <c r="CQ94" s="36">
        <f t="shared" si="145"/>
        <v>0.13074126599240002</v>
      </c>
      <c r="CR94" s="36">
        <f t="shared" si="145"/>
        <v>0.13074126599240002</v>
      </c>
      <c r="CS94" s="36">
        <f t="shared" si="146"/>
        <v>0.15120427648258764</v>
      </c>
      <c r="CT94" s="36">
        <f t="shared" si="100"/>
        <v>0.15120427648258764</v>
      </c>
      <c r="CU94" s="36">
        <f t="shared" si="147"/>
        <v>5.1996935574718829E-2</v>
      </c>
      <c r="CV94" s="36">
        <f t="shared" si="147"/>
        <v>5.1996935574718829E-2</v>
      </c>
      <c r="CW94" s="36">
        <f t="shared" si="148"/>
        <v>6.0135252349048769E-2</v>
      </c>
      <c r="CX94" s="36">
        <f t="shared" si="101"/>
        <v>6.0135252349048769E-2</v>
      </c>
      <c r="CY94" s="47"/>
      <c r="CZ94" s="47"/>
    </row>
    <row r="95" spans="1:104" ht="39" customHeight="1" x14ac:dyDescent="0.2">
      <c r="A95" s="28">
        <v>39</v>
      </c>
      <c r="B95" s="28"/>
      <c r="C95" s="28">
        <v>83</v>
      </c>
      <c r="D95" s="61">
        <v>81</v>
      </c>
      <c r="E95" s="30" t="s">
        <v>376</v>
      </c>
      <c r="F95" s="30" t="s">
        <v>377</v>
      </c>
      <c r="G95" s="31" t="s">
        <v>91</v>
      </c>
      <c r="H95" s="32" t="s">
        <v>378</v>
      </c>
      <c r="I95" s="33"/>
      <c r="J95" s="34">
        <f t="shared" si="119"/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4">
        <v>0</v>
      </c>
      <c r="AB95" s="34">
        <v>0</v>
      </c>
      <c r="AC95" s="34">
        <v>0</v>
      </c>
      <c r="AD95" s="34">
        <v>0</v>
      </c>
      <c r="AE95" s="36">
        <v>0.06</v>
      </c>
      <c r="AF95" s="37">
        <f t="shared" si="120"/>
        <v>5.1590713671539119E-2</v>
      </c>
      <c r="AG95" s="36">
        <f t="shared" si="93"/>
        <v>0.06</v>
      </c>
      <c r="AH95" s="37">
        <f t="shared" si="121"/>
        <v>5.1590713671539119E-2</v>
      </c>
      <c r="AI95" s="36">
        <v>0.06</v>
      </c>
      <c r="AJ95" s="37">
        <f t="shared" si="122"/>
        <v>5.1590713671539119E-2</v>
      </c>
      <c r="AK95" s="36">
        <f t="shared" si="94"/>
        <v>0.06</v>
      </c>
      <c r="AL95" s="37">
        <f t="shared" si="123"/>
        <v>5.1590713671539119E-2</v>
      </c>
      <c r="AM95" s="37">
        <f t="shared" si="124"/>
        <v>115.316</v>
      </c>
      <c r="AN95" s="37">
        <f t="shared" si="125"/>
        <v>115.316</v>
      </c>
      <c r="AO95" s="37"/>
      <c r="AP95" s="37"/>
      <c r="AQ95" s="37">
        <v>0</v>
      </c>
      <c r="AR95" s="37">
        <v>0</v>
      </c>
      <c r="AS95" s="39">
        <v>0</v>
      </c>
      <c r="AT95" s="37">
        <f t="shared" si="95"/>
        <v>0</v>
      </c>
      <c r="AU95" s="22">
        <f t="shared" si="117"/>
        <v>0</v>
      </c>
      <c r="AV95" s="22">
        <f t="shared" si="117"/>
        <v>0</v>
      </c>
      <c r="AW95" s="22"/>
      <c r="AX95" s="39">
        <f t="shared" si="126"/>
        <v>115.316</v>
      </c>
      <c r="AY95" s="37">
        <f t="shared" si="127"/>
        <v>115.316</v>
      </c>
      <c r="AZ95" s="37">
        <v>0</v>
      </c>
      <c r="BA95" s="37">
        <f t="shared" si="150"/>
        <v>0</v>
      </c>
      <c r="BB95" s="51">
        <v>0</v>
      </c>
      <c r="BC95" s="37">
        <f>BB95</f>
        <v>0</v>
      </c>
      <c r="BD95" s="22">
        <f t="shared" si="118"/>
        <v>0</v>
      </c>
      <c r="BE95" s="22">
        <f t="shared" si="118"/>
        <v>0</v>
      </c>
      <c r="BF95" s="22">
        <f t="shared" si="149"/>
        <v>0</v>
      </c>
      <c r="BG95" s="22">
        <f t="shared" si="149"/>
        <v>0</v>
      </c>
      <c r="BH95" s="36">
        <v>115.316</v>
      </c>
      <c r="BI95" s="42">
        <f t="shared" si="111"/>
        <v>115.316</v>
      </c>
      <c r="BJ95" s="51">
        <v>17.145999999999997</v>
      </c>
      <c r="BK95" s="36">
        <f>BJ95</f>
        <v>17.145999999999997</v>
      </c>
      <c r="BL95" s="36">
        <f t="shared" si="128"/>
        <v>17.035810925080323</v>
      </c>
      <c r="BM95" s="36">
        <f t="shared" si="129"/>
        <v>17.035810925080323</v>
      </c>
      <c r="BN95" s="44">
        <f t="shared" si="130"/>
        <v>17.035810925080323</v>
      </c>
      <c r="BO95" s="44">
        <f t="shared" si="131"/>
        <v>17.035810925080323</v>
      </c>
      <c r="BP95" s="36">
        <v>1.1826000000000001</v>
      </c>
      <c r="BQ95" s="36">
        <f t="shared" si="97"/>
        <v>0</v>
      </c>
      <c r="BR95" s="39">
        <f t="shared" si="151"/>
        <v>0</v>
      </c>
      <c r="BS95" s="39">
        <f t="shared" si="152"/>
        <v>20.146549999999994</v>
      </c>
      <c r="BT95" s="39">
        <f>BS95</f>
        <v>20.146549999999994</v>
      </c>
      <c r="BU95" s="36">
        <v>0</v>
      </c>
      <c r="BV95" s="36">
        <f>BU95</f>
        <v>0</v>
      </c>
      <c r="BW95" s="43">
        <v>0</v>
      </c>
      <c r="BX95" s="45" t="e">
        <f t="shared" si="133"/>
        <v>#DIV/0!</v>
      </c>
      <c r="BY95" s="36">
        <v>0</v>
      </c>
      <c r="BZ95" s="36">
        <f t="shared" si="87"/>
        <v>0</v>
      </c>
      <c r="CA95" s="43">
        <v>0</v>
      </c>
      <c r="CB95" s="45" t="e">
        <f t="shared" si="134"/>
        <v>#DIV/0!</v>
      </c>
      <c r="CC95" s="36">
        <v>0</v>
      </c>
      <c r="CD95" s="36">
        <f t="shared" si="116"/>
        <v>0</v>
      </c>
      <c r="CE95" s="43">
        <v>0</v>
      </c>
      <c r="CF95" s="45" t="e">
        <f t="shared" si="135"/>
        <v>#DIV/0!</v>
      </c>
      <c r="CG95" s="36">
        <f t="shared" si="140"/>
        <v>174.70732595650207</v>
      </c>
      <c r="CH95" s="36">
        <f t="shared" si="140"/>
        <v>174.70732595650207</v>
      </c>
      <c r="CI95" s="36">
        <f t="shared" si="141"/>
        <v>174.70732595650207</v>
      </c>
      <c r="CJ95" s="46">
        <f t="shared" si="141"/>
        <v>174.70732595650207</v>
      </c>
      <c r="CK95" s="36">
        <f t="shared" si="142"/>
        <v>174.70732595650207</v>
      </c>
      <c r="CL95" s="36">
        <f t="shared" si="98"/>
        <v>174.70732595650207</v>
      </c>
      <c r="CM95" s="36">
        <f t="shared" si="143"/>
        <v>0</v>
      </c>
      <c r="CN95" s="36">
        <f t="shared" si="143"/>
        <v>0</v>
      </c>
      <c r="CO95" s="36">
        <f t="shared" si="144"/>
        <v>0</v>
      </c>
      <c r="CP95" s="36">
        <f t="shared" si="99"/>
        <v>0</v>
      </c>
      <c r="CQ95" s="36">
        <f t="shared" si="145"/>
        <v>0</v>
      </c>
      <c r="CR95" s="36">
        <f t="shared" si="145"/>
        <v>0</v>
      </c>
      <c r="CS95" s="36">
        <f t="shared" si="146"/>
        <v>0</v>
      </c>
      <c r="CT95" s="36">
        <f t="shared" si="100"/>
        <v>0</v>
      </c>
      <c r="CU95" s="36">
        <f t="shared" si="147"/>
        <v>0</v>
      </c>
      <c r="CV95" s="36">
        <f t="shared" si="147"/>
        <v>0</v>
      </c>
      <c r="CW95" s="36">
        <f t="shared" si="148"/>
        <v>0</v>
      </c>
      <c r="CX95" s="36">
        <f t="shared" si="101"/>
        <v>0</v>
      </c>
      <c r="CY95" s="47"/>
      <c r="CZ95" s="47"/>
    </row>
    <row r="96" spans="1:104" ht="23.25" customHeight="1" x14ac:dyDescent="0.2">
      <c r="A96" s="28">
        <v>37</v>
      </c>
      <c r="B96" s="28"/>
      <c r="C96" s="28">
        <v>84</v>
      </c>
      <c r="D96" s="61">
        <v>83</v>
      </c>
      <c r="E96" s="30" t="s">
        <v>379</v>
      </c>
      <c r="F96" s="30" t="s">
        <v>379</v>
      </c>
      <c r="G96" s="31" t="s">
        <v>91</v>
      </c>
      <c r="H96" s="56" t="s">
        <v>380</v>
      </c>
      <c r="I96" s="33" t="s">
        <v>381</v>
      </c>
      <c r="J96" s="34">
        <f t="shared" si="119"/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0</v>
      </c>
      <c r="AB96" s="34">
        <v>0</v>
      </c>
      <c r="AC96" s="34">
        <v>0</v>
      </c>
      <c r="AD96" s="34">
        <v>0</v>
      </c>
      <c r="AE96" s="36">
        <v>6.98</v>
      </c>
      <c r="AF96" s="37">
        <f t="shared" si="120"/>
        <v>6.001719690455718</v>
      </c>
      <c r="AG96" s="36">
        <f t="shared" si="93"/>
        <v>6.98</v>
      </c>
      <c r="AH96" s="37">
        <f t="shared" si="121"/>
        <v>6.001719690455718</v>
      </c>
      <c r="AI96" s="36">
        <v>1.68</v>
      </c>
      <c r="AJ96" s="37">
        <f t="shared" si="122"/>
        <v>1.4445399828030954</v>
      </c>
      <c r="AK96" s="36">
        <f t="shared" si="94"/>
        <v>1.68</v>
      </c>
      <c r="AL96" s="37">
        <f t="shared" si="123"/>
        <v>1.4445399828030954</v>
      </c>
      <c r="AM96" s="37">
        <f t="shared" si="124"/>
        <v>3550.8624404423904</v>
      </c>
      <c r="AN96" s="37">
        <f t="shared" si="125"/>
        <v>3550.8624404423904</v>
      </c>
      <c r="AO96" s="37"/>
      <c r="AP96" s="37"/>
      <c r="AQ96" s="37">
        <v>2.5000000000000001E-2</v>
      </c>
      <c r="AR96" s="37">
        <v>0</v>
      </c>
      <c r="AS96" s="39">
        <v>112.83444044239069</v>
      </c>
      <c r="AT96" s="37">
        <f t="shared" si="95"/>
        <v>112.83444044239069</v>
      </c>
      <c r="AU96" s="22">
        <f t="shared" si="117"/>
        <v>3.1776629575189348E-2</v>
      </c>
      <c r="AV96" s="22">
        <f t="shared" si="117"/>
        <v>3.1776629575189348E-2</v>
      </c>
      <c r="AW96" s="22"/>
      <c r="AX96" s="39">
        <f t="shared" si="126"/>
        <v>3438.0279999999998</v>
      </c>
      <c r="AY96" s="37">
        <f t="shared" si="127"/>
        <v>3438.0279999999998</v>
      </c>
      <c r="AZ96" s="37">
        <v>0.09</v>
      </c>
      <c r="BA96" s="37">
        <f t="shared" si="150"/>
        <v>2.7E-2</v>
      </c>
      <c r="BB96" s="51">
        <v>279.27</v>
      </c>
      <c r="BC96" s="37">
        <f>BB96</f>
        <v>279.27</v>
      </c>
      <c r="BD96" s="22">
        <f t="shared" si="118"/>
        <v>7.8648498691266291E-2</v>
      </c>
      <c r="BE96" s="22">
        <f t="shared" si="118"/>
        <v>7.8648498691266291E-2</v>
      </c>
      <c r="BF96" s="22">
        <f t="shared" si="149"/>
        <v>8.122970493550373E-2</v>
      </c>
      <c r="BG96" s="22">
        <f t="shared" si="149"/>
        <v>8.122970493550373E-2</v>
      </c>
      <c r="BH96" s="36">
        <v>3158.7579999999998</v>
      </c>
      <c r="BI96" s="42">
        <f t="shared" si="111"/>
        <v>3158.7579999999998</v>
      </c>
      <c r="BJ96" s="51">
        <v>487.4</v>
      </c>
      <c r="BK96" s="36">
        <f>BJ96</f>
        <v>487.4</v>
      </c>
      <c r="BL96" s="36">
        <f t="shared" si="128"/>
        <v>484.26771520378816</v>
      </c>
      <c r="BM96" s="36">
        <f t="shared" si="129"/>
        <v>484.26771520378816</v>
      </c>
      <c r="BN96" s="44">
        <f t="shared" si="130"/>
        <v>484.26771520378821</v>
      </c>
      <c r="BO96" s="44">
        <f t="shared" si="131"/>
        <v>484.26771520378821</v>
      </c>
      <c r="BP96" s="36">
        <v>1.1826000000000001</v>
      </c>
      <c r="BQ96" s="36">
        <f t="shared" si="97"/>
        <v>0</v>
      </c>
      <c r="BR96" s="39">
        <f t="shared" si="151"/>
        <v>0</v>
      </c>
      <c r="BS96" s="39">
        <f t="shared" si="152"/>
        <v>572.69499999999994</v>
      </c>
      <c r="BT96" s="39">
        <f>BS96</f>
        <v>572.69499999999994</v>
      </c>
      <c r="BU96" s="36">
        <v>407.923</v>
      </c>
      <c r="BV96" s="36">
        <f>BW96*1.3</f>
        <v>333.06</v>
      </c>
      <c r="BW96" s="43">
        <v>256.2</v>
      </c>
      <c r="BX96" s="45">
        <f t="shared" si="133"/>
        <v>0.8164776195507486</v>
      </c>
      <c r="BY96" s="36">
        <v>0.48</v>
      </c>
      <c r="BZ96" s="36">
        <f t="shared" si="87"/>
        <v>0.48</v>
      </c>
      <c r="CA96" s="43">
        <v>0.48</v>
      </c>
      <c r="CB96" s="45">
        <f t="shared" si="134"/>
        <v>1</v>
      </c>
      <c r="CC96" s="36">
        <v>7.9000000000000001E-2</v>
      </c>
      <c r="CD96" s="36">
        <f t="shared" si="116"/>
        <v>7.9000000000000001E-2</v>
      </c>
      <c r="CE96" s="43">
        <v>7.9000000000000001E-2</v>
      </c>
      <c r="CF96" s="45">
        <f t="shared" si="135"/>
        <v>1</v>
      </c>
      <c r="CG96" s="36">
        <f t="shared" si="140"/>
        <v>161.28335287712517</v>
      </c>
      <c r="CH96" s="36">
        <f t="shared" si="140"/>
        <v>161.28335287712517</v>
      </c>
      <c r="CI96" s="36">
        <f t="shared" si="141"/>
        <v>166.5765956530895</v>
      </c>
      <c r="CJ96" s="46">
        <f t="shared" si="141"/>
        <v>166.5765956530895</v>
      </c>
      <c r="CK96" s="36">
        <f t="shared" si="142"/>
        <v>181.30385423638023</v>
      </c>
      <c r="CL96" s="36">
        <f t="shared" si="98"/>
        <v>181.30385423638023</v>
      </c>
      <c r="CM96" s="36">
        <f t="shared" si="143"/>
        <v>114.87997827062492</v>
      </c>
      <c r="CN96" s="36">
        <f t="shared" si="143"/>
        <v>93.796931192441562</v>
      </c>
      <c r="CO96" s="36">
        <f t="shared" si="144"/>
        <v>129.14031400949361</v>
      </c>
      <c r="CP96" s="36">
        <f t="shared" si="99"/>
        <v>105.44017617050754</v>
      </c>
      <c r="CQ96" s="36">
        <f t="shared" si="145"/>
        <v>0.13517842722744233</v>
      </c>
      <c r="CR96" s="36">
        <f t="shared" si="145"/>
        <v>0.13517842722744233</v>
      </c>
      <c r="CS96" s="36">
        <f t="shared" si="146"/>
        <v>0.15195845962242122</v>
      </c>
      <c r="CT96" s="36">
        <f t="shared" si="100"/>
        <v>0.15195845962242122</v>
      </c>
      <c r="CU96" s="36">
        <f t="shared" si="147"/>
        <v>2.2248116147849887E-2</v>
      </c>
      <c r="CV96" s="36">
        <f t="shared" si="147"/>
        <v>2.2248116147849887E-2</v>
      </c>
      <c r="CW96" s="36">
        <f t="shared" si="148"/>
        <v>2.5009829812856828E-2</v>
      </c>
      <c r="CX96" s="36">
        <f t="shared" si="101"/>
        <v>2.5009829812856828E-2</v>
      </c>
      <c r="CY96" s="47"/>
      <c r="CZ96" s="47"/>
    </row>
    <row r="97" spans="1:104" ht="23.25" customHeight="1" x14ac:dyDescent="0.2">
      <c r="A97" s="28">
        <v>36</v>
      </c>
      <c r="B97" s="28"/>
      <c r="C97" s="28">
        <v>85</v>
      </c>
      <c r="D97" s="61">
        <v>84</v>
      </c>
      <c r="E97" s="30" t="s">
        <v>382</v>
      </c>
      <c r="F97" s="30" t="s">
        <v>383</v>
      </c>
      <c r="G97" s="31" t="s">
        <v>91</v>
      </c>
      <c r="H97" s="56" t="s">
        <v>384</v>
      </c>
      <c r="I97" s="33" t="s">
        <v>385</v>
      </c>
      <c r="J97" s="34">
        <f t="shared" si="119"/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34">
        <v>0</v>
      </c>
      <c r="AC97" s="34">
        <v>0</v>
      </c>
      <c r="AD97" s="34">
        <v>0</v>
      </c>
      <c r="AE97" s="36">
        <v>14.51</v>
      </c>
      <c r="AF97" s="37">
        <f t="shared" si="120"/>
        <v>12.476354256233877</v>
      </c>
      <c r="AG97" s="36">
        <f t="shared" si="93"/>
        <v>14.51</v>
      </c>
      <c r="AH97" s="37">
        <f t="shared" si="121"/>
        <v>12.476354256233877</v>
      </c>
      <c r="AI97" s="36">
        <v>7.06</v>
      </c>
      <c r="AJ97" s="37">
        <f t="shared" si="122"/>
        <v>6.0705073086844363</v>
      </c>
      <c r="AK97" s="36">
        <f t="shared" si="94"/>
        <v>7.06</v>
      </c>
      <c r="AL97" s="37">
        <f t="shared" si="123"/>
        <v>6.0705073086844363</v>
      </c>
      <c r="AM97" s="37">
        <f t="shared" si="124"/>
        <v>15539.262869841581</v>
      </c>
      <c r="AN97" s="37">
        <f t="shared" si="125"/>
        <v>15539.262869841581</v>
      </c>
      <c r="AO97" s="37"/>
      <c r="AP97" s="37"/>
      <c r="AQ97" s="37">
        <v>0.05</v>
      </c>
      <c r="AR97" s="37">
        <v>0</v>
      </c>
      <c r="AS97" s="39">
        <v>980.08386984158119</v>
      </c>
      <c r="AT97" s="37">
        <f t="shared" si="95"/>
        <v>980.08386984158119</v>
      </c>
      <c r="AU97" s="22">
        <f t="shared" si="117"/>
        <v>6.3071451847546547E-2</v>
      </c>
      <c r="AV97" s="22">
        <f t="shared" si="117"/>
        <v>6.3071451847546547E-2</v>
      </c>
      <c r="AW97" s="22"/>
      <c r="AX97" s="39">
        <f t="shared" si="126"/>
        <v>14559.179</v>
      </c>
      <c r="AY97" s="37">
        <f t="shared" si="127"/>
        <v>14559.179</v>
      </c>
      <c r="AZ97" s="37">
        <v>0.3</v>
      </c>
      <c r="BA97" s="37">
        <f t="shared" si="150"/>
        <v>0.09</v>
      </c>
      <c r="BB97" s="40">
        <v>2744.77</v>
      </c>
      <c r="BC97" s="40">
        <v>2744.77</v>
      </c>
      <c r="BD97" s="22">
        <f t="shared" si="118"/>
        <v>0.17663450467312819</v>
      </c>
      <c r="BE97" s="22">
        <f t="shared" si="118"/>
        <v>0.17663450467312819</v>
      </c>
      <c r="BF97" s="22">
        <f t="shared" si="149"/>
        <v>0.18852505350748142</v>
      </c>
      <c r="BG97" s="22">
        <f t="shared" si="149"/>
        <v>0.18852505350748142</v>
      </c>
      <c r="BH97" s="36">
        <v>11814.409</v>
      </c>
      <c r="BI97" s="42">
        <f t="shared" si="111"/>
        <v>11814.409</v>
      </c>
      <c r="BJ97" s="51">
        <v>2167.4</v>
      </c>
      <c r="BK97" s="43">
        <f>AN97/(8.225*0.89)</f>
        <v>2122.7776195951751</v>
      </c>
      <c r="BL97" s="36">
        <f t="shared" si="128"/>
        <v>2153.4711652291562</v>
      </c>
      <c r="BM97" s="36">
        <f t="shared" si="129"/>
        <v>2109.1355513481572</v>
      </c>
      <c r="BN97" s="44">
        <f t="shared" si="130"/>
        <v>2153.4711652291558</v>
      </c>
      <c r="BO97" s="44">
        <f t="shared" si="131"/>
        <v>2109.1355513481572</v>
      </c>
      <c r="BP97" s="36">
        <v>1.1826000000000001</v>
      </c>
      <c r="BQ97" s="36">
        <f t="shared" si="97"/>
        <v>44.62238040482498</v>
      </c>
      <c r="BR97" s="39">
        <f t="shared" si="151"/>
        <v>2.0587976564005248</v>
      </c>
      <c r="BS97" s="39">
        <f t="shared" si="152"/>
        <v>2546.6950000000002</v>
      </c>
      <c r="BT97" s="39">
        <f>BK97*8.225/7</f>
        <v>2494.2637030243309</v>
      </c>
      <c r="BU97" s="36">
        <v>756.03</v>
      </c>
      <c r="BV97" s="36">
        <f>BU97</f>
        <v>756.03</v>
      </c>
      <c r="BW97" s="43">
        <v>756.03</v>
      </c>
      <c r="BX97" s="45">
        <f t="shared" si="133"/>
        <v>1</v>
      </c>
      <c r="BY97" s="36">
        <v>23.093</v>
      </c>
      <c r="BZ97" s="36">
        <f>BY97</f>
        <v>23.093</v>
      </c>
      <c r="CA97" s="43">
        <v>15.2</v>
      </c>
      <c r="CB97" s="45">
        <f t="shared" si="134"/>
        <v>1</v>
      </c>
      <c r="CC97" s="36">
        <v>22.867000000000001</v>
      </c>
      <c r="CD97" s="36">
        <f>CC97</f>
        <v>22.867000000000001</v>
      </c>
      <c r="CE97" s="43">
        <v>13.2</v>
      </c>
      <c r="CF97" s="45">
        <f t="shared" si="135"/>
        <v>1</v>
      </c>
      <c r="CG97" s="36">
        <f t="shared" si="140"/>
        <v>163.8877610431957</v>
      </c>
      <c r="CH97" s="36">
        <f t="shared" si="140"/>
        <v>160.51364365971108</v>
      </c>
      <c r="CI97" s="36">
        <f t="shared" si="141"/>
        <v>174.92023416979762</v>
      </c>
      <c r="CJ97" s="46">
        <f t="shared" si="141"/>
        <v>171.31898048813954</v>
      </c>
      <c r="CK97" s="36">
        <f t="shared" si="142"/>
        <v>215.55839145233588</v>
      </c>
      <c r="CL97" s="36">
        <f t="shared" si="98"/>
        <v>211.12048034094053</v>
      </c>
      <c r="CM97" s="36">
        <f t="shared" si="143"/>
        <v>48.652886969773455</v>
      </c>
      <c r="CN97" s="36">
        <f t="shared" si="143"/>
        <v>48.652886969773455</v>
      </c>
      <c r="CO97" s="36">
        <f t="shared" si="144"/>
        <v>63.992198001609729</v>
      </c>
      <c r="CP97" s="36">
        <f t="shared" si="99"/>
        <v>63.992198001609729</v>
      </c>
      <c r="CQ97" s="36">
        <f t="shared" si="145"/>
        <v>1.4861065285676209</v>
      </c>
      <c r="CR97" s="36">
        <f t="shared" si="145"/>
        <v>1.4861065285676209</v>
      </c>
      <c r="CS97" s="36">
        <f t="shared" si="146"/>
        <v>1.9546470754482939</v>
      </c>
      <c r="CT97" s="36">
        <f t="shared" si="100"/>
        <v>1.9546470754482939</v>
      </c>
      <c r="CU97" s="36">
        <f t="shared" si="147"/>
        <v>1.4715627241482609</v>
      </c>
      <c r="CV97" s="36">
        <f t="shared" si="147"/>
        <v>1.4715627241482609</v>
      </c>
      <c r="CW97" s="36">
        <f t="shared" si="148"/>
        <v>1.9355178917540437</v>
      </c>
      <c r="CX97" s="36">
        <f t="shared" si="101"/>
        <v>1.9355178917540437</v>
      </c>
      <c r="CY97" s="47"/>
      <c r="CZ97" s="47"/>
    </row>
    <row r="98" spans="1:104" ht="23.25" customHeight="1" x14ac:dyDescent="0.2">
      <c r="A98" s="28">
        <v>82</v>
      </c>
      <c r="B98" s="28"/>
      <c r="C98" s="28">
        <v>86</v>
      </c>
      <c r="D98" s="61">
        <v>85</v>
      </c>
      <c r="E98" s="30" t="s">
        <v>386</v>
      </c>
      <c r="F98" s="30" t="s">
        <v>387</v>
      </c>
      <c r="G98" s="31" t="s">
        <v>91</v>
      </c>
      <c r="H98" s="56" t="s">
        <v>388</v>
      </c>
      <c r="I98" s="33" t="s">
        <v>389</v>
      </c>
      <c r="J98" s="34">
        <f t="shared" si="119"/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36">
        <v>0.15002700000000002</v>
      </c>
      <c r="AF98" s="37">
        <f t="shared" si="120"/>
        <v>0.129</v>
      </c>
      <c r="AG98" s="36">
        <f t="shared" si="93"/>
        <v>0.15002700000000002</v>
      </c>
      <c r="AH98" s="37">
        <f t="shared" si="121"/>
        <v>0.129</v>
      </c>
      <c r="AI98" s="36">
        <v>6.9779999999999995E-2</v>
      </c>
      <c r="AJ98" s="37">
        <f t="shared" si="122"/>
        <v>5.9999999999999991E-2</v>
      </c>
      <c r="AK98" s="36">
        <f t="shared" si="94"/>
        <v>6.9779999999999995E-2</v>
      </c>
      <c r="AL98" s="37">
        <f t="shared" si="123"/>
        <v>5.9999999999999991E-2</v>
      </c>
      <c r="AM98" s="37">
        <f t="shared" si="124"/>
        <v>117.08728036942158</v>
      </c>
      <c r="AN98" s="37">
        <f t="shared" si="125"/>
        <v>117.08728036942159</v>
      </c>
      <c r="AO98" s="37"/>
      <c r="AP98" s="37"/>
      <c r="AQ98" s="37">
        <v>2E-3</v>
      </c>
      <c r="AR98" s="37">
        <v>0</v>
      </c>
      <c r="AS98" s="39">
        <v>9.7306043573037329</v>
      </c>
      <c r="AT98" s="37">
        <f t="shared" si="95"/>
        <v>9.7306043573037329</v>
      </c>
      <c r="AU98" s="22">
        <f t="shared" si="117"/>
        <v>8.3105563017628767E-2</v>
      </c>
      <c r="AV98" s="22">
        <f t="shared" si="117"/>
        <v>8.3105563017628753E-2</v>
      </c>
      <c r="AW98" s="22"/>
      <c r="AX98" s="39">
        <f t="shared" si="126"/>
        <v>107.35667601211784</v>
      </c>
      <c r="AY98" s="37">
        <f t="shared" si="127"/>
        <v>107.35667601211784</v>
      </c>
      <c r="AZ98" s="37">
        <v>2E-3</v>
      </c>
      <c r="BA98" s="37">
        <v>0</v>
      </c>
      <c r="BB98" s="40">
        <v>16.430676012117864</v>
      </c>
      <c r="BC98" s="40">
        <v>16.430676012117864</v>
      </c>
      <c r="BD98" s="22">
        <f t="shared" si="118"/>
        <v>0.14032844524424437</v>
      </c>
      <c r="BE98" s="22">
        <f t="shared" si="118"/>
        <v>0.14032844524424434</v>
      </c>
      <c r="BF98" s="22">
        <f t="shared" si="149"/>
        <v>0.15304754787921393</v>
      </c>
      <c r="BG98" s="22">
        <f t="shared" si="149"/>
        <v>0.15304754787921393</v>
      </c>
      <c r="BH98" s="36">
        <v>90.925999999999988</v>
      </c>
      <c r="BI98" s="42">
        <f t="shared" si="111"/>
        <v>90.925999999999988</v>
      </c>
      <c r="BJ98" s="51">
        <v>17.77</v>
      </c>
      <c r="BK98" s="43">
        <f>AN98/(8.225*0.88)</f>
        <v>16.176745008209672</v>
      </c>
      <c r="BL98" s="36">
        <f t="shared" si="128"/>
        <v>17.655800777946894</v>
      </c>
      <c r="BM98" s="36">
        <f t="shared" si="129"/>
        <v>16.072784867788229</v>
      </c>
      <c r="BN98" s="44">
        <f t="shared" si="130"/>
        <v>17.655800777946894</v>
      </c>
      <c r="BO98" s="44">
        <f t="shared" si="131"/>
        <v>16.072784867788233</v>
      </c>
      <c r="BP98" s="36">
        <v>1.1826000000000001</v>
      </c>
      <c r="BQ98" s="36">
        <f t="shared" si="97"/>
        <v>1.593254991790328</v>
      </c>
      <c r="BR98" s="39">
        <f t="shared" si="151"/>
        <v>8.9659819459219356</v>
      </c>
      <c r="BS98" s="39">
        <f t="shared" si="152"/>
        <v>20.879749999999998</v>
      </c>
      <c r="BT98" s="39">
        <f>BK98*8.225/7</f>
        <v>19.007675384646365</v>
      </c>
      <c r="BU98" s="36">
        <v>17.456</v>
      </c>
      <c r="BV98" s="36">
        <f>BW98*1.3</f>
        <v>9.620000000000001</v>
      </c>
      <c r="BW98" s="43">
        <v>7.4</v>
      </c>
      <c r="BX98" s="45">
        <f t="shared" si="133"/>
        <v>0.55109990834097167</v>
      </c>
      <c r="BY98" s="36">
        <v>3.4299999999999997E-2</v>
      </c>
      <c r="BZ98" s="36">
        <f>BY98</f>
        <v>3.4299999999999997E-2</v>
      </c>
      <c r="CA98" s="43">
        <v>3.4299999999999997E-2</v>
      </c>
      <c r="CB98" s="45">
        <f t="shared" si="134"/>
        <v>1</v>
      </c>
      <c r="CC98" s="36">
        <v>2.75E-2</v>
      </c>
      <c r="CD98" s="36">
        <f>CC98</f>
        <v>2.75E-2</v>
      </c>
      <c r="CE98" s="43">
        <v>2.75E-2</v>
      </c>
      <c r="CF98" s="45">
        <f t="shared" si="135"/>
        <v>1</v>
      </c>
      <c r="CG98" s="36">
        <f t="shared" si="140"/>
        <v>178.3263727206097</v>
      </c>
      <c r="CH98" s="36">
        <f t="shared" si="140"/>
        <v>162.33766233766235</v>
      </c>
      <c r="CI98" s="36">
        <f t="shared" si="141"/>
        <v>194.48953503034321</v>
      </c>
      <c r="CJ98" s="46">
        <f t="shared" si="141"/>
        <v>177.05163843281514</v>
      </c>
      <c r="CK98" s="36">
        <f t="shared" si="142"/>
        <v>229.63453797593647</v>
      </c>
      <c r="CL98" s="36">
        <f t="shared" si="98"/>
        <v>209.04554675941282</v>
      </c>
      <c r="CM98" s="36">
        <f t="shared" si="143"/>
        <v>149.08536559158816</v>
      </c>
      <c r="CN98" s="36">
        <f t="shared" si="143"/>
        <v>82.160931312504474</v>
      </c>
      <c r="CO98" s="36">
        <f t="shared" si="144"/>
        <v>191.9802916657502</v>
      </c>
      <c r="CP98" s="36">
        <f t="shared" si="99"/>
        <v>105.80032114026794</v>
      </c>
      <c r="CQ98" s="36">
        <f t="shared" si="145"/>
        <v>0.29294386112462611</v>
      </c>
      <c r="CR98" s="36">
        <f t="shared" si="145"/>
        <v>0.29294386112462606</v>
      </c>
      <c r="CS98" s="36">
        <f t="shared" si="146"/>
        <v>0.37722983525064341</v>
      </c>
      <c r="CT98" s="36">
        <f t="shared" si="100"/>
        <v>0.37722983525064341</v>
      </c>
      <c r="CU98" s="36">
        <f t="shared" si="147"/>
        <v>0.23486752714073528</v>
      </c>
      <c r="CV98" s="36">
        <f t="shared" si="147"/>
        <v>0.23486752714073522</v>
      </c>
      <c r="CW98" s="36">
        <f t="shared" si="148"/>
        <v>0.30244374546334385</v>
      </c>
      <c r="CX98" s="36">
        <f t="shared" si="101"/>
        <v>0.30244374546334385</v>
      </c>
      <c r="CY98" s="47"/>
      <c r="CZ98" s="47"/>
    </row>
    <row r="99" spans="1:104" x14ac:dyDescent="0.2">
      <c r="A99" s="28"/>
      <c r="B99" s="28"/>
      <c r="C99" s="28"/>
      <c r="D99" s="61"/>
      <c r="E99" s="30"/>
      <c r="F99" s="30"/>
      <c r="G99" s="31"/>
      <c r="H99" s="56"/>
      <c r="I99" s="33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6"/>
      <c r="AF99" s="37"/>
      <c r="AG99" s="36"/>
      <c r="AH99" s="37"/>
      <c r="AI99" s="36"/>
      <c r="AJ99" s="37"/>
      <c r="AK99" s="36"/>
      <c r="AL99" s="37"/>
      <c r="AM99" s="37"/>
      <c r="AN99" s="37"/>
      <c r="AO99" s="37"/>
      <c r="AP99" s="37"/>
      <c r="AQ99" s="37"/>
      <c r="AR99" s="37"/>
      <c r="AS99" s="39"/>
      <c r="AT99" s="37"/>
      <c r="AU99" s="22"/>
      <c r="AV99" s="22"/>
      <c r="AW99" s="22"/>
      <c r="AX99" s="39"/>
      <c r="AY99" s="37"/>
      <c r="AZ99" s="37"/>
      <c r="BA99" s="37"/>
      <c r="BB99" s="51"/>
      <c r="BC99" s="51"/>
      <c r="BD99" s="22"/>
      <c r="BE99" s="22"/>
      <c r="BF99" s="22"/>
      <c r="BG99" s="22"/>
      <c r="BH99" s="36"/>
      <c r="BI99" s="42"/>
      <c r="BJ99" s="39"/>
      <c r="BK99" s="36"/>
      <c r="BL99" s="36"/>
      <c r="BM99" s="36"/>
      <c r="BN99" s="44"/>
      <c r="BO99" s="44"/>
      <c r="BP99" s="36"/>
      <c r="BQ99" s="36"/>
      <c r="BR99" s="39"/>
      <c r="BS99" s="39"/>
      <c r="BT99" s="39"/>
      <c r="BU99" s="36"/>
      <c r="BV99" s="36"/>
      <c r="BW99" s="43"/>
      <c r="BX99" s="45"/>
      <c r="BY99" s="36"/>
      <c r="BZ99" s="36"/>
      <c r="CA99" s="43"/>
      <c r="CB99" s="45"/>
      <c r="CC99" s="36"/>
      <c r="CD99" s="36"/>
      <c r="CE99" s="43"/>
      <c r="CF99" s="45"/>
      <c r="CG99" s="36"/>
      <c r="CH99" s="36"/>
      <c r="CI99" s="36"/>
      <c r="CJ99" s="4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47"/>
      <c r="CZ99" s="47"/>
    </row>
    <row r="100" spans="1:104" x14ac:dyDescent="0.2">
      <c r="D100" s="74"/>
      <c r="E100" s="75"/>
      <c r="F100" s="75"/>
      <c r="G100" s="76"/>
      <c r="H100" s="77"/>
      <c r="I100" s="78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9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80"/>
      <c r="BB100" s="76"/>
      <c r="BC100" s="76"/>
      <c r="BD100" s="76"/>
      <c r="BE100" s="76"/>
      <c r="BF100" s="76"/>
      <c r="BG100" s="76"/>
      <c r="BH100" s="76">
        <f>SUM(BH12:BH99)</f>
        <v>632550.08899999969</v>
      </c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81"/>
      <c r="BT100" s="81"/>
      <c r="BU100" s="76"/>
      <c r="BV100" s="76"/>
      <c r="BW100" s="79"/>
      <c r="BX100" s="81"/>
      <c r="BY100" s="76"/>
      <c r="BZ100" s="76"/>
      <c r="CA100" s="79"/>
      <c r="CD100" s="76"/>
      <c r="CE100" s="76"/>
      <c r="CF100" s="76"/>
      <c r="CG100" s="79">
        <v>164.20366437076896</v>
      </c>
      <c r="CH100" s="79">
        <v>154.44015444015443</v>
      </c>
      <c r="CI100" s="79"/>
      <c r="CJ100" s="82"/>
      <c r="CK100" s="79"/>
      <c r="CL100" s="79"/>
      <c r="CM100" s="79"/>
      <c r="CN100" s="79"/>
      <c r="CO100" s="79"/>
      <c r="CP100" s="76"/>
      <c r="CQ100" s="79"/>
      <c r="CR100" s="79"/>
      <c r="CS100" s="79"/>
      <c r="CT100" s="79"/>
      <c r="CU100" s="79"/>
      <c r="CV100" s="79"/>
      <c r="CW100" s="79"/>
      <c r="CX100" s="79"/>
    </row>
    <row r="101" spans="1:104" x14ac:dyDescent="0.2">
      <c r="AM101" s="57">
        <v>86436.0658721488</v>
      </c>
      <c r="AN101" s="57">
        <v>80318.332999999999</v>
      </c>
      <c r="AS101" s="57">
        <v>4144.3946370487956</v>
      </c>
      <c r="AT101" s="57">
        <v>1096.4159999999999</v>
      </c>
      <c r="BB101" s="57">
        <v>9514.1142350999999</v>
      </c>
      <c r="BC101" s="57">
        <v>6444.36</v>
      </c>
      <c r="CG101" s="57">
        <v>167.06337340392349</v>
      </c>
      <c r="CH101" s="57">
        <v>154.4401544401544</v>
      </c>
      <c r="CM101" s="57">
        <v>21.501441339879875</v>
      </c>
      <c r="CN101" s="57">
        <v>14.205972128430504</v>
      </c>
      <c r="CQ101" s="57">
        <v>1.7149901317728127</v>
      </c>
      <c r="CR101" s="57">
        <v>0.56823888513722021</v>
      </c>
      <c r="CU101" s="57">
        <v>0.54462219589714556</v>
      </c>
      <c r="CV101" s="57">
        <v>5.565354549875929E-2</v>
      </c>
    </row>
    <row r="102" spans="1:104" x14ac:dyDescent="0.2">
      <c r="AM102" s="57">
        <v>58182.98799999999</v>
      </c>
      <c r="AN102" s="57">
        <v>70512.385999999999</v>
      </c>
      <c r="AS102" s="57">
        <v>1770.8420000000001</v>
      </c>
      <c r="AT102" s="57">
        <v>816.48</v>
      </c>
      <c r="BB102" s="57">
        <v>4551.3760000000002</v>
      </c>
      <c r="BC102" s="57">
        <v>3965.76</v>
      </c>
      <c r="CG102" s="57">
        <v>157.3836575886547</v>
      </c>
      <c r="CH102" s="57">
        <v>154.4401544401544</v>
      </c>
      <c r="CM102" s="57">
        <v>21.596862643080485</v>
      </c>
      <c r="CN102" s="57">
        <v>9.1530018570070784</v>
      </c>
      <c r="CQ102" s="57">
        <v>2.7714974005803898</v>
      </c>
      <c r="CR102" s="57">
        <v>0.46289739791247453</v>
      </c>
      <c r="CU102" s="57">
        <v>0.79897924802349451</v>
      </c>
      <c r="CV102" s="57">
        <v>4.7509383670551159E-2</v>
      </c>
    </row>
    <row r="103" spans="1:104" x14ac:dyDescent="0.2">
      <c r="AM103" s="57">
        <v>25329.627999999997</v>
      </c>
      <c r="AN103" s="57">
        <v>23872.780599999998</v>
      </c>
      <c r="AS103" s="57">
        <v>634.97900000000004</v>
      </c>
      <c r="AT103" s="57">
        <v>261.27359999999999</v>
      </c>
      <c r="BB103" s="57">
        <v>2768.59</v>
      </c>
      <c r="BC103" s="57">
        <v>1685.4480000000001</v>
      </c>
      <c r="CG103" s="57">
        <v>176.37925873994863</v>
      </c>
      <c r="CH103" s="57">
        <v>154.44015444015443</v>
      </c>
      <c r="CM103" s="57">
        <v>21.735455412136336</v>
      </c>
      <c r="CN103" s="57">
        <v>20.755856148571148</v>
      </c>
      <c r="CQ103" s="57">
        <v>0.22720428424768024</v>
      </c>
      <c r="CR103" s="57">
        <v>0.21698352139172258</v>
      </c>
      <c r="CU103" s="57">
        <v>0.13569089921099514</v>
      </c>
      <c r="CV103" s="57">
        <v>0.1298550031494865</v>
      </c>
    </row>
    <row r="104" spans="1:104" x14ac:dyDescent="0.2">
      <c r="AM104" s="57">
        <v>14401.371613343134</v>
      </c>
      <c r="AN104" s="57">
        <v>28216.808000000001</v>
      </c>
      <c r="AS104" s="57">
        <v>199.8474091413828</v>
      </c>
      <c r="AT104" s="57">
        <v>256.60800000000006</v>
      </c>
      <c r="BB104" s="57">
        <v>1862.90420420175</v>
      </c>
      <c r="BC104" s="57">
        <v>1652.4</v>
      </c>
      <c r="CG104" s="57">
        <v>155.27922798084782</v>
      </c>
      <c r="CH104" s="57">
        <v>154.4401544401544</v>
      </c>
      <c r="CM104" s="57">
        <v>21.661686704269563</v>
      </c>
      <c r="CN104" s="57">
        <v>17.324780322423429</v>
      </c>
      <c r="CQ104" s="57">
        <v>3.0292253523671762</v>
      </c>
      <c r="CR104" s="57">
        <v>0.74069327756704439</v>
      </c>
      <c r="CU104" s="57">
        <v>0.10255967554031678</v>
      </c>
      <c r="CV104" s="57">
        <v>2.2539757154671783E-2</v>
      </c>
    </row>
    <row r="105" spans="1:104" ht="18.75" x14ac:dyDescent="0.3">
      <c r="AE105" s="88"/>
      <c r="AM105" s="57">
        <v>15923.871673969017</v>
      </c>
      <c r="AN105" s="57">
        <v>15408.8334</v>
      </c>
      <c r="AS105" s="57">
        <v>182.85164669289514</v>
      </c>
      <c r="AT105" s="57">
        <v>181.95840000000001</v>
      </c>
      <c r="BB105" s="57">
        <v>1571.6810272761215</v>
      </c>
      <c r="BC105" s="57">
        <v>1057.5360000000001</v>
      </c>
      <c r="CG105" s="57">
        <v>163.66320520633229</v>
      </c>
      <c r="CH105" s="57">
        <v>154.44015444015443</v>
      </c>
      <c r="CM105" s="57">
        <v>15.621828980614781</v>
      </c>
      <c r="CN105" s="57">
        <v>16.143986604462867</v>
      </c>
      <c r="CQ105" s="57">
        <v>0.27907785813576175</v>
      </c>
      <c r="CR105" s="57">
        <v>0.14277524734610994</v>
      </c>
      <c r="CU105" s="57">
        <v>0.26551331777632775</v>
      </c>
      <c r="CV105" s="57">
        <v>0.13174261459663777</v>
      </c>
    </row>
    <row r="106" spans="1:104" x14ac:dyDescent="0.2">
      <c r="AM106" s="57">
        <v>26001.624767369216</v>
      </c>
      <c r="AN106" s="57">
        <v>33515.712</v>
      </c>
      <c r="AS106" s="57">
        <v>752.6243751974456</v>
      </c>
      <c r="AT106" s="57">
        <v>816.48</v>
      </c>
      <c r="BB106" s="57">
        <v>2000.7203921717717</v>
      </c>
      <c r="BC106" s="57">
        <v>1949.8319999999999</v>
      </c>
      <c r="CG106" s="57">
        <v>160.5134404234762</v>
      </c>
      <c r="CH106" s="57">
        <v>154.4401544401544</v>
      </c>
      <c r="CM106" s="57">
        <v>28.159778727323058</v>
      </c>
      <c r="CN106" s="57">
        <v>13.331060966271581</v>
      </c>
      <c r="CQ106" s="57">
        <v>2.9275478236855483</v>
      </c>
      <c r="CR106" s="57">
        <v>0.9738715978941459</v>
      </c>
      <c r="CU106" s="57">
        <v>0.23602371216823489</v>
      </c>
      <c r="CV106" s="57">
        <v>9.9953120494650396E-2</v>
      </c>
    </row>
    <row r="107" spans="1:104" x14ac:dyDescent="0.2">
      <c r="AM107" s="57">
        <v>18306.870391958928</v>
      </c>
      <c r="AN107" s="57">
        <v>18200.601999999999</v>
      </c>
      <c r="AS107" s="57">
        <v>488.8</v>
      </c>
      <c r="AT107" s="57">
        <v>466.56000000000006</v>
      </c>
      <c r="BB107" s="57">
        <v>1207.6603919589279</v>
      </c>
      <c r="BC107" s="57">
        <v>1123.6320000000003</v>
      </c>
      <c r="BH107" s="57">
        <f>BH8-10094.78-13969.2</f>
        <v>509765.99099999986</v>
      </c>
      <c r="CG107" s="57">
        <v>178.58383455178179</v>
      </c>
      <c r="CH107" s="57">
        <v>158.73015873015873</v>
      </c>
      <c r="CM107" s="57">
        <v>27.570359607816702</v>
      </c>
      <c r="CN107" s="57">
        <v>27.731335480002254</v>
      </c>
      <c r="CQ107" s="57">
        <v>1.5096518087624207</v>
      </c>
      <c r="CR107" s="57">
        <v>0.75931554351883523</v>
      </c>
      <c r="CU107" s="57">
        <v>5.735551612695089E-2</v>
      </c>
      <c r="CV107" s="57">
        <v>5.219607571222095E-2</v>
      </c>
    </row>
    <row r="108" spans="1:104" x14ac:dyDescent="0.2">
      <c r="AM108" s="57">
        <v>14173.519716120049</v>
      </c>
      <c r="AN108" s="57">
        <v>14173.519716120049</v>
      </c>
      <c r="AS108" s="57">
        <v>213.20571612004611</v>
      </c>
      <c r="AT108" s="57">
        <v>213.20571612004611</v>
      </c>
      <c r="BB108" s="57">
        <v>1704.69</v>
      </c>
      <c r="BC108" s="57">
        <v>1704.69</v>
      </c>
      <c r="CG108" s="57">
        <v>227.52698920858501</v>
      </c>
      <c r="CH108" s="57">
        <v>227.52698920858501</v>
      </c>
      <c r="CM108" s="57">
        <v>31.726064450213755</v>
      </c>
      <c r="CN108" s="57">
        <v>31.726064450213755</v>
      </c>
      <c r="CQ108" s="57">
        <v>1.0315715709888924</v>
      </c>
      <c r="CR108" s="57">
        <v>1.0315715709888924</v>
      </c>
      <c r="CU108" s="57">
        <v>3.0902698043439907E-2</v>
      </c>
      <c r="CV108" s="57">
        <v>3.0902698043439907E-2</v>
      </c>
    </row>
    <row r="109" spans="1:104" x14ac:dyDescent="0.2">
      <c r="AM109" s="57">
        <v>345.189818021978</v>
      </c>
      <c r="AN109" s="57">
        <v>345.189818021978</v>
      </c>
      <c r="AS109" s="57">
        <v>19.02281802197804</v>
      </c>
      <c r="AT109" s="57">
        <v>19.02281802197804</v>
      </c>
      <c r="BB109" s="57">
        <v>0</v>
      </c>
      <c r="BC109" s="57">
        <v>0</v>
      </c>
      <c r="CG109" s="57">
        <v>163.82858894319287</v>
      </c>
      <c r="CH109" s="57">
        <v>154.44015444015443</v>
      </c>
      <c r="CM109" s="57">
        <v>16.147637354833876</v>
      </c>
      <c r="CN109" s="57">
        <v>16.147637354833876</v>
      </c>
      <c r="CQ109" s="57">
        <v>0</v>
      </c>
      <c r="CR109" s="57">
        <v>0</v>
      </c>
      <c r="CU109" s="57">
        <v>0</v>
      </c>
      <c r="CV109" s="57">
        <v>0</v>
      </c>
    </row>
    <row r="110" spans="1:104" x14ac:dyDescent="0.2">
      <c r="AM110" s="57">
        <v>27961.267502513852</v>
      </c>
      <c r="AN110" s="57">
        <v>24057.590000000004</v>
      </c>
      <c r="AS110" s="57">
        <v>1350.510693815673</v>
      </c>
      <c r="AT110" s="57">
        <v>513.21600000000012</v>
      </c>
      <c r="BB110" s="57">
        <v>4817.9268086981783</v>
      </c>
      <c r="BC110" s="57">
        <v>1751.5439999999999</v>
      </c>
      <c r="CG110" s="57">
        <v>160.64278686105791</v>
      </c>
      <c r="CH110" s="57">
        <v>154.44015444015446</v>
      </c>
      <c r="CM110" s="57">
        <v>42.63132920897921</v>
      </c>
      <c r="CN110" s="57">
        <v>20.135017680490854</v>
      </c>
      <c r="CQ110" s="57">
        <v>1.410737191955036</v>
      </c>
      <c r="CR110" s="57">
        <v>0.59274432725805026</v>
      </c>
      <c r="CU110" s="57">
        <v>1.0479496323750563</v>
      </c>
      <c r="CV110" s="57">
        <v>8.3965185207662094E-2</v>
      </c>
    </row>
    <row r="111" spans="1:104" x14ac:dyDescent="0.2">
      <c r="AM111" s="57">
        <v>57741.573283478559</v>
      </c>
      <c r="AN111" s="57">
        <v>55397.42</v>
      </c>
      <c r="AS111" s="57">
        <v>1449.3063464663865</v>
      </c>
      <c r="AT111" s="57">
        <v>699.84</v>
      </c>
      <c r="BB111" s="57">
        <v>5064.7269370121685</v>
      </c>
      <c r="BC111" s="57">
        <v>3470.04</v>
      </c>
      <c r="CG111" s="57">
        <v>160.51686780923461</v>
      </c>
      <c r="CH111" s="57">
        <v>154.4401544401544</v>
      </c>
      <c r="CM111" s="57">
        <v>18.207713095008753</v>
      </c>
      <c r="CN111" s="57">
        <v>14.220337337009557</v>
      </c>
      <c r="CQ111" s="57">
        <v>1.0226254090810381</v>
      </c>
      <c r="CR111" s="57">
        <v>0.61988446393351904</v>
      </c>
      <c r="CU111" s="57">
        <v>5.1072387403129339E-2</v>
      </c>
      <c r="CV111" s="57">
        <v>6.3540865260512128E-2</v>
      </c>
    </row>
    <row r="112" spans="1:104" x14ac:dyDescent="0.2">
      <c r="AM112" s="57">
        <v>57219.78085764515</v>
      </c>
      <c r="AN112" s="57">
        <v>52766.876400000001</v>
      </c>
      <c r="AS112" s="57">
        <v>1435.6786126815771</v>
      </c>
      <c r="AT112" s="57">
        <v>671.84640000000002</v>
      </c>
      <c r="BB112" s="57">
        <v>5837.1922449635704</v>
      </c>
      <c r="BC112" s="57">
        <v>2148.1200000000003</v>
      </c>
      <c r="CG112" s="57">
        <v>161.74754448355</v>
      </c>
      <c r="CH112" s="57">
        <v>154.44015444015443</v>
      </c>
      <c r="CM112" s="57">
        <v>20.864113460520016</v>
      </c>
      <c r="CN112" s="57">
        <v>16.835182610885038</v>
      </c>
      <c r="CQ112" s="57">
        <v>1.8508110029898912</v>
      </c>
      <c r="CR112" s="57">
        <v>0.65078705322037977</v>
      </c>
      <c r="CU112" s="57">
        <v>1.8425096779431958</v>
      </c>
      <c r="CV112" s="57">
        <v>6.6708515647517092E-2</v>
      </c>
    </row>
    <row r="113" spans="4:100" x14ac:dyDescent="0.2">
      <c r="AM113" s="57">
        <v>42958.071000000004</v>
      </c>
      <c r="AN113" s="57">
        <v>39986.744000000006</v>
      </c>
      <c r="AS113" s="57">
        <v>1456.098</v>
      </c>
      <c r="AT113" s="57">
        <v>723.16800000000012</v>
      </c>
      <c r="BB113" s="57">
        <v>5047.4769999999999</v>
      </c>
      <c r="BC113" s="57">
        <v>2809.08</v>
      </c>
      <c r="CG113" s="57">
        <v>226.25004217753263</v>
      </c>
      <c r="CH113" s="57">
        <v>226.25004217753263</v>
      </c>
      <c r="CM113" s="57">
        <v>32.819909441464439</v>
      </c>
      <c r="CN113" s="57">
        <v>17.775890930254281</v>
      </c>
      <c r="CQ113" s="57">
        <v>3.8264055199312836</v>
      </c>
      <c r="CR113" s="57">
        <v>0.81627051204769241</v>
      </c>
      <c r="CU113" s="57">
        <v>3.8131367677100769</v>
      </c>
      <c r="CV113" s="57">
        <v>8.3777763950973347E-2</v>
      </c>
    </row>
    <row r="114" spans="4:100" x14ac:dyDescent="0.2">
      <c r="D114" s="57"/>
      <c r="E114" s="57"/>
      <c r="F114" s="57"/>
      <c r="H114" s="57"/>
      <c r="I114" s="57"/>
      <c r="AM114" s="57">
        <v>553.59105702053091</v>
      </c>
      <c r="AN114" s="57">
        <v>553.59105702053091</v>
      </c>
      <c r="AS114" s="57">
        <v>21.20305702053102</v>
      </c>
      <c r="AT114" s="57">
        <v>21.20305702053102</v>
      </c>
      <c r="BB114" s="57">
        <v>45.74</v>
      </c>
      <c r="BC114" s="57">
        <v>45.74</v>
      </c>
      <c r="CG114" s="57">
        <v>225.2963619764499</v>
      </c>
      <c r="CH114" s="57">
        <v>225.2963619764499</v>
      </c>
      <c r="CM114" s="57">
        <v>55.716217971447641</v>
      </c>
      <c r="CN114" s="57">
        <v>55.716217971447641</v>
      </c>
      <c r="CQ114" s="57">
        <v>1.2644712936069688E-2</v>
      </c>
      <c r="CR114" s="57">
        <v>1.2644712936069688E-2</v>
      </c>
      <c r="CU114" s="57">
        <v>1.2644712936069688E-2</v>
      </c>
      <c r="CV114" s="57">
        <v>1.2644712936069688E-2</v>
      </c>
    </row>
    <row r="115" spans="4:100" x14ac:dyDescent="0.2">
      <c r="D115" s="57"/>
      <c r="E115" s="57"/>
      <c r="F115" s="57"/>
      <c r="H115" s="57"/>
      <c r="I115" s="57"/>
      <c r="AM115" s="57">
        <v>152.86531792111225</v>
      </c>
      <c r="AN115" s="57">
        <v>152.86531792111225</v>
      </c>
      <c r="AS115" s="57">
        <v>11.320492266112263</v>
      </c>
      <c r="AT115" s="57">
        <v>11.320492266112263</v>
      </c>
      <c r="BB115" s="57">
        <v>16.372825655</v>
      </c>
      <c r="BC115" s="57">
        <v>16.372825655</v>
      </c>
      <c r="CG115" s="57">
        <v>162.32802846710086</v>
      </c>
      <c r="CH115" s="57">
        <v>162.32802846710086</v>
      </c>
      <c r="CM115" s="57">
        <v>37.52322683788956</v>
      </c>
      <c r="CN115" s="57">
        <v>37.52322683788956</v>
      </c>
      <c r="CQ115" s="57">
        <v>0</v>
      </c>
      <c r="CR115" s="57">
        <v>0</v>
      </c>
      <c r="CU115" s="57">
        <v>0</v>
      </c>
      <c r="CV115" s="57">
        <v>0</v>
      </c>
    </row>
    <row r="116" spans="4:100" x14ac:dyDescent="0.2">
      <c r="D116" s="57"/>
      <c r="E116" s="57"/>
      <c r="F116" s="57"/>
      <c r="H116" s="57"/>
      <c r="I116" s="57"/>
      <c r="AM116" s="57">
        <v>5383.4372181579865</v>
      </c>
      <c r="AN116" s="57">
        <v>5383.4372181579865</v>
      </c>
      <c r="AS116" s="57">
        <v>256.69521815798748</v>
      </c>
      <c r="AT116" s="57">
        <v>256.69521815798748</v>
      </c>
      <c r="BB116" s="57">
        <v>554.62</v>
      </c>
      <c r="BC116" s="57">
        <v>554.62</v>
      </c>
      <c r="CG116" s="57">
        <v>155.99527080636406</v>
      </c>
      <c r="CH116" s="57">
        <v>0</v>
      </c>
      <c r="CM116" s="57">
        <v>45.747723994869567</v>
      </c>
      <c r="CN116" s="57">
        <v>45.747723994869567</v>
      </c>
      <c r="CQ116" s="57">
        <v>0.70893368777984289</v>
      </c>
      <c r="CR116" s="57">
        <v>0.70893368777984289</v>
      </c>
      <c r="CU116" s="57">
        <v>0.12668486180161218</v>
      </c>
      <c r="CV116" s="57">
        <v>0.12668486180161218</v>
      </c>
    </row>
    <row r="117" spans="4:100" x14ac:dyDescent="0.2">
      <c r="D117" s="57"/>
      <c r="E117" s="57"/>
      <c r="F117" s="57"/>
      <c r="H117" s="57"/>
      <c r="I117" s="57"/>
      <c r="AM117" s="57">
        <v>2873.64</v>
      </c>
      <c r="AN117" s="57">
        <v>0</v>
      </c>
      <c r="AS117" s="57">
        <v>47.63</v>
      </c>
      <c r="AT117" s="57">
        <v>0</v>
      </c>
      <c r="BB117" s="57">
        <v>136.08000000000001</v>
      </c>
      <c r="BC117" s="57">
        <v>0</v>
      </c>
      <c r="CG117" s="57">
        <v>174.24991747247046</v>
      </c>
      <c r="CH117" s="57">
        <v>156.98587127158555</v>
      </c>
      <c r="CM117" s="57">
        <v>42.581186230703914</v>
      </c>
      <c r="CN117" s="57">
        <v>0</v>
      </c>
      <c r="CQ117" s="57">
        <v>0.94723068999596338</v>
      </c>
      <c r="CR117" s="57">
        <v>0</v>
      </c>
      <c r="CU117" s="57">
        <v>0.93644297824362133</v>
      </c>
      <c r="CV117" s="57">
        <v>0</v>
      </c>
    </row>
    <row r="118" spans="4:100" x14ac:dyDescent="0.2">
      <c r="D118" s="57"/>
      <c r="E118" s="57"/>
      <c r="F118" s="57"/>
      <c r="H118" s="57"/>
      <c r="I118" s="57"/>
      <c r="AM118" s="57">
        <v>5025.9679470916408</v>
      </c>
      <c r="AN118" s="57">
        <v>4967.2780000000002</v>
      </c>
      <c r="AS118" s="57">
        <v>178.88994709164069</v>
      </c>
      <c r="AT118" s="57">
        <v>120.2</v>
      </c>
      <c r="BB118" s="57">
        <v>1174.73</v>
      </c>
      <c r="BC118" s="57">
        <v>1174.73</v>
      </c>
      <c r="CG118" s="57">
        <v>178.61997370011778</v>
      </c>
      <c r="CH118" s="57">
        <v>156.98587127158555</v>
      </c>
      <c r="CM118" s="57">
        <v>54.561629299423771</v>
      </c>
      <c r="CN118" s="57">
        <v>55.206292057742687</v>
      </c>
      <c r="CQ118" s="57">
        <v>0.78253583019284778</v>
      </c>
      <c r="CR118" s="57">
        <v>0.79178173639566773</v>
      </c>
      <c r="CU118" s="57">
        <v>0.77059783125779302</v>
      </c>
      <c r="CV118" s="57">
        <v>0.77970268625995975</v>
      </c>
    </row>
    <row r="119" spans="4:100" x14ac:dyDescent="0.2">
      <c r="D119" s="57"/>
      <c r="E119" s="57"/>
      <c r="F119" s="57"/>
      <c r="H119" s="57"/>
      <c r="I119" s="57"/>
      <c r="AM119" s="57">
        <v>3797.2727010851236</v>
      </c>
      <c r="AN119" s="57">
        <v>3741.2110000000002</v>
      </c>
      <c r="AS119" s="57">
        <v>104.36170108512364</v>
      </c>
      <c r="AT119" s="57">
        <v>48.3</v>
      </c>
      <c r="BB119" s="57">
        <v>1086.8900000000001</v>
      </c>
      <c r="BC119" s="57">
        <v>1086.8900000000001</v>
      </c>
      <c r="CG119" s="57">
        <v>172.768983588856</v>
      </c>
      <c r="CH119" s="57">
        <v>156.98587127158555</v>
      </c>
      <c r="CM119" s="57">
        <v>70.711803216890104</v>
      </c>
      <c r="CN119" s="57">
        <v>56.719602289205277</v>
      </c>
      <c r="CQ119" s="57">
        <v>4.9632990526632987</v>
      </c>
      <c r="CR119" s="57">
        <v>0.6682328262158963</v>
      </c>
      <c r="CU119" s="57">
        <v>4.6968446577206171</v>
      </c>
      <c r="CV119" s="57">
        <v>0.5078569479240812</v>
      </c>
    </row>
    <row r="120" spans="4:100" x14ac:dyDescent="0.2">
      <c r="D120" s="57"/>
      <c r="E120" s="57"/>
      <c r="F120" s="57"/>
      <c r="H120" s="57"/>
      <c r="I120" s="57"/>
      <c r="AM120" s="57">
        <v>6287.4465510837636</v>
      </c>
      <c r="AN120" s="57">
        <v>6287.4465510837636</v>
      </c>
      <c r="AS120" s="57">
        <v>181.85755108376361</v>
      </c>
      <c r="AT120" s="57">
        <v>181.85755108376361</v>
      </c>
      <c r="BB120" s="57">
        <v>1074.22</v>
      </c>
      <c r="BC120" s="57">
        <v>1074.22</v>
      </c>
      <c r="CG120" s="57">
        <v>179.58240611771492</v>
      </c>
      <c r="CH120" s="57">
        <v>160.51364365971111</v>
      </c>
      <c r="CM120" s="57">
        <v>46.769383661689027</v>
      </c>
      <c r="CN120" s="57">
        <v>46.769383661689027</v>
      </c>
      <c r="CQ120" s="57">
        <v>0.3185712965869657</v>
      </c>
      <c r="CR120" s="57">
        <v>0.3185712965869657</v>
      </c>
      <c r="CU120" s="57">
        <v>0.25654293629294839</v>
      </c>
      <c r="CV120" s="57">
        <v>0.25654293629294839</v>
      </c>
    </row>
    <row r="121" spans="4:100" x14ac:dyDescent="0.2">
      <c r="D121" s="57"/>
      <c r="E121" s="57"/>
      <c r="F121" s="57"/>
      <c r="H121" s="57"/>
      <c r="I121" s="57"/>
      <c r="AM121" s="57">
        <v>4170.1734105795877</v>
      </c>
      <c r="AN121" s="57">
        <v>4170.1734105795877</v>
      </c>
      <c r="AS121" s="57">
        <v>129.37441057958773</v>
      </c>
      <c r="AT121" s="57">
        <v>129.37441057958773</v>
      </c>
      <c r="BB121" s="57">
        <v>639.79999999999995</v>
      </c>
      <c r="BC121" s="57">
        <v>639.79999999999995</v>
      </c>
      <c r="CG121" s="57">
        <v>177.96010890279916</v>
      </c>
      <c r="CH121" s="57">
        <v>156.98587127158555</v>
      </c>
      <c r="CM121" s="57">
        <v>49.638223550811595</v>
      </c>
      <c r="CN121" s="57">
        <v>49.638223550811595</v>
      </c>
      <c r="CQ121" s="57">
        <v>0.78406811373955876</v>
      </c>
      <c r="CR121" s="57">
        <v>0.78406811373955876</v>
      </c>
      <c r="CU121" s="57">
        <v>0.7131837713162742</v>
      </c>
      <c r="CV121" s="57">
        <v>0.7131837713162742</v>
      </c>
    </row>
    <row r="122" spans="4:100" x14ac:dyDescent="0.2">
      <c r="D122" s="57"/>
      <c r="E122" s="57"/>
      <c r="F122" s="57"/>
      <c r="H122" s="57"/>
      <c r="I122" s="57"/>
      <c r="AM122" s="57">
        <v>6379.1645891836351</v>
      </c>
      <c r="AN122" s="57">
        <v>6379.1645891836361</v>
      </c>
      <c r="AS122" s="57">
        <v>169.68558918363522</v>
      </c>
      <c r="AT122" s="57">
        <v>169.68558918363522</v>
      </c>
      <c r="BB122" s="57">
        <v>448.54</v>
      </c>
      <c r="BC122" s="57">
        <v>448.54</v>
      </c>
      <c r="CG122" s="57">
        <v>162.73910491797972</v>
      </c>
      <c r="CH122" s="57">
        <v>156.98587127158555</v>
      </c>
      <c r="CM122" s="57">
        <v>43.801973768442679</v>
      </c>
      <c r="CN122" s="57">
        <v>43.801973768442672</v>
      </c>
      <c r="CQ122" s="57">
        <v>0.64820399947215823</v>
      </c>
      <c r="CR122" s="57">
        <v>0.64820399947215823</v>
      </c>
      <c r="CU122" s="57">
        <v>0.64052274288832867</v>
      </c>
      <c r="CV122" s="57">
        <v>0.64052274288832856</v>
      </c>
    </row>
    <row r="123" spans="4:100" x14ac:dyDescent="0.2">
      <c r="D123" s="57"/>
      <c r="E123" s="57"/>
      <c r="F123" s="57"/>
      <c r="H123" s="57"/>
      <c r="I123" s="57"/>
      <c r="AM123" s="57">
        <v>4993.8135668719206</v>
      </c>
      <c r="AN123" s="57">
        <v>4857.0969999999998</v>
      </c>
      <c r="AS123" s="57">
        <v>251.91656687192128</v>
      </c>
      <c r="AT123" s="57">
        <v>115.2</v>
      </c>
      <c r="BB123" s="57">
        <v>2002.71</v>
      </c>
      <c r="BC123" s="57">
        <v>2002.71</v>
      </c>
      <c r="CG123" s="57">
        <v>178.56675106240658</v>
      </c>
      <c r="CH123" s="57">
        <v>158.73015873015873</v>
      </c>
      <c r="CM123" s="57">
        <v>84.382605469181655</v>
      </c>
      <c r="CN123" s="57">
        <v>55.032872516237582</v>
      </c>
      <c r="CQ123" s="57">
        <v>1.8725168400424252</v>
      </c>
      <c r="CR123" s="57">
        <v>0.84412561659773311</v>
      </c>
      <c r="CU123" s="57">
        <v>1.501257485808797</v>
      </c>
      <c r="CV123" s="57">
        <v>0.45294545280853982</v>
      </c>
    </row>
    <row r="124" spans="4:100" x14ac:dyDescent="0.2">
      <c r="D124" s="57"/>
      <c r="E124" s="57"/>
      <c r="F124" s="57"/>
      <c r="H124" s="57"/>
      <c r="I124" s="57"/>
      <c r="AM124" s="57">
        <v>1261.8138520157904</v>
      </c>
      <c r="AN124" s="57">
        <v>1250.5929999999998</v>
      </c>
      <c r="AS124" s="57">
        <v>40.920852015790274</v>
      </c>
      <c r="AT124" s="57">
        <v>29.7</v>
      </c>
      <c r="BB124" s="57">
        <v>352.05</v>
      </c>
      <c r="BC124" s="57">
        <v>352.05</v>
      </c>
      <c r="CG124" s="57">
        <v>175.23715932499448</v>
      </c>
      <c r="CH124" s="57">
        <v>175.23715932499448</v>
      </c>
      <c r="CM124" s="57">
        <v>130.98366271377063</v>
      </c>
      <c r="CN124" s="57">
        <v>66.128628578602331</v>
      </c>
      <c r="CQ124" s="57">
        <v>5.8645734378159252E-2</v>
      </c>
      <c r="CR124" s="57">
        <v>5.917192883695975E-2</v>
      </c>
      <c r="CU124" s="57">
        <v>0.3962549620145896</v>
      </c>
      <c r="CV124" s="57">
        <v>0.39981032997945776</v>
      </c>
    </row>
    <row r="125" spans="4:100" x14ac:dyDescent="0.2">
      <c r="D125" s="57"/>
      <c r="E125" s="57"/>
      <c r="F125" s="57"/>
      <c r="H125" s="57"/>
      <c r="I125" s="57"/>
      <c r="AM125" s="57">
        <v>1038.7694065640819</v>
      </c>
      <c r="AN125" s="57">
        <v>1038.7694065640819</v>
      </c>
      <c r="AS125" s="57">
        <v>35.647406564081635</v>
      </c>
      <c r="AT125" s="57">
        <v>35.647406564081635</v>
      </c>
      <c r="BB125" s="57">
        <v>0</v>
      </c>
      <c r="BC125" s="57">
        <v>0</v>
      </c>
      <c r="CG125" s="57">
        <v>284.27846544896494</v>
      </c>
      <c r="CH125" s="57">
        <v>160.51364365971108</v>
      </c>
      <c r="CM125" s="57">
        <v>22.775025766549213</v>
      </c>
      <c r="CN125" s="57">
        <v>22.775025766549213</v>
      </c>
      <c r="CQ125" s="57">
        <v>4.428316786124202E-2</v>
      </c>
      <c r="CR125" s="57">
        <v>4.428316786124202E-2</v>
      </c>
      <c r="CU125" s="57">
        <v>4.428316786124202E-2</v>
      </c>
      <c r="CV125" s="57">
        <v>4.428316786124202E-2</v>
      </c>
    </row>
    <row r="126" spans="4:100" x14ac:dyDescent="0.2">
      <c r="D126" s="57"/>
      <c r="E126" s="57"/>
      <c r="F126" s="57"/>
      <c r="H126" s="57"/>
      <c r="I126" s="57"/>
      <c r="AM126" s="57">
        <v>323.31687472296585</v>
      </c>
      <c r="AN126" s="57">
        <v>317.10324264105998</v>
      </c>
      <c r="AS126" s="57">
        <v>22.413632081905821</v>
      </c>
      <c r="AT126" s="57">
        <v>16.2</v>
      </c>
      <c r="BB126" s="57">
        <v>164.39124264105999</v>
      </c>
      <c r="BC126" s="57">
        <v>164.39124264105999</v>
      </c>
      <c r="CG126" s="57">
        <v>174.21651075104259</v>
      </c>
      <c r="CH126" s="57">
        <v>154.4401544401544</v>
      </c>
      <c r="CM126" s="57">
        <v>94.770803491945017</v>
      </c>
      <c r="CN126" s="57">
        <v>48.31391780292136</v>
      </c>
      <c r="CQ126" s="57">
        <v>0.44847643700701761</v>
      </c>
      <c r="CR126" s="57">
        <v>0.45726432436432213</v>
      </c>
      <c r="CU126" s="57">
        <v>0.43301173228263778</v>
      </c>
      <c r="CV126" s="57">
        <v>0.44149658904141453</v>
      </c>
    </row>
    <row r="127" spans="4:100" x14ac:dyDescent="0.2">
      <c r="D127" s="57"/>
      <c r="E127" s="57"/>
      <c r="F127" s="57"/>
      <c r="H127" s="57"/>
      <c r="I127" s="57"/>
      <c r="AM127" s="57">
        <v>9017.9785097699059</v>
      </c>
      <c r="AN127" s="57">
        <v>12586.24</v>
      </c>
      <c r="AS127" s="57">
        <v>244.99697897380975</v>
      </c>
      <c r="AT127" s="57">
        <v>139.96800000000002</v>
      </c>
      <c r="BB127" s="57">
        <v>1327.6915307960962</v>
      </c>
      <c r="BC127" s="57">
        <v>991.44</v>
      </c>
      <c r="CG127" s="57">
        <v>177.38044544099867</v>
      </c>
      <c r="CH127" s="57">
        <v>177.3804454409987</v>
      </c>
      <c r="CM127" s="57">
        <v>26.343930598484157</v>
      </c>
      <c r="CN127" s="57">
        <v>20.450905115427641</v>
      </c>
      <c r="CQ127" s="57">
        <v>0.12918638015580333</v>
      </c>
      <c r="CR127" s="57">
        <v>9.7725770365097123E-2</v>
      </c>
      <c r="CU127" s="57">
        <v>9.8580851466531491E-2</v>
      </c>
      <c r="CV127" s="57">
        <v>4.8465625953422152E-2</v>
      </c>
    </row>
    <row r="128" spans="4:100" x14ac:dyDescent="0.2">
      <c r="D128" s="57"/>
      <c r="E128" s="57"/>
      <c r="F128" s="57"/>
      <c r="H128" s="57"/>
      <c r="I128" s="57"/>
      <c r="AM128" s="57">
        <v>1905.1141694894675</v>
      </c>
      <c r="AN128" s="57">
        <v>1905.1141694894673</v>
      </c>
      <c r="AS128" s="57">
        <v>51.958169489467458</v>
      </c>
      <c r="AT128" s="57">
        <v>51.958169489467458</v>
      </c>
      <c r="BB128" s="57">
        <v>30.46</v>
      </c>
      <c r="BC128" s="57">
        <v>30.46</v>
      </c>
      <c r="CG128" s="57">
        <v>157.85075681582288</v>
      </c>
      <c r="CH128" s="57">
        <v>157.85075681582288</v>
      </c>
      <c r="CM128" s="57">
        <v>46.333706091564508</v>
      </c>
      <c r="CN128" s="57">
        <v>46.333706091564515</v>
      </c>
      <c r="CQ128" s="57">
        <v>0.18739034422050876</v>
      </c>
      <c r="CR128" s="57">
        <v>0.18739034422050879</v>
      </c>
      <c r="CU128" s="57">
        <v>0.17269306232086104</v>
      </c>
      <c r="CV128" s="57">
        <v>0.17269306232086107</v>
      </c>
    </row>
    <row r="129" spans="4:100" x14ac:dyDescent="0.2">
      <c r="D129" s="57"/>
      <c r="E129" s="57"/>
      <c r="F129" s="57"/>
      <c r="H129" s="57"/>
      <c r="I129" s="57"/>
      <c r="AM129" s="57">
        <v>3932.3045547652364</v>
      </c>
      <c r="AN129" s="57">
        <v>3932.3045547652364</v>
      </c>
      <c r="AS129" s="57">
        <v>105.91306459722438</v>
      </c>
      <c r="AT129" s="57">
        <v>105.91306459722438</v>
      </c>
      <c r="BB129" s="57">
        <v>397.23149016801199</v>
      </c>
      <c r="BC129" s="57">
        <v>397.23149016801199</v>
      </c>
      <c r="CG129" s="57">
        <v>180.20266864497066</v>
      </c>
      <c r="CH129" s="57">
        <v>160.51364365971108</v>
      </c>
      <c r="CM129" s="57">
        <v>49.73038005487723</v>
      </c>
      <c r="CN129" s="57">
        <v>49.73038005487723</v>
      </c>
      <c r="CQ129" s="57">
        <v>3.9162785551129314E-2</v>
      </c>
      <c r="CR129" s="57">
        <v>3.9162785551129314E-2</v>
      </c>
      <c r="CU129" s="57">
        <v>3.9162785551129314E-2</v>
      </c>
      <c r="CV129" s="57">
        <v>3.9162785551129314E-2</v>
      </c>
    </row>
    <row r="130" spans="4:100" x14ac:dyDescent="0.2">
      <c r="D130" s="57"/>
      <c r="E130" s="57"/>
      <c r="F130" s="57"/>
      <c r="H130" s="57"/>
      <c r="I130" s="57"/>
      <c r="AM130" s="57">
        <v>2945.9330652083331</v>
      </c>
      <c r="AN130" s="57">
        <v>2884.8819999999996</v>
      </c>
      <c r="AS130" s="57">
        <v>126.55106520833336</v>
      </c>
      <c r="AT130" s="57">
        <v>65.5</v>
      </c>
      <c r="BB130" s="57">
        <v>432.97300000000001</v>
      </c>
      <c r="BC130" s="57">
        <v>432.97300000000001</v>
      </c>
      <c r="CG130" s="57">
        <v>175.28706195339734</v>
      </c>
      <c r="CH130" s="57">
        <v>158.73015873015876</v>
      </c>
      <c r="CM130" s="57">
        <v>72.360096200938287</v>
      </c>
      <c r="CN130" s="57">
        <v>73.891410463235587</v>
      </c>
      <c r="CQ130" s="57">
        <v>0.32349682728877777</v>
      </c>
      <c r="CR130" s="57">
        <v>0.33034280084939355</v>
      </c>
      <c r="CU130" s="57">
        <v>0.31297384549869173</v>
      </c>
      <c r="CV130" s="57">
        <v>0.31959712736950768</v>
      </c>
    </row>
    <row r="131" spans="4:100" x14ac:dyDescent="0.2">
      <c r="D131" s="57"/>
      <c r="E131" s="57"/>
      <c r="F131" s="57"/>
      <c r="H131" s="57"/>
      <c r="I131" s="57"/>
      <c r="AM131" s="57">
        <v>654.04</v>
      </c>
      <c r="AN131" s="57">
        <v>619.60500000000002</v>
      </c>
      <c r="AS131" s="57">
        <v>93.034999999999997</v>
      </c>
      <c r="AT131" s="57">
        <v>58.6</v>
      </c>
      <c r="BB131" s="57">
        <v>134.965</v>
      </c>
      <c r="BC131" s="57">
        <v>134.965</v>
      </c>
      <c r="CG131" s="57">
        <v>160.87520580283748</v>
      </c>
      <c r="CH131" s="57">
        <v>154.44015444015443</v>
      </c>
      <c r="CM131" s="57">
        <v>59.707357348174426</v>
      </c>
      <c r="CN131" s="57">
        <v>63.025637301183821</v>
      </c>
      <c r="CQ131" s="57">
        <v>9.1737508409271612E-2</v>
      </c>
      <c r="CR131" s="57">
        <v>9.683588737986297E-2</v>
      </c>
      <c r="CU131" s="57">
        <v>8.1034799094856585E-2</v>
      </c>
      <c r="CV131" s="57">
        <v>8.5538367185545625E-2</v>
      </c>
    </row>
    <row r="132" spans="4:100" x14ac:dyDescent="0.2">
      <c r="D132" s="57"/>
      <c r="E132" s="57"/>
      <c r="F132" s="57"/>
      <c r="H132" s="57"/>
      <c r="I132" s="57"/>
      <c r="AM132" s="57">
        <v>16615.117827888771</v>
      </c>
      <c r="AN132" s="57">
        <v>14074.77</v>
      </c>
      <c r="AS132" s="57">
        <v>672.81813408850348</v>
      </c>
      <c r="AT132" s="57">
        <v>116.64000000000001</v>
      </c>
      <c r="BB132" s="57">
        <v>2975.6096938002665</v>
      </c>
      <c r="BC132" s="57">
        <v>991.44</v>
      </c>
      <c r="CG132" s="57">
        <v>199.03523863069668</v>
      </c>
      <c r="CH132" s="57">
        <v>0</v>
      </c>
      <c r="CM132" s="57">
        <v>36.72920085921195</v>
      </c>
      <c r="CN132" s="57">
        <v>21.208161838523825</v>
      </c>
      <c r="CQ132" s="57">
        <v>1.9747076331248061</v>
      </c>
      <c r="CR132" s="57">
        <v>8.7390415616027825E-2</v>
      </c>
      <c r="CU132" s="57">
        <v>0.18091957162978256</v>
      </c>
      <c r="CV132" s="57">
        <v>4.3339962216078838E-2</v>
      </c>
    </row>
    <row r="133" spans="4:100" x14ac:dyDescent="0.2">
      <c r="D133" s="57"/>
      <c r="E133" s="57"/>
      <c r="F133" s="57"/>
      <c r="H133" s="57"/>
      <c r="I133" s="57"/>
      <c r="AM133" s="57">
        <v>5193.59</v>
      </c>
      <c r="AN133" s="57">
        <v>0</v>
      </c>
      <c r="AS133" s="57">
        <v>104.01</v>
      </c>
      <c r="AT133" s="57">
        <v>0</v>
      </c>
      <c r="BB133" s="57">
        <v>278.39</v>
      </c>
      <c r="BC133" s="57">
        <v>0</v>
      </c>
      <c r="CG133" s="57">
        <v>157.84619591763274</v>
      </c>
      <c r="CH133" s="57">
        <v>157.84619591763274</v>
      </c>
      <c r="CM133" s="57">
        <v>39.420516444309236</v>
      </c>
      <c r="CN133" s="57">
        <v>0</v>
      </c>
      <c r="CQ133" s="57">
        <v>2.2541247961429378</v>
      </c>
      <c r="CR133" s="57">
        <v>0</v>
      </c>
      <c r="CU133" s="57">
        <v>2.1565044603058768E-2</v>
      </c>
      <c r="CV133" s="57">
        <v>0</v>
      </c>
    </row>
    <row r="134" spans="4:100" x14ac:dyDescent="0.2">
      <c r="D134" s="57"/>
      <c r="E134" s="57"/>
      <c r="F134" s="57"/>
      <c r="H134" s="57"/>
      <c r="I134" s="57"/>
      <c r="AM134" s="57">
        <v>428.17629913151472</v>
      </c>
      <c r="AN134" s="57">
        <v>428.17629913151472</v>
      </c>
      <c r="AS134" s="57">
        <v>9.5302991315146848</v>
      </c>
      <c r="AT134" s="57">
        <v>9.5302991315146848</v>
      </c>
      <c r="BB134" s="57">
        <v>0</v>
      </c>
      <c r="BC134" s="57">
        <v>0</v>
      </c>
      <c r="CG134" s="57">
        <v>172.63198132822694</v>
      </c>
      <c r="CH134" s="57">
        <v>154.44015444015443</v>
      </c>
      <c r="CM134" s="57">
        <v>21.318321491672119</v>
      </c>
      <c r="CN134" s="57">
        <v>21.318321491672119</v>
      </c>
      <c r="CQ134" s="57">
        <v>9.809043631137479E-2</v>
      </c>
      <c r="CR134" s="57">
        <v>9.809043631137479E-2</v>
      </c>
      <c r="CU134" s="57">
        <v>0</v>
      </c>
      <c r="CV134" s="57">
        <v>0</v>
      </c>
    </row>
    <row r="135" spans="4:100" x14ac:dyDescent="0.2">
      <c r="D135" s="57"/>
      <c r="E135" s="57"/>
      <c r="F135" s="57"/>
      <c r="H135" s="57"/>
      <c r="I135" s="57"/>
      <c r="AM135" s="57">
        <v>9281.8693713156208</v>
      </c>
      <c r="AN135" s="57">
        <v>6603.6450000000004</v>
      </c>
      <c r="AS135" s="57">
        <v>500.73037131562228</v>
      </c>
      <c r="AT135" s="57">
        <v>72.316800000000001</v>
      </c>
      <c r="BB135" s="57">
        <v>2758.75</v>
      </c>
      <c r="BC135" s="57">
        <v>508.93919999999997</v>
      </c>
      <c r="CG135" s="57">
        <v>163.8877610431957</v>
      </c>
      <c r="CH135" s="57">
        <v>158.73015873015873</v>
      </c>
      <c r="CM135" s="57">
        <v>41.504570317541081</v>
      </c>
      <c r="CN135" s="57">
        <v>29.924382670479712</v>
      </c>
      <c r="CQ135" s="57">
        <v>2.9331720702875028</v>
      </c>
      <c r="CR135" s="57">
        <v>0.18626076962041416</v>
      </c>
      <c r="CU135" s="57">
        <v>2.4875721771472525</v>
      </c>
      <c r="CV135" s="57">
        <v>9.2373227210124087E-2</v>
      </c>
    </row>
    <row r="136" spans="4:100" x14ac:dyDescent="0.2">
      <c r="D136" s="57"/>
      <c r="E136" s="57"/>
      <c r="F136" s="57"/>
      <c r="H136" s="57"/>
      <c r="I136" s="57"/>
      <c r="AM136" s="57">
        <v>15539.262869841581</v>
      </c>
      <c r="AN136" s="57">
        <v>15539.262869841581</v>
      </c>
      <c r="AS136" s="57">
        <v>980.08386984158119</v>
      </c>
      <c r="AT136" s="57">
        <v>980.08386984158119</v>
      </c>
      <c r="BB136" s="57">
        <v>2744.77</v>
      </c>
      <c r="BC136" s="57">
        <v>2744.77</v>
      </c>
      <c r="CG136" s="57">
        <v>161.28335287712517</v>
      </c>
      <c r="CH136" s="57">
        <v>161.28335287712517</v>
      </c>
      <c r="CM136" s="57">
        <v>48.652886969773455</v>
      </c>
      <c r="CN136" s="57">
        <v>48.652886969773455</v>
      </c>
      <c r="CQ136" s="57">
        <v>1.4861065285676209</v>
      </c>
      <c r="CR136" s="57">
        <v>0.97816737687731525</v>
      </c>
      <c r="CU136" s="57">
        <v>1.4715627241482609</v>
      </c>
      <c r="CV136" s="57">
        <v>0.84946114307766829</v>
      </c>
    </row>
    <row r="137" spans="4:100" x14ac:dyDescent="0.2">
      <c r="D137" s="57"/>
      <c r="E137" s="57"/>
      <c r="F137" s="57"/>
      <c r="H137" s="57"/>
      <c r="I137" s="57"/>
      <c r="AM137" s="57">
        <v>3550.8624404423904</v>
      </c>
      <c r="AN137" s="57">
        <v>3550.8624404423904</v>
      </c>
      <c r="AS137" s="57">
        <v>112.83444044239069</v>
      </c>
      <c r="AT137" s="57">
        <v>112.83444044239069</v>
      </c>
      <c r="BB137" s="57">
        <v>279.27</v>
      </c>
      <c r="BC137" s="57">
        <v>279.27</v>
      </c>
      <c r="CG137" s="57">
        <v>164.02569129240823</v>
      </c>
      <c r="CH137" s="57">
        <v>154.44015444015443</v>
      </c>
      <c r="CM137" s="57">
        <v>114.87997827062492</v>
      </c>
      <c r="CN137" s="57">
        <v>72.151485532647342</v>
      </c>
      <c r="CQ137" s="57">
        <v>0.13517842722744233</v>
      </c>
      <c r="CR137" s="57">
        <v>0.13517842722744233</v>
      </c>
      <c r="CU137" s="57">
        <v>2.2248116147849887E-2</v>
      </c>
      <c r="CV137" s="57">
        <v>2.2248116147849887E-2</v>
      </c>
    </row>
    <row r="138" spans="4:100" x14ac:dyDescent="0.2">
      <c r="D138" s="57"/>
      <c r="E138" s="57"/>
      <c r="F138" s="57"/>
      <c r="H138" s="57"/>
      <c r="I138" s="57"/>
      <c r="AM138" s="57">
        <v>15832.435940601921</v>
      </c>
      <c r="AN138" s="57">
        <v>14715.54</v>
      </c>
      <c r="AS138" s="57">
        <v>703.65594060192143</v>
      </c>
      <c r="AT138" s="57">
        <v>116.64000000000001</v>
      </c>
      <c r="BB138" s="57">
        <v>1686.56</v>
      </c>
      <c r="BC138" s="57">
        <v>1156.68</v>
      </c>
      <c r="CG138" s="57">
        <v>174.70732595650207</v>
      </c>
      <c r="CH138" s="57">
        <v>174.70732595650207</v>
      </c>
      <c r="CM138" s="57">
        <v>26.212517237206779</v>
      </c>
      <c r="CN138" s="57">
        <v>20.284678645839701</v>
      </c>
      <c r="CQ138" s="57">
        <v>8.2942069364853239</v>
      </c>
      <c r="CR138" s="57">
        <v>8.3585107987882198E-2</v>
      </c>
      <c r="CU138" s="57">
        <v>6.032710339604809</v>
      </c>
      <c r="CV138" s="57">
        <v>4.1452777132201739E-2</v>
      </c>
    </row>
    <row r="139" spans="4:100" x14ac:dyDescent="0.2">
      <c r="D139" s="57"/>
      <c r="E139" s="57"/>
      <c r="F139" s="57"/>
      <c r="H139" s="57"/>
      <c r="I139" s="57"/>
      <c r="AM139" s="57">
        <v>115.316</v>
      </c>
      <c r="AN139" s="57">
        <v>115.316</v>
      </c>
      <c r="AS139" s="57">
        <v>0</v>
      </c>
      <c r="AT139" s="57">
        <v>0</v>
      </c>
      <c r="BB139" s="57">
        <v>0</v>
      </c>
      <c r="BC139" s="57">
        <v>0</v>
      </c>
      <c r="CG139" s="57">
        <v>177.02115989859439</v>
      </c>
      <c r="CH139" s="57">
        <v>156.98587127158552</v>
      </c>
      <c r="CM139" s="57">
        <v>0</v>
      </c>
      <c r="CN139" s="57">
        <v>0</v>
      </c>
      <c r="CQ139" s="57">
        <v>0</v>
      </c>
      <c r="CR139" s="57">
        <v>0</v>
      </c>
      <c r="CU139" s="57">
        <v>0</v>
      </c>
      <c r="CV139" s="57">
        <v>0</v>
      </c>
    </row>
    <row r="140" spans="4:100" x14ac:dyDescent="0.2">
      <c r="D140" s="57"/>
      <c r="E140" s="57"/>
      <c r="F140" s="57"/>
      <c r="H140" s="57"/>
      <c r="I140" s="57"/>
      <c r="AM140" s="57">
        <v>4673.3523295966661</v>
      </c>
      <c r="AN140" s="57">
        <v>4673.3523295966661</v>
      </c>
      <c r="AS140" s="57">
        <v>172.78132959666621</v>
      </c>
      <c r="AT140" s="57">
        <v>172.78132959666621</v>
      </c>
      <c r="BB140" s="57">
        <v>459.68</v>
      </c>
      <c r="BC140" s="57">
        <v>459.68</v>
      </c>
      <c r="CG140" s="57">
        <v>177.67488754550124</v>
      </c>
      <c r="CH140" s="57">
        <v>156.98587127158555</v>
      </c>
      <c r="CM140" s="57">
        <v>60.958382742904938</v>
      </c>
      <c r="CN140" s="57">
        <v>60.958382742904938</v>
      </c>
      <c r="CQ140" s="57">
        <v>0.13074126599240002</v>
      </c>
      <c r="CR140" s="57">
        <v>0.13074126599240002</v>
      </c>
      <c r="CU140" s="57">
        <v>5.1996935574718829E-2</v>
      </c>
      <c r="CV140" s="57">
        <v>5.1996935574718829E-2</v>
      </c>
    </row>
    <row r="141" spans="4:100" x14ac:dyDescent="0.2">
      <c r="D141" s="57"/>
      <c r="E141" s="57"/>
      <c r="F141" s="57"/>
      <c r="H141" s="57"/>
      <c r="I141" s="57"/>
      <c r="AM141" s="57">
        <v>6250.7989471251594</v>
      </c>
      <c r="AN141" s="57">
        <v>6250.7989471251594</v>
      </c>
      <c r="AS141" s="57">
        <v>229.63894712516085</v>
      </c>
      <c r="AT141" s="57">
        <v>229.63894712516085</v>
      </c>
      <c r="BB141" s="57">
        <v>118.22</v>
      </c>
      <c r="BC141" s="57">
        <v>118.22</v>
      </c>
      <c r="CG141" s="57">
        <v>177.52086197515777</v>
      </c>
      <c r="CH141" s="57">
        <v>177.5208619751578</v>
      </c>
      <c r="CM141" s="57">
        <v>20.798621280211343</v>
      </c>
      <c r="CN141" s="57">
        <v>20.798621280211343</v>
      </c>
      <c r="CQ141" s="57">
        <v>1.3598261713263523E-2</v>
      </c>
      <c r="CR141" s="57">
        <v>1.3598261713263523E-2</v>
      </c>
      <c r="CU141" s="57">
        <v>2.3996932435170924E-3</v>
      </c>
      <c r="CV141" s="57">
        <v>2.3996932435170924E-3</v>
      </c>
    </row>
    <row r="142" spans="4:100" x14ac:dyDescent="0.2">
      <c r="D142" s="57"/>
      <c r="E142" s="57"/>
      <c r="F142" s="57"/>
      <c r="H142" s="57"/>
      <c r="I142" s="57"/>
      <c r="AM142" s="57">
        <v>3046.4996845028941</v>
      </c>
      <c r="AN142" s="57">
        <v>3046.4996845028936</v>
      </c>
      <c r="AS142" s="57">
        <v>110.55768450289395</v>
      </c>
      <c r="AT142" s="57">
        <v>110.55768450289395</v>
      </c>
      <c r="BB142" s="57">
        <v>1250.1099999999999</v>
      </c>
      <c r="BC142" s="57">
        <v>1250.1099999999999</v>
      </c>
      <c r="CG142" s="57">
        <v>171.68209701132994</v>
      </c>
      <c r="CH142" s="57">
        <v>171.68209701132994</v>
      </c>
      <c r="CM142" s="57">
        <v>52.390617603508367</v>
      </c>
      <c r="CN142" s="57">
        <v>52.390617603508375</v>
      </c>
      <c r="CQ142" s="57">
        <v>1.3083868087287875</v>
      </c>
      <c r="CR142" s="57">
        <v>1.3083868087287878</v>
      </c>
      <c r="CU142" s="57">
        <v>0.317085212551934</v>
      </c>
      <c r="CV142" s="57">
        <v>0.31708521255193406</v>
      </c>
    </row>
    <row r="143" spans="4:100" x14ac:dyDescent="0.2">
      <c r="D143" s="57"/>
      <c r="E143" s="57"/>
      <c r="F143" s="57"/>
      <c r="H143" s="57"/>
      <c r="I143" s="57"/>
      <c r="AM143" s="57">
        <v>3397.8630279749113</v>
      </c>
      <c r="AN143" s="57">
        <v>3397.8630279749113</v>
      </c>
      <c r="AS143" s="57">
        <v>112.31702797491153</v>
      </c>
      <c r="AT143" s="57">
        <v>112.31702797491153</v>
      </c>
      <c r="BB143" s="57">
        <v>782.81</v>
      </c>
      <c r="BC143" s="57">
        <v>782.81</v>
      </c>
      <c r="CG143" s="57">
        <v>237.99513550709801</v>
      </c>
      <c r="CH143" s="57">
        <v>237.99513550709801</v>
      </c>
      <c r="CM143" s="57">
        <v>43.568560233644909</v>
      </c>
      <c r="CN143" s="57">
        <v>43.568560233644909</v>
      </c>
      <c r="CQ143" s="57">
        <v>8.063891856267702E-2</v>
      </c>
      <c r="CR143" s="57">
        <v>8.063891856267702E-2</v>
      </c>
      <c r="CU143" s="57">
        <v>8.063891856267702E-2</v>
      </c>
      <c r="CV143" s="57">
        <v>8.063891856267702E-2</v>
      </c>
    </row>
    <row r="144" spans="4:100" x14ac:dyDescent="0.2">
      <c r="D144" s="57"/>
      <c r="E144" s="57"/>
      <c r="F144" s="57"/>
      <c r="H144" s="57"/>
      <c r="I144" s="57"/>
      <c r="AM144" s="57">
        <v>426.52132273086966</v>
      </c>
      <c r="AN144" s="57">
        <v>426.5213227308696</v>
      </c>
      <c r="AS144" s="57">
        <v>19.86132273086956</v>
      </c>
      <c r="AT144" s="57">
        <v>19.86132273086956</v>
      </c>
      <c r="BB144" s="57">
        <v>136.28</v>
      </c>
      <c r="BC144" s="57">
        <v>136.28</v>
      </c>
      <c r="CG144" s="57">
        <v>226.58137839768989</v>
      </c>
      <c r="CH144" s="57">
        <v>226.58137839768989</v>
      </c>
      <c r="CM144" s="57">
        <v>147.87068462646704</v>
      </c>
      <c r="CN144" s="57">
        <v>61.427175157974276</v>
      </c>
      <c r="CQ144" s="57">
        <v>0.13598382286879801</v>
      </c>
      <c r="CR144" s="57">
        <v>0.13598382286879801</v>
      </c>
      <c r="CU144" s="57">
        <v>0.11253833616728109</v>
      </c>
      <c r="CV144" s="57">
        <v>0.11253833616728111</v>
      </c>
    </row>
    <row r="145" spans="4:100" x14ac:dyDescent="0.2">
      <c r="D145" s="57"/>
      <c r="E145" s="57"/>
      <c r="F145" s="57"/>
      <c r="H145" s="57"/>
      <c r="I145" s="57"/>
      <c r="AM145" s="57">
        <v>78.250031513537508</v>
      </c>
      <c r="AN145" s="57">
        <v>78.250031513537508</v>
      </c>
      <c r="AS145" s="57">
        <v>2.7700315135375089</v>
      </c>
      <c r="AT145" s="57">
        <v>2.7700315135375089</v>
      </c>
      <c r="BB145" s="57">
        <v>0</v>
      </c>
      <c r="BC145" s="57">
        <v>0</v>
      </c>
      <c r="CG145" s="57">
        <v>227.17934813223181</v>
      </c>
      <c r="CH145" s="57">
        <v>227.17934813223181</v>
      </c>
      <c r="CM145" s="57">
        <v>2.4536731332406352</v>
      </c>
      <c r="CN145" s="57">
        <v>2.4536731332406352</v>
      </c>
      <c r="CQ145" s="57">
        <v>0</v>
      </c>
      <c r="CR145" s="57">
        <v>0</v>
      </c>
      <c r="CU145" s="57">
        <v>0</v>
      </c>
      <c r="CV145" s="57">
        <v>0</v>
      </c>
    </row>
    <row r="146" spans="4:100" x14ac:dyDescent="0.2">
      <c r="D146" s="57"/>
      <c r="E146" s="57"/>
      <c r="F146" s="57"/>
      <c r="H146" s="57"/>
      <c r="I146" s="57"/>
      <c r="AM146" s="57">
        <v>135.66373991909219</v>
      </c>
      <c r="AN146" s="57">
        <v>135.66373991909219</v>
      </c>
      <c r="AS146" s="57">
        <v>6.8865222321398161</v>
      </c>
      <c r="AT146" s="57">
        <v>6.8865222321398161</v>
      </c>
      <c r="BB146" s="57">
        <v>6.5172176869523808</v>
      </c>
      <c r="BC146" s="57">
        <v>6.5172176869523808</v>
      </c>
      <c r="CG146" s="57">
        <v>227.50375820466547</v>
      </c>
      <c r="CH146" s="57">
        <v>227.5037582046655</v>
      </c>
      <c r="CM146" s="57">
        <v>59.116754445830601</v>
      </c>
      <c r="CN146" s="57">
        <v>59.116754445830601</v>
      </c>
      <c r="CQ146" s="57">
        <v>2.2113499169263317E-2</v>
      </c>
      <c r="CR146" s="57">
        <v>2.2113499169263317E-2</v>
      </c>
      <c r="CU146" s="57">
        <v>0</v>
      </c>
      <c r="CV146" s="57">
        <v>0</v>
      </c>
    </row>
    <row r="147" spans="4:100" x14ac:dyDescent="0.2">
      <c r="D147" s="57"/>
      <c r="E147" s="57"/>
      <c r="F147" s="57"/>
      <c r="H147" s="57"/>
      <c r="I147" s="57"/>
      <c r="AM147" s="57">
        <v>251.55628395604396</v>
      </c>
      <c r="AN147" s="57">
        <v>251.55628395604393</v>
      </c>
      <c r="AS147" s="57">
        <v>9.9112839560439632</v>
      </c>
      <c r="AT147" s="57">
        <v>9.9112839560439632</v>
      </c>
      <c r="BB147" s="57">
        <v>9.33</v>
      </c>
      <c r="BC147" s="57">
        <v>9.33</v>
      </c>
      <c r="CG147" s="57">
        <v>244.8316534321238</v>
      </c>
      <c r="CH147" s="57">
        <v>244.8316534321238</v>
      </c>
      <c r="CM147" s="57">
        <v>44.681849418494501</v>
      </c>
      <c r="CN147" s="57">
        <v>44.681849418494508</v>
      </c>
      <c r="CQ147" s="57">
        <v>2.385152104190098E-2</v>
      </c>
      <c r="CR147" s="57">
        <v>2.3851521041900983E-2</v>
      </c>
      <c r="CU147" s="57">
        <v>0</v>
      </c>
      <c r="CV147" s="57">
        <v>0</v>
      </c>
    </row>
    <row r="148" spans="4:100" x14ac:dyDescent="0.2">
      <c r="D148" s="57"/>
      <c r="E148" s="57"/>
      <c r="F148" s="57"/>
      <c r="H148" s="57"/>
      <c r="I148" s="57"/>
      <c r="AM148" s="57">
        <v>318.91301188163811</v>
      </c>
      <c r="AN148" s="57">
        <v>318.91301188163811</v>
      </c>
      <c r="AS148" s="57">
        <v>16.287011881638136</v>
      </c>
      <c r="AT148" s="57">
        <v>16.287011881638136</v>
      </c>
      <c r="BB148" s="57">
        <v>0</v>
      </c>
      <c r="BC148" s="57">
        <v>0</v>
      </c>
      <c r="CG148" s="57">
        <v>245.28001048384303</v>
      </c>
      <c r="CH148" s="57">
        <v>245.28001048384303</v>
      </c>
      <c r="CM148" s="57">
        <v>0</v>
      </c>
      <c r="CN148" s="57">
        <v>0</v>
      </c>
      <c r="CQ148" s="57">
        <v>0.10974779546778091</v>
      </c>
      <c r="CR148" s="57">
        <v>0.10974779546778091</v>
      </c>
      <c r="CU148" s="57">
        <v>0</v>
      </c>
      <c r="CV148" s="57">
        <v>0</v>
      </c>
    </row>
    <row r="149" spans="4:100" x14ac:dyDescent="0.2">
      <c r="D149" s="57"/>
      <c r="E149" s="57"/>
      <c r="F149" s="57"/>
      <c r="H149" s="57"/>
      <c r="I149" s="57"/>
      <c r="AM149" s="57">
        <v>246.98302923462444</v>
      </c>
      <c r="AN149" s="57">
        <v>246.98302923462444</v>
      </c>
      <c r="AS149" s="57">
        <v>14.876309450549467</v>
      </c>
      <c r="AT149" s="57">
        <v>14.876309450549467</v>
      </c>
      <c r="BB149" s="57">
        <v>41.271719784075003</v>
      </c>
      <c r="BC149" s="57">
        <v>41.271719784075003</v>
      </c>
      <c r="CG149" s="57">
        <v>182.51523630258311</v>
      </c>
      <c r="CH149" s="57">
        <v>158.73015873015868</v>
      </c>
      <c r="CM149" s="57">
        <v>24.981473500913033</v>
      </c>
      <c r="CN149" s="57">
        <v>24.981473500913033</v>
      </c>
      <c r="CQ149" s="57">
        <v>0.15790558614839681</v>
      </c>
      <c r="CR149" s="57">
        <v>0.15790558614839681</v>
      </c>
      <c r="CU149" s="57">
        <v>0</v>
      </c>
      <c r="CV149" s="57">
        <v>0</v>
      </c>
    </row>
    <row r="150" spans="4:100" x14ac:dyDescent="0.2">
      <c r="D150" s="57"/>
      <c r="E150" s="57"/>
      <c r="F150" s="57"/>
      <c r="H150" s="57"/>
      <c r="I150" s="57"/>
      <c r="AM150" s="57">
        <v>1950.357719230929</v>
      </c>
      <c r="AN150" s="57">
        <v>1950.357719230929</v>
      </c>
      <c r="AS150" s="57">
        <v>59.641719230929034</v>
      </c>
      <c r="AT150" s="57">
        <v>59.641719230929034</v>
      </c>
      <c r="BB150" s="57">
        <v>0</v>
      </c>
      <c r="BC150" s="57">
        <v>0</v>
      </c>
      <c r="CG150" s="57">
        <v>259.73299546300854</v>
      </c>
      <c r="CH150" s="57">
        <v>158.73015873015871</v>
      </c>
      <c r="CM150" s="57">
        <v>37.606434592379301</v>
      </c>
      <c r="CN150" s="57">
        <v>37.606434592379301</v>
      </c>
      <c r="CQ150" s="57">
        <v>3.3839946051550648E-2</v>
      </c>
      <c r="CR150" s="57">
        <v>3.3839946051550648E-2</v>
      </c>
      <c r="CU150" s="57">
        <v>0</v>
      </c>
      <c r="CV150" s="57">
        <v>0</v>
      </c>
    </row>
    <row r="151" spans="4:100" x14ac:dyDescent="0.2">
      <c r="D151" s="57"/>
      <c r="E151" s="57"/>
      <c r="F151" s="57"/>
      <c r="H151" s="57"/>
      <c r="I151" s="57"/>
      <c r="AM151" s="57">
        <v>216.83421430382347</v>
      </c>
      <c r="AN151" s="57">
        <v>216.83421430382344</v>
      </c>
      <c r="AS151" s="57">
        <v>8.2037579412970754</v>
      </c>
      <c r="AT151" s="57">
        <v>8.2037579412970754</v>
      </c>
      <c r="BB151" s="57">
        <v>13.296456362526428</v>
      </c>
      <c r="BC151" s="57">
        <v>13.296456362526428</v>
      </c>
      <c r="CG151" s="57">
        <v>175.57619773954485</v>
      </c>
      <c r="CH151" s="57">
        <v>156.98587127158552</v>
      </c>
      <c r="CM151" s="57">
        <v>9.7447720913605895</v>
      </c>
      <c r="CN151" s="57">
        <v>9.7447720913605895</v>
      </c>
      <c r="CQ151" s="57">
        <v>0</v>
      </c>
      <c r="CR151" s="57">
        <v>0</v>
      </c>
      <c r="CU151" s="57">
        <v>0</v>
      </c>
      <c r="CV151" s="57">
        <v>0</v>
      </c>
    </row>
    <row r="152" spans="4:100" x14ac:dyDescent="0.2">
      <c r="D152" s="57"/>
      <c r="E152" s="57"/>
      <c r="F152" s="57"/>
      <c r="H152" s="57"/>
      <c r="I152" s="57"/>
      <c r="AM152" s="57">
        <v>1698.8279381836735</v>
      </c>
      <c r="AN152" s="57">
        <v>1698.8279381836737</v>
      </c>
      <c r="AS152" s="57">
        <v>53.548938183673471</v>
      </c>
      <c r="AT152" s="57">
        <v>53.548938183673471</v>
      </c>
      <c r="BB152" s="57">
        <v>517.12</v>
      </c>
      <c r="BC152" s="57">
        <v>517.12</v>
      </c>
      <c r="CG152" s="57">
        <v>227.47749207236049</v>
      </c>
      <c r="CH152" s="57">
        <v>227.47749207236049</v>
      </c>
      <c r="CM152" s="57">
        <v>56.364154278258283</v>
      </c>
      <c r="CN152" s="57">
        <v>56.364154278258276</v>
      </c>
      <c r="CQ152" s="57">
        <v>0.14774892404251386</v>
      </c>
      <c r="CR152" s="57">
        <v>0.14774892404251386</v>
      </c>
      <c r="CU152" s="57">
        <v>0.14774892404251386</v>
      </c>
      <c r="CV152" s="57">
        <v>0.14774892404251386</v>
      </c>
    </row>
    <row r="153" spans="4:100" x14ac:dyDescent="0.2">
      <c r="D153" s="57"/>
      <c r="E153" s="57"/>
      <c r="F153" s="57"/>
      <c r="H153" s="57"/>
      <c r="I153" s="57"/>
      <c r="AM153" s="57">
        <v>57.7199962967033</v>
      </c>
      <c r="AN153" s="57">
        <v>57.7199962967033</v>
      </c>
      <c r="AS153" s="57">
        <v>5.401771868131874</v>
      </c>
      <c r="AT153" s="57">
        <v>5.401771868131874</v>
      </c>
      <c r="BB153" s="57">
        <v>10.20822442857143</v>
      </c>
      <c r="BC153" s="57">
        <v>10.20822442857143</v>
      </c>
      <c r="CG153" s="57">
        <v>227.48828086051859</v>
      </c>
      <c r="CH153" s="57">
        <v>227.48828086051859</v>
      </c>
      <c r="CM153" s="57">
        <v>116.92654942851186</v>
      </c>
      <c r="CN153" s="57">
        <v>116.92654942851186</v>
      </c>
      <c r="CQ153" s="57">
        <v>1.7325018436584957E-2</v>
      </c>
      <c r="CR153" s="57">
        <v>1.7325018436584957E-2</v>
      </c>
      <c r="CU153" s="57">
        <v>0</v>
      </c>
      <c r="CV153" s="57">
        <v>0</v>
      </c>
    </row>
    <row r="154" spans="4:100" x14ac:dyDescent="0.2">
      <c r="D154" s="57"/>
      <c r="E154" s="57"/>
      <c r="F154" s="57"/>
      <c r="H154" s="57"/>
      <c r="I154" s="57"/>
      <c r="AM154" s="57">
        <v>313.90628005046153</v>
      </c>
      <c r="AN154" s="57">
        <v>313.90628005046153</v>
      </c>
      <c r="AS154" s="57">
        <v>32.108798681318682</v>
      </c>
      <c r="AT154" s="57">
        <v>32.108798681318682</v>
      </c>
      <c r="BB154" s="57">
        <v>55.933481369142854</v>
      </c>
      <c r="BC154" s="57">
        <v>55.933481369142854</v>
      </c>
      <c r="CG154" s="57">
        <v>231.34623286347127</v>
      </c>
      <c r="CH154" s="57">
        <v>231.34623286347127</v>
      </c>
      <c r="CM154" s="57">
        <v>80.43802116969745</v>
      </c>
      <c r="CN154" s="57">
        <v>80.43802116969745</v>
      </c>
      <c r="CQ154" s="57">
        <v>0.36953704774989721</v>
      </c>
      <c r="CR154" s="57">
        <v>0.36953704774989721</v>
      </c>
      <c r="CU154" s="57">
        <v>0</v>
      </c>
      <c r="CV154" s="57">
        <v>0</v>
      </c>
    </row>
    <row r="155" spans="4:100" x14ac:dyDescent="0.2">
      <c r="D155" s="57"/>
      <c r="E155" s="57"/>
      <c r="F155" s="57"/>
      <c r="H155" s="57"/>
      <c r="I155" s="57"/>
      <c r="AM155" s="57">
        <v>736.12609936251852</v>
      </c>
      <c r="AN155" s="57">
        <v>736.12609936251852</v>
      </c>
      <c r="AS155" s="57">
        <v>40.417018415192942</v>
      </c>
      <c r="AT155" s="57">
        <v>40.417018415192942</v>
      </c>
      <c r="BB155" s="57">
        <v>98.817080947325479</v>
      </c>
      <c r="BC155" s="57">
        <v>98.817080947325479</v>
      </c>
      <c r="CG155" s="57">
        <v>214.56871616496971</v>
      </c>
      <c r="CH155" s="57">
        <v>214.56871616496971</v>
      </c>
      <c r="CM155" s="57">
        <v>0</v>
      </c>
      <c r="CN155" s="57">
        <v>0</v>
      </c>
      <c r="CQ155" s="57">
        <v>0.37765268782175587</v>
      </c>
      <c r="CR155" s="57">
        <v>0.37765268782175587</v>
      </c>
      <c r="CU155" s="57">
        <v>0.16844940032337311</v>
      </c>
      <c r="CV155" s="57">
        <v>0.16844940032337311</v>
      </c>
    </row>
    <row r="156" spans="4:100" x14ac:dyDescent="0.2">
      <c r="D156" s="57"/>
      <c r="E156" s="57"/>
      <c r="F156" s="57"/>
      <c r="H156" s="57"/>
      <c r="I156" s="57"/>
      <c r="AM156" s="57">
        <v>107.63451640472864</v>
      </c>
      <c r="AN156" s="57">
        <v>107.63451640472864</v>
      </c>
      <c r="AS156" s="57">
        <v>5.4545164047286381</v>
      </c>
      <c r="AT156" s="57">
        <v>5.4545164047286381</v>
      </c>
      <c r="BB156" s="57">
        <v>0</v>
      </c>
      <c r="BC156" s="57">
        <v>0</v>
      </c>
      <c r="CG156" s="57">
        <v>217.33102253032931</v>
      </c>
      <c r="CH156" s="57">
        <v>217.33102253032931</v>
      </c>
      <c r="CM156" s="57">
        <v>22.009668265633834</v>
      </c>
      <c r="CN156" s="57">
        <v>22.009668265633834</v>
      </c>
      <c r="CQ156" s="57">
        <v>0</v>
      </c>
      <c r="CR156" s="57">
        <v>0</v>
      </c>
      <c r="CU156" s="57">
        <v>0</v>
      </c>
      <c r="CV156" s="57">
        <v>0</v>
      </c>
    </row>
    <row r="157" spans="4:100" x14ac:dyDescent="0.2">
      <c r="D157" s="57"/>
      <c r="E157" s="57"/>
      <c r="F157" s="57"/>
      <c r="H157" s="57"/>
      <c r="I157" s="57"/>
      <c r="AM157" s="57">
        <v>86.55</v>
      </c>
      <c r="AN157" s="57">
        <v>86.55</v>
      </c>
      <c r="AS157" s="57">
        <v>5.55</v>
      </c>
      <c r="AT157" s="57">
        <v>5.55</v>
      </c>
      <c r="BB157" s="57">
        <v>0</v>
      </c>
      <c r="BC157" s="57">
        <v>0</v>
      </c>
      <c r="CG157" s="57">
        <v>221.44186988638759</v>
      </c>
      <c r="CH157" s="57">
        <v>221.44186988638759</v>
      </c>
      <c r="CM157" s="57">
        <v>32.420566146735986</v>
      </c>
      <c r="CN157" s="57">
        <v>32.420566146735986</v>
      </c>
      <c r="CQ157" s="57">
        <v>0</v>
      </c>
      <c r="CR157" s="57">
        <v>0</v>
      </c>
      <c r="CU157" s="57">
        <v>0</v>
      </c>
      <c r="CV157" s="57">
        <v>0</v>
      </c>
    </row>
    <row r="158" spans="4:100" x14ac:dyDescent="0.2">
      <c r="D158" s="57"/>
      <c r="E158" s="57"/>
      <c r="F158" s="57"/>
      <c r="H158" s="57"/>
      <c r="I158" s="57"/>
      <c r="AM158" s="57">
        <v>174.67338051220875</v>
      </c>
      <c r="AN158" s="57">
        <v>174.67338051220875</v>
      </c>
      <c r="AS158" s="57">
        <v>12.020626282090209</v>
      </c>
      <c r="AT158" s="57">
        <v>12.020626282090209</v>
      </c>
      <c r="BB158" s="57">
        <v>16.060754230118569</v>
      </c>
      <c r="BC158" s="57">
        <v>16.060754230118569</v>
      </c>
      <c r="CG158" s="57">
        <v>226.25636079632901</v>
      </c>
      <c r="CH158" s="57">
        <v>226.25636079632901</v>
      </c>
      <c r="CM158" s="57">
        <v>12.371661862060071</v>
      </c>
      <c r="CN158" s="57">
        <v>12.371661862060071</v>
      </c>
      <c r="CQ158" s="57">
        <v>0</v>
      </c>
      <c r="CR158" s="57">
        <v>0</v>
      </c>
      <c r="CU158" s="57">
        <v>0</v>
      </c>
      <c r="CV158" s="57">
        <v>0</v>
      </c>
    </row>
    <row r="159" spans="4:100" x14ac:dyDescent="0.2">
      <c r="D159" s="57"/>
      <c r="E159" s="57"/>
      <c r="F159" s="57"/>
      <c r="H159" s="57"/>
      <c r="I159" s="57"/>
      <c r="AM159" s="57">
        <v>309.60455544079696</v>
      </c>
      <c r="AN159" s="57">
        <v>309.60455544079696</v>
      </c>
      <c r="AS159" s="57">
        <v>17.680555440796951</v>
      </c>
      <c r="AT159" s="57">
        <v>17.680555440796951</v>
      </c>
      <c r="BB159" s="57">
        <v>0</v>
      </c>
      <c r="BC159" s="57">
        <v>0</v>
      </c>
      <c r="CG159" s="57">
        <v>263.83706467661688</v>
      </c>
      <c r="CH159" s="57">
        <v>263.83296279597641</v>
      </c>
      <c r="CM159" s="57">
        <v>15.648994547583353</v>
      </c>
      <c r="CN159" s="57">
        <v>15.648994547583353</v>
      </c>
      <c r="CQ159" s="57">
        <v>0</v>
      </c>
      <c r="CR159" s="57">
        <v>0</v>
      </c>
      <c r="CU159" s="57">
        <v>0</v>
      </c>
      <c r="CV159" s="57">
        <v>0</v>
      </c>
    </row>
    <row r="160" spans="4:100" x14ac:dyDescent="0.2">
      <c r="D160" s="57"/>
      <c r="E160" s="57"/>
      <c r="F160" s="57"/>
      <c r="H160" s="57"/>
      <c r="I160" s="57"/>
      <c r="AM160" s="57">
        <v>64.320000000000007</v>
      </c>
      <c r="AN160" s="57">
        <v>64.320999999999998</v>
      </c>
      <c r="AS160" s="57">
        <v>5.94</v>
      </c>
      <c r="AT160" s="57">
        <v>5.94</v>
      </c>
      <c r="BB160" s="57">
        <v>0</v>
      </c>
      <c r="BC160" s="57">
        <v>0</v>
      </c>
      <c r="CG160" s="57">
        <v>227.48743975782023</v>
      </c>
      <c r="CH160" s="57">
        <v>227.48743975782023</v>
      </c>
      <c r="CM160" s="57">
        <v>15.967039800995023</v>
      </c>
      <c r="CN160" s="57">
        <v>15.966791561076475</v>
      </c>
      <c r="CQ160" s="57">
        <v>0</v>
      </c>
      <c r="CR160" s="57">
        <v>0</v>
      </c>
      <c r="CU160" s="57">
        <v>0</v>
      </c>
      <c r="CV160" s="57">
        <v>0</v>
      </c>
    </row>
    <row r="161" spans="4:100" x14ac:dyDescent="0.2">
      <c r="D161" s="57"/>
      <c r="E161" s="57"/>
      <c r="F161" s="57"/>
      <c r="H161" s="57"/>
      <c r="I161" s="57"/>
      <c r="AM161" s="57">
        <v>250.78307646670331</v>
      </c>
      <c r="AN161" s="57">
        <v>250.78307646670331</v>
      </c>
      <c r="AS161" s="57">
        <v>18.014251868131879</v>
      </c>
      <c r="AT161" s="57">
        <v>18.014251868131879</v>
      </c>
      <c r="BB161" s="57">
        <v>56.263824598571432</v>
      </c>
      <c r="BC161" s="57">
        <v>56.263824598571432</v>
      </c>
      <c r="CG161" s="57">
        <v>154.44015444015443</v>
      </c>
      <c r="CH161" s="57">
        <v>0</v>
      </c>
      <c r="CM161" s="57">
        <v>161.69352641857338</v>
      </c>
      <c r="CN161" s="57">
        <v>161.69352641857338</v>
      </c>
      <c r="CQ161" s="57">
        <v>1.7026667270217222</v>
      </c>
      <c r="CR161" s="57">
        <v>1.7026667270217222</v>
      </c>
      <c r="CU161" s="57">
        <v>0</v>
      </c>
      <c r="CV161" s="57">
        <v>0</v>
      </c>
    </row>
    <row r="162" spans="4:100" x14ac:dyDescent="0.2">
      <c r="D162" s="57"/>
      <c r="E162" s="57"/>
      <c r="F162" s="57"/>
      <c r="H162" s="57"/>
      <c r="I162" s="57"/>
      <c r="AM162" s="57">
        <v>67.64</v>
      </c>
      <c r="AN162" s="57">
        <v>0</v>
      </c>
      <c r="AS162" s="57">
        <v>3.6</v>
      </c>
      <c r="AT162" s="57">
        <v>0</v>
      </c>
      <c r="BB162" s="57">
        <v>0</v>
      </c>
      <c r="BC162" s="57">
        <v>0</v>
      </c>
      <c r="CG162" s="57">
        <v>220.14803390036542</v>
      </c>
      <c r="CH162" s="57">
        <v>220.14803390036542</v>
      </c>
      <c r="CM162" s="57">
        <v>0</v>
      </c>
      <c r="CN162" s="57">
        <v>0</v>
      </c>
      <c r="CQ162" s="57">
        <v>0</v>
      </c>
      <c r="CR162" s="57">
        <v>0</v>
      </c>
      <c r="CU162" s="57">
        <v>0</v>
      </c>
      <c r="CV162" s="57">
        <v>0</v>
      </c>
    </row>
    <row r="163" spans="4:100" x14ac:dyDescent="0.2">
      <c r="D163" s="57"/>
      <c r="E163" s="57"/>
      <c r="F163" s="57"/>
      <c r="H163" s="57"/>
      <c r="I163" s="57"/>
      <c r="AM163" s="57">
        <v>293.34806609823102</v>
      </c>
      <c r="AN163" s="57">
        <v>293.34806609823102</v>
      </c>
      <c r="AS163" s="57">
        <v>15.940066098231053</v>
      </c>
      <c r="AT163" s="57">
        <v>15.940066098231053</v>
      </c>
      <c r="BB163" s="57">
        <v>5.34</v>
      </c>
      <c r="BC163" s="57">
        <v>5.34</v>
      </c>
      <c r="CG163" s="57">
        <v>172.74156894413235</v>
      </c>
      <c r="CH163" s="57">
        <v>0</v>
      </c>
      <c r="CM163" s="57">
        <v>14.474273024790209</v>
      </c>
      <c r="CN163" s="57">
        <v>14.474273024790209</v>
      </c>
      <c r="CQ163" s="57">
        <v>0</v>
      </c>
      <c r="CR163" s="57">
        <v>0</v>
      </c>
      <c r="CU163" s="57">
        <v>0</v>
      </c>
      <c r="CV163" s="57">
        <v>0</v>
      </c>
    </row>
    <row r="164" spans="4:100" x14ac:dyDescent="0.2">
      <c r="D164" s="57"/>
      <c r="E164" s="57"/>
      <c r="F164" s="57"/>
      <c r="H164" s="57"/>
      <c r="I164" s="57"/>
      <c r="AM164" s="57">
        <v>24122.720000000001</v>
      </c>
      <c r="AN164" s="57">
        <v>0</v>
      </c>
      <c r="AS164" s="57">
        <v>521.54</v>
      </c>
      <c r="AT164" s="57">
        <v>0</v>
      </c>
      <c r="BB164" s="57">
        <v>4677.25</v>
      </c>
      <c r="BC164" s="57">
        <v>0</v>
      </c>
      <c r="CG164" s="57">
        <v>175.44034359071173</v>
      </c>
      <c r="CH164" s="57">
        <v>156.98587127158552</v>
      </c>
      <c r="CM164" s="57">
        <v>49.683120311473992</v>
      </c>
      <c r="CN164" s="57">
        <v>0</v>
      </c>
      <c r="CQ164" s="57">
        <v>4.1135908388440443</v>
      </c>
      <c r="CR164" s="57">
        <v>0</v>
      </c>
      <c r="CU164" s="57">
        <v>3.1072366631955264</v>
      </c>
      <c r="CV164" s="57">
        <v>0</v>
      </c>
    </row>
    <row r="165" spans="4:100" x14ac:dyDescent="0.2">
      <c r="D165" s="57"/>
      <c r="E165" s="57"/>
      <c r="F165" s="57"/>
      <c r="H165" s="57"/>
      <c r="I165" s="57"/>
      <c r="AM165" s="57">
        <v>1059.4000000000001</v>
      </c>
      <c r="AN165" s="57">
        <v>1025.53</v>
      </c>
      <c r="AS165" s="57">
        <v>69.069999999999993</v>
      </c>
      <c r="AT165" s="57">
        <v>35.200000000000003</v>
      </c>
      <c r="BB165" s="57">
        <v>345.38</v>
      </c>
      <c r="BC165" s="57">
        <v>345.38</v>
      </c>
      <c r="CG165" s="57">
        <v>164.2032750230172</v>
      </c>
      <c r="CH165" s="57">
        <v>154.44015444015446</v>
      </c>
      <c r="CM165" s="57">
        <v>73.286766094015476</v>
      </c>
      <c r="CN165" s="57">
        <v>47.39012998157051</v>
      </c>
      <c r="CQ165" s="57">
        <v>4.2127619407211627</v>
      </c>
      <c r="CR165" s="57">
        <v>0.68257388862344348</v>
      </c>
      <c r="CU165" s="57">
        <v>4.2033226354540307</v>
      </c>
      <c r="CV165" s="57">
        <v>0.43879749982935656</v>
      </c>
    </row>
    <row r="166" spans="4:100" x14ac:dyDescent="0.2">
      <c r="D166" s="57"/>
      <c r="E166" s="57"/>
      <c r="F166" s="57"/>
      <c r="H166" s="57"/>
      <c r="I166" s="57"/>
      <c r="AM166" s="57">
        <v>8819.4800000000014</v>
      </c>
      <c r="AN166" s="57">
        <v>28731.297000000006</v>
      </c>
      <c r="AS166" s="57">
        <v>445.52</v>
      </c>
      <c r="AT166" s="57">
        <v>303.26400000000001</v>
      </c>
      <c r="BB166" s="57">
        <v>1001.45</v>
      </c>
      <c r="BC166" s="57">
        <v>2131.596</v>
      </c>
      <c r="CG166" s="57">
        <v>174.42818484869045</v>
      </c>
      <c r="CH166" s="57">
        <v>156.98587127158552</v>
      </c>
      <c r="CM166" s="57">
        <v>46.874305514610832</v>
      </c>
      <c r="CN166" s="57">
        <v>16.513873355595464</v>
      </c>
      <c r="CQ166" s="57">
        <v>0.93644976801353352</v>
      </c>
      <c r="CR166" s="57">
        <v>0.58960094979352995</v>
      </c>
      <c r="CU166" s="57">
        <v>3.9344723271666805E-2</v>
      </c>
      <c r="CV166" s="57">
        <v>4.1766301047947804E-2</v>
      </c>
    </row>
    <row r="167" spans="4:100" x14ac:dyDescent="0.2">
      <c r="D167" s="57"/>
      <c r="E167" s="57"/>
      <c r="F167" s="57"/>
      <c r="H167" s="57"/>
      <c r="I167" s="57"/>
      <c r="AM167" s="57">
        <v>464.46765509988194</v>
      </c>
      <c r="AN167" s="57">
        <v>464.46765509988194</v>
      </c>
      <c r="AS167" s="57">
        <v>43.787491618554157</v>
      </c>
      <c r="AT167" s="57">
        <v>43.787491618554157</v>
      </c>
      <c r="BB167" s="57">
        <v>28.254163481327694</v>
      </c>
      <c r="BC167" s="57">
        <v>28.254163481327694</v>
      </c>
      <c r="CG167" s="57">
        <v>161.81890591286177</v>
      </c>
      <c r="CH167" s="57">
        <v>154.44015444015443</v>
      </c>
      <c r="CM167" s="57">
        <v>60.568264961206665</v>
      </c>
      <c r="CN167" s="57">
        <v>60.568264961206665</v>
      </c>
      <c r="CQ167" s="57">
        <v>0.13779215688600976</v>
      </c>
      <c r="CR167" s="57">
        <v>0.13779215688600976</v>
      </c>
      <c r="CU167" s="57">
        <v>0.12487414217794633</v>
      </c>
      <c r="CV167" s="57">
        <v>0.12487414217794633</v>
      </c>
    </row>
    <row r="168" spans="4:100" x14ac:dyDescent="0.2">
      <c r="D168" s="57"/>
      <c r="E168" s="57"/>
      <c r="F168" s="57"/>
      <c r="H168" s="57"/>
      <c r="I168" s="57"/>
      <c r="AM168" s="57">
        <v>28925.003995024377</v>
      </c>
      <c r="AN168" s="57">
        <v>25980.887200000001</v>
      </c>
      <c r="AS168" s="57">
        <v>1152.6674084418098</v>
      </c>
      <c r="AT168" s="57">
        <v>300.93120000000005</v>
      </c>
      <c r="BB168" s="57">
        <v>3513.4445865825701</v>
      </c>
      <c r="BC168" s="57">
        <v>1421.0640000000001</v>
      </c>
      <c r="CG168" s="57">
        <v>174.64204721670225</v>
      </c>
      <c r="CH168" s="57">
        <v>0</v>
      </c>
      <c r="CM168" s="57">
        <v>33.365388650110937</v>
      </c>
      <c r="CN168" s="57">
        <v>13.221411468966311</v>
      </c>
      <c r="CQ168" s="57">
        <v>2.2574240615915593</v>
      </c>
      <c r="CR168" s="57">
        <v>0.66087042631862092</v>
      </c>
      <c r="CU168" s="57">
        <v>0.24836643069213671</v>
      </c>
      <c r="CV168" s="57">
        <v>6.8127003761441984E-2</v>
      </c>
    </row>
    <row r="169" spans="4:100" x14ac:dyDescent="0.2">
      <c r="D169" s="57"/>
      <c r="E169" s="57"/>
      <c r="F169" s="57"/>
      <c r="H169" s="57"/>
      <c r="I169" s="57"/>
      <c r="AM169" s="57">
        <v>12188.06</v>
      </c>
      <c r="AN169" s="57">
        <v>0</v>
      </c>
      <c r="AS169" s="57">
        <v>141.55000000000001</v>
      </c>
      <c r="AT169" s="57">
        <v>0</v>
      </c>
      <c r="BB169" s="57">
        <v>823</v>
      </c>
      <c r="BC169" s="57">
        <v>0</v>
      </c>
      <c r="CG169" s="57">
        <v>173.41227768848341</v>
      </c>
      <c r="CH169" s="57">
        <v>173.41227768848341</v>
      </c>
      <c r="CM169" s="57">
        <v>40.383785442474029</v>
      </c>
      <c r="CN169" s="57">
        <v>0</v>
      </c>
      <c r="CQ169" s="57">
        <v>1.1600697732042673</v>
      </c>
      <c r="CR169" s="57">
        <v>0</v>
      </c>
      <c r="CU169" s="57">
        <v>1.1489113115622995</v>
      </c>
      <c r="CV169" s="57">
        <v>0</v>
      </c>
    </row>
    <row r="170" spans="4:100" x14ac:dyDescent="0.2">
      <c r="D170" s="57"/>
      <c r="E170" s="57"/>
      <c r="F170" s="57"/>
      <c r="H170" s="57"/>
      <c r="I170" s="57"/>
      <c r="AM170" s="57">
        <v>84.900274630195696</v>
      </c>
      <c r="AN170" s="57">
        <v>84.900274630195696</v>
      </c>
      <c r="AS170" s="57">
        <v>2.8202746301956907</v>
      </c>
      <c r="AT170" s="57">
        <v>2.8202746301956907</v>
      </c>
      <c r="BB170" s="57">
        <v>0</v>
      </c>
      <c r="BC170" s="57">
        <v>0</v>
      </c>
      <c r="CG170" s="57">
        <v>174.21686902185624</v>
      </c>
      <c r="CH170" s="57">
        <v>0</v>
      </c>
      <c r="CM170" s="57">
        <v>31.09530577491272</v>
      </c>
      <c r="CN170" s="57">
        <v>31.09530577491272</v>
      </c>
      <c r="CQ170" s="57">
        <v>0.29446312286849163</v>
      </c>
      <c r="CR170" s="57">
        <v>0.29446312286849163</v>
      </c>
      <c r="CU170" s="57">
        <v>0</v>
      </c>
      <c r="CV170" s="57">
        <v>0</v>
      </c>
    </row>
    <row r="171" spans="4:100" x14ac:dyDescent="0.2">
      <c r="D171" s="57"/>
      <c r="E171" s="57"/>
      <c r="F171" s="57"/>
      <c r="H171" s="57"/>
      <c r="I171" s="57"/>
      <c r="AM171" s="57">
        <v>4269.72</v>
      </c>
      <c r="AN171" s="57">
        <v>0</v>
      </c>
      <c r="AS171" s="57">
        <v>71.66</v>
      </c>
      <c r="AT171" s="57">
        <v>0</v>
      </c>
      <c r="BB171" s="57">
        <v>188.52</v>
      </c>
      <c r="BC171" s="57">
        <v>0</v>
      </c>
      <c r="CG171" s="57">
        <v>179.30788120362297</v>
      </c>
      <c r="CH171" s="57">
        <v>0</v>
      </c>
      <c r="CM171" s="57">
        <v>1.9071508201942986</v>
      </c>
      <c r="CN171" s="57">
        <v>0</v>
      </c>
      <c r="CQ171" s="57">
        <v>8.1972588366450258E-2</v>
      </c>
      <c r="CR171" s="57">
        <v>0</v>
      </c>
      <c r="CU171" s="57">
        <v>3.700476846256897E-2</v>
      </c>
      <c r="CV171" s="57">
        <v>0</v>
      </c>
    </row>
    <row r="172" spans="4:100" x14ac:dyDescent="0.2">
      <c r="D172" s="57"/>
      <c r="E172" s="57"/>
      <c r="F172" s="57"/>
      <c r="H172" s="57"/>
      <c r="I172" s="57"/>
      <c r="AM172" s="57">
        <v>2809.85</v>
      </c>
      <c r="AN172" s="57">
        <v>0</v>
      </c>
      <c r="AS172" s="57">
        <v>39.619999999999997</v>
      </c>
      <c r="AT172" s="57">
        <v>0</v>
      </c>
      <c r="BB172" s="57">
        <v>124.36</v>
      </c>
      <c r="BC172" s="57">
        <v>0</v>
      </c>
      <c r="CG172" s="57">
        <v>263.18736140012203</v>
      </c>
      <c r="CH172" s="57">
        <v>263.18736140012203</v>
      </c>
      <c r="CM172" s="57">
        <v>23.706959446233785</v>
      </c>
      <c r="CN172" s="57">
        <v>0</v>
      </c>
      <c r="CQ172" s="57">
        <v>1.3879744470345392E-2</v>
      </c>
      <c r="CR172" s="57">
        <v>0</v>
      </c>
      <c r="CU172" s="57">
        <v>1.3879744470345392E-2</v>
      </c>
      <c r="CV172" s="57">
        <v>0</v>
      </c>
    </row>
    <row r="173" spans="4:100" x14ac:dyDescent="0.2">
      <c r="D173" s="57"/>
      <c r="E173" s="57"/>
      <c r="F173" s="57"/>
      <c r="H173" s="57"/>
      <c r="I173" s="57"/>
      <c r="AM173" s="57">
        <v>466.27238993225865</v>
      </c>
      <c r="AN173" s="57">
        <v>466.27238993225865</v>
      </c>
      <c r="AS173" s="57">
        <v>16.296542554208528</v>
      </c>
      <c r="AT173" s="57">
        <v>16.296542554208528</v>
      </c>
      <c r="BB173" s="57">
        <v>7.4798473780500006</v>
      </c>
      <c r="BC173" s="57">
        <v>7.4798473780500006</v>
      </c>
      <c r="CG173" s="57">
        <v>180.48784083121018</v>
      </c>
      <c r="CH173" s="57">
        <v>180.48784083121018</v>
      </c>
      <c r="CM173" s="57">
        <v>11.778522851841801</v>
      </c>
      <c r="CN173" s="57">
        <v>11.778522851841801</v>
      </c>
      <c r="CQ173" s="57">
        <v>0</v>
      </c>
      <c r="CR173" s="57">
        <v>0</v>
      </c>
      <c r="CU173" s="57">
        <v>0</v>
      </c>
      <c r="CV173" s="57">
        <v>0</v>
      </c>
    </row>
    <row r="174" spans="4:100" x14ac:dyDescent="0.2">
      <c r="D174" s="57"/>
      <c r="E174" s="57"/>
      <c r="F174" s="57"/>
      <c r="H174" s="57"/>
      <c r="I174" s="57"/>
      <c r="AM174" s="57">
        <v>382.29722114371066</v>
      </c>
      <c r="AN174" s="57">
        <v>382.29722114371066</v>
      </c>
      <c r="AS174" s="57">
        <v>13.06822114371063</v>
      </c>
      <c r="AT174" s="57">
        <v>13.06822114371063</v>
      </c>
      <c r="BB174" s="57">
        <v>103.53</v>
      </c>
      <c r="BC174" s="57">
        <v>103.53</v>
      </c>
      <c r="CG174" s="57">
        <v>180.49044051221958</v>
      </c>
      <c r="CH174" s="57">
        <v>180.49044051221958</v>
      </c>
      <c r="CM174" s="57">
        <v>62.603123110338444</v>
      </c>
      <c r="CN174" s="57">
        <v>62.603123110338444</v>
      </c>
      <c r="CQ174" s="57">
        <v>0.32435496033434869</v>
      </c>
      <c r="CR174" s="57">
        <v>0.32435496033434869</v>
      </c>
      <c r="CU174" s="57">
        <v>0</v>
      </c>
      <c r="CV174" s="57">
        <v>0</v>
      </c>
    </row>
    <row r="175" spans="4:100" x14ac:dyDescent="0.2">
      <c r="D175" s="57"/>
      <c r="E175" s="57"/>
      <c r="F175" s="57"/>
      <c r="H175" s="57"/>
      <c r="I175" s="57"/>
      <c r="AM175" s="57">
        <v>589.72652345426457</v>
      </c>
      <c r="AN175" s="57">
        <v>589.72652345426457</v>
      </c>
      <c r="AS175" s="57">
        <v>18.484504018836567</v>
      </c>
      <c r="AT175" s="57">
        <v>18.484504018836567</v>
      </c>
      <c r="BB175" s="57">
        <v>269.96001943542802</v>
      </c>
      <c r="BC175" s="57">
        <v>269.96001943542802</v>
      </c>
      <c r="CG175" s="57">
        <v>179.3181230573754</v>
      </c>
      <c r="CH175" s="57">
        <v>179.3181230573754</v>
      </c>
      <c r="CM175" s="57">
        <v>67.473648237708829</v>
      </c>
      <c r="CN175" s="57">
        <v>38.322848135815129</v>
      </c>
      <c r="CQ175" s="57">
        <v>0.24418097927245039</v>
      </c>
      <c r="CR175" s="57">
        <v>0.24418097927245039</v>
      </c>
      <c r="CU175" s="57">
        <v>0</v>
      </c>
      <c r="CV175" s="57">
        <v>0</v>
      </c>
    </row>
    <row r="176" spans="4:100" x14ac:dyDescent="0.2">
      <c r="D176" s="57"/>
      <c r="E176" s="57"/>
      <c r="F176" s="57"/>
      <c r="H176" s="57"/>
      <c r="I176" s="57"/>
      <c r="AM176" s="57">
        <v>213.36382150151195</v>
      </c>
      <c r="AN176" s="57">
        <v>213.36382150151195</v>
      </c>
      <c r="AS176" s="57">
        <v>7.6978215015119549</v>
      </c>
      <c r="AT176" s="57">
        <v>7.6978215015119549</v>
      </c>
      <c r="BB176" s="57">
        <v>61.98</v>
      </c>
      <c r="BC176" s="57">
        <v>61.98</v>
      </c>
      <c r="CG176" s="57">
        <v>180.17078345543587</v>
      </c>
      <c r="CH176" s="57">
        <v>158.73015873015873</v>
      </c>
      <c r="CM176" s="57">
        <v>45.312274273881471</v>
      </c>
      <c r="CN176" s="57">
        <v>45.312274273881471</v>
      </c>
      <c r="CQ176" s="57">
        <v>0.19216003777711427</v>
      </c>
      <c r="CR176" s="57">
        <v>0.19216003777711427</v>
      </c>
      <c r="CU176" s="57">
        <v>0</v>
      </c>
      <c r="CV176" s="57">
        <v>0</v>
      </c>
    </row>
    <row r="177" spans="4:100" x14ac:dyDescent="0.2">
      <c r="D177" s="57"/>
      <c r="E177" s="57"/>
      <c r="F177" s="57"/>
      <c r="H177" s="57"/>
      <c r="I177" s="57"/>
      <c r="AM177" s="57">
        <v>199.42190021550894</v>
      </c>
      <c r="AN177" s="57">
        <v>199.42190021550894</v>
      </c>
      <c r="AS177" s="57">
        <v>7.0099002155088739</v>
      </c>
      <c r="AT177" s="57">
        <v>7.0099002155088739</v>
      </c>
      <c r="BB177" s="57">
        <v>15.16</v>
      </c>
      <c r="BC177" s="57">
        <v>15.16</v>
      </c>
      <c r="CG177" s="57">
        <v>177.70237717322607</v>
      </c>
      <c r="CH177" s="57">
        <v>158.73015873015873</v>
      </c>
      <c r="CM177" s="57">
        <v>28.522444093919262</v>
      </c>
      <c r="CN177" s="57">
        <v>28.522444093919262</v>
      </c>
      <c r="CQ177" s="57">
        <v>0.18052179806278015</v>
      </c>
      <c r="CR177" s="57">
        <v>0.18052179806278015</v>
      </c>
      <c r="CU177" s="57">
        <v>0.13539134854708509</v>
      </c>
      <c r="CV177" s="57">
        <v>0.13539134854708509</v>
      </c>
    </row>
    <row r="178" spans="4:100" x14ac:dyDescent="0.2">
      <c r="D178" s="57"/>
      <c r="E178" s="57"/>
      <c r="F178" s="57"/>
      <c r="H178" s="57"/>
      <c r="I178" s="57"/>
      <c r="AM178" s="57">
        <v>3592.8599276847208</v>
      </c>
      <c r="AN178" s="57">
        <v>3559.0630000000001</v>
      </c>
      <c r="AS178" s="57">
        <v>148.99692768472073</v>
      </c>
      <c r="AT178" s="57">
        <v>115.2</v>
      </c>
      <c r="BB178" s="57">
        <v>772.25</v>
      </c>
      <c r="BC178" s="57">
        <v>772.25</v>
      </c>
      <c r="CG178" s="57">
        <v>157.5127436492632</v>
      </c>
      <c r="CH178" s="57">
        <v>156.98587127158555</v>
      </c>
      <c r="CM178" s="57">
        <v>61.997963873738485</v>
      </c>
      <c r="CN178" s="57">
        <v>62.586697678574389</v>
      </c>
      <c r="CQ178" s="57">
        <v>0.85575281583028662</v>
      </c>
      <c r="CR178" s="57">
        <v>0.86387906030323136</v>
      </c>
      <c r="CU178" s="57">
        <v>0.70211476394115691</v>
      </c>
      <c r="CV178" s="57">
        <v>0.70878205864858246</v>
      </c>
    </row>
    <row r="179" spans="4:100" x14ac:dyDescent="0.2">
      <c r="D179" s="57"/>
      <c r="E179" s="57"/>
      <c r="F179" s="57"/>
      <c r="H179" s="57"/>
      <c r="I179" s="57"/>
      <c r="AM179" s="57">
        <v>8198.896927829881</v>
      </c>
      <c r="AN179" s="57">
        <v>7968.2610000000004</v>
      </c>
      <c r="AS179" s="57">
        <v>446.2359278298801</v>
      </c>
      <c r="AT179" s="57">
        <v>215.6</v>
      </c>
      <c r="BB179" s="57">
        <v>1578.97</v>
      </c>
      <c r="BC179" s="57">
        <v>1578.97</v>
      </c>
      <c r="CG179" s="57">
        <v>155.27927131000067</v>
      </c>
      <c r="CH179" s="57">
        <v>155.27927131000069</v>
      </c>
      <c r="CM179" s="57">
        <v>42.755751546297958</v>
      </c>
      <c r="CN179" s="57">
        <v>43.993287870465089</v>
      </c>
      <c r="CQ179" s="57">
        <v>4.5432940952777034</v>
      </c>
      <c r="CR179" s="57">
        <v>0.86593549081788357</v>
      </c>
      <c r="CU179" s="57">
        <v>4.6225730526449654E-2</v>
      </c>
      <c r="CV179" s="57">
        <v>4.7563703046373605E-2</v>
      </c>
    </row>
    <row r="180" spans="4:100" x14ac:dyDescent="0.2">
      <c r="D180" s="57"/>
      <c r="E180" s="57"/>
      <c r="F180" s="57"/>
      <c r="H180" s="57"/>
      <c r="I180" s="57"/>
      <c r="AM180" s="57">
        <v>3117.0032929490435</v>
      </c>
      <c r="AN180" s="57">
        <v>3117.003292949043</v>
      </c>
      <c r="AS180" s="57">
        <v>67.32329294904298</v>
      </c>
      <c r="AT180" s="57">
        <v>67.32329294904298</v>
      </c>
      <c r="BB180" s="57">
        <v>521.82000000000005</v>
      </c>
      <c r="BC180" s="57">
        <v>521.82000000000005</v>
      </c>
      <c r="CG180" s="57">
        <v>158.73015873015873</v>
      </c>
      <c r="CH180" s="57">
        <v>158.73015873015873</v>
      </c>
      <c r="CM180" s="57">
        <v>47.276177196649833</v>
      </c>
      <c r="CN180" s="57">
        <v>47.27617719664984</v>
      </c>
      <c r="CQ180" s="57">
        <v>2.9238339338992123</v>
      </c>
      <c r="CR180" s="57">
        <v>0.67372402356789263</v>
      </c>
      <c r="CU180" s="57">
        <v>0.19887691533796981</v>
      </c>
      <c r="CV180" s="57">
        <v>0.19887691533796981</v>
      </c>
    </row>
    <row r="181" spans="4:100" x14ac:dyDescent="0.2">
      <c r="D181" s="57"/>
      <c r="E181" s="57"/>
      <c r="F181" s="57"/>
      <c r="H181" s="57"/>
      <c r="I181" s="57"/>
      <c r="AM181" s="57">
        <v>47145.057000000001</v>
      </c>
      <c r="AN181" s="57">
        <v>47145.057000000001</v>
      </c>
      <c r="AS181" s="57">
        <v>1840.0050000000001</v>
      </c>
      <c r="AT181" s="57">
        <v>1840.0050000000001</v>
      </c>
      <c r="BB181" s="57">
        <v>4416.0120000000006</v>
      </c>
      <c r="BC181" s="57">
        <v>4416.0120000000006</v>
      </c>
      <c r="CG181" s="57">
        <v>178.3263727206097</v>
      </c>
      <c r="CH181" s="57">
        <v>158.73015873015871</v>
      </c>
      <c r="CM181" s="57">
        <v>26.77375063943607</v>
      </c>
      <c r="CN181" s="57">
        <v>26.77375063943607</v>
      </c>
      <c r="CQ181" s="57">
        <v>7.1933309996846537</v>
      </c>
      <c r="CR181" s="57">
        <v>1.1666122282978681</v>
      </c>
      <c r="CU181" s="57">
        <v>6.1622579011835743</v>
      </c>
      <c r="CV181" s="57">
        <v>0.95450091406189197</v>
      </c>
    </row>
    <row r="182" spans="4:100" x14ac:dyDescent="0.2">
      <c r="D182" s="57"/>
      <c r="E182" s="57"/>
      <c r="F182" s="57"/>
      <c r="H182" s="57"/>
      <c r="I182" s="57"/>
      <c r="AM182" s="57">
        <v>117.08728036942158</v>
      </c>
      <c r="AN182" s="57">
        <v>117.08728036942159</v>
      </c>
      <c r="AS182" s="57">
        <v>9.7306043573037329</v>
      </c>
      <c r="AT182" s="57">
        <v>9.7306043573037329</v>
      </c>
      <c r="BB182" s="57">
        <v>16.430676012117864</v>
      </c>
      <c r="BC182" s="57">
        <v>16.430676012117864</v>
      </c>
      <c r="CG182" s="57">
        <v>156.15578261239497</v>
      </c>
      <c r="CH182" s="57">
        <v>156.155782612395</v>
      </c>
      <c r="CM182" s="57">
        <v>149.08536559158816</v>
      </c>
      <c r="CN182" s="57">
        <v>63.200716394234206</v>
      </c>
      <c r="CQ182" s="57">
        <v>0.29294386112462611</v>
      </c>
      <c r="CR182" s="57">
        <v>0.29294386112462606</v>
      </c>
      <c r="CU182" s="57">
        <v>0.23486752714073528</v>
      </c>
      <c r="CV182" s="57">
        <v>0.23486752714073522</v>
      </c>
    </row>
    <row r="183" spans="4:100" x14ac:dyDescent="0.2">
      <c r="D183" s="57"/>
      <c r="E183" s="57"/>
      <c r="F183" s="57"/>
      <c r="H183" s="57"/>
      <c r="I183" s="57"/>
      <c r="AM183" s="57">
        <v>5406.38</v>
      </c>
      <c r="AN183" s="57">
        <v>5406.3799999999992</v>
      </c>
      <c r="AS183" s="57">
        <v>286.60000000000002</v>
      </c>
      <c r="AT183" s="57">
        <v>286.60000000000002</v>
      </c>
      <c r="BB183" s="57">
        <v>747</v>
      </c>
      <c r="BC183" s="57">
        <v>747</v>
      </c>
      <c r="CG183" s="57">
        <v>176.04787724146888</v>
      </c>
      <c r="CH183" s="57">
        <v>154.4401544401544</v>
      </c>
      <c r="CM183" s="57">
        <v>29.342924470717929</v>
      </c>
      <c r="CN183" s="57">
        <v>29.342924470717936</v>
      </c>
      <c r="CQ183" s="57">
        <v>0.78795793118500734</v>
      </c>
      <c r="CR183" s="57">
        <v>0.78795793118500745</v>
      </c>
      <c r="CU183" s="57">
        <v>5.733966165900288E-2</v>
      </c>
      <c r="CV183" s="57">
        <v>5.7339661659002894E-2</v>
      </c>
    </row>
    <row r="184" spans="4:100" x14ac:dyDescent="0.2">
      <c r="D184" s="57"/>
      <c r="E184" s="57"/>
      <c r="F184" s="57"/>
      <c r="H184" s="57"/>
      <c r="I184" s="57"/>
      <c r="AM184" s="57">
        <v>17308.516</v>
      </c>
      <c r="AN184" s="57">
        <v>16444.468000000001</v>
      </c>
      <c r="AS184" s="57">
        <v>383.03899999999999</v>
      </c>
      <c r="AT184" s="57">
        <v>139.96800000000002</v>
      </c>
      <c r="BB184" s="57">
        <v>3099.5770000000002</v>
      </c>
      <c r="BC184" s="57">
        <v>2478.6000000000004</v>
      </c>
      <c r="CG184" s="57">
        <v>181.42263227411942</v>
      </c>
      <c r="CH184" s="57">
        <v>160.51364365971105</v>
      </c>
      <c r="CM184" s="57">
        <v>32.403875641331702</v>
      </c>
      <c r="CN184" s="57">
        <v>13.974304307077615</v>
      </c>
      <c r="CQ184" s="57">
        <v>0.84322653657887259</v>
      </c>
      <c r="CR184" s="57">
        <v>0.61418830940593516</v>
      </c>
      <c r="CU184" s="57">
        <v>0.83779568392807335</v>
      </c>
      <c r="CV184" s="57">
        <v>5.7162080281344459E-2</v>
      </c>
    </row>
    <row r="185" spans="4:100" x14ac:dyDescent="0.2">
      <c r="D185" s="57"/>
      <c r="E185" s="57"/>
      <c r="F185" s="57"/>
      <c r="H185" s="57"/>
      <c r="I185" s="57"/>
      <c r="AM185" s="57">
        <v>1140.6699781939014</v>
      </c>
      <c r="AN185" s="57">
        <v>1127.8016446419931</v>
      </c>
      <c r="AS185" s="57">
        <v>51.168333551908212</v>
      </c>
      <c r="AT185" s="57">
        <v>38.299999999999997</v>
      </c>
      <c r="BB185" s="57">
        <v>204.78764464199301</v>
      </c>
      <c r="BC185" s="57">
        <v>204.78764464199301</v>
      </c>
      <c r="CG185" s="57">
        <v>239.51149736337899</v>
      </c>
      <c r="CH185" s="57">
        <v>239.51149736337899</v>
      </c>
      <c r="CM185" s="57">
        <v>76.251678103878945</v>
      </c>
      <c r="CN185" s="57">
        <v>77.121717647086868</v>
      </c>
      <c r="CQ185" s="57">
        <v>51.766068300924886</v>
      </c>
      <c r="CR185" s="57">
        <v>1.0640168913576333</v>
      </c>
      <c r="CU185" s="57">
        <v>2.5853227106663641</v>
      </c>
      <c r="CV185" s="57">
        <v>0.70934459423842233</v>
      </c>
    </row>
    <row r="186" spans="4:100" x14ac:dyDescent="0.2">
      <c r="D186" s="57"/>
      <c r="E186" s="57"/>
      <c r="F186" s="57"/>
      <c r="H186" s="57"/>
      <c r="I186" s="57"/>
      <c r="AM186" s="57">
        <v>249.66651145467324</v>
      </c>
      <c r="AN186" s="57">
        <v>249.66651145467324</v>
      </c>
      <c r="AS186" s="57">
        <v>12.156511454673264</v>
      </c>
      <c r="AT186" s="57">
        <v>12.156511454673264</v>
      </c>
      <c r="BB186" s="57">
        <v>4.03</v>
      </c>
      <c r="BC186" s="57">
        <v>4.03</v>
      </c>
      <c r="CG186" s="57">
        <v>0</v>
      </c>
      <c r="CH186" s="57">
        <v>154.44015444015443</v>
      </c>
      <c r="CM186" s="57">
        <v>25.678253613776757</v>
      </c>
      <c r="CN186" s="57">
        <v>25.678253613776757</v>
      </c>
      <c r="CQ186" s="57">
        <v>2.4032057663806044E-2</v>
      </c>
      <c r="CR186" s="57">
        <v>2.4032057663806044E-2</v>
      </c>
      <c r="CU186" s="57">
        <v>0</v>
      </c>
      <c r="CV186" s="57">
        <v>0</v>
      </c>
    </row>
    <row r="187" spans="4:100" x14ac:dyDescent="0.2">
      <c r="D187" s="57"/>
      <c r="E187" s="57"/>
      <c r="F187" s="57"/>
      <c r="H187" s="57"/>
      <c r="I187" s="57"/>
      <c r="AM187" s="57">
        <v>0</v>
      </c>
      <c r="AN187" s="57">
        <v>10619.271200000001</v>
      </c>
      <c r="AS187" s="57">
        <v>0</v>
      </c>
      <c r="AT187" s="57">
        <v>81.648000000000025</v>
      </c>
      <c r="BB187" s="57">
        <v>0</v>
      </c>
      <c r="BC187" s="57">
        <v>442.84320000000002</v>
      </c>
      <c r="CG187" s="57">
        <v>0</v>
      </c>
      <c r="CH187" s="57">
        <v>154.44015444015443</v>
      </c>
      <c r="CM187" s="57">
        <v>0</v>
      </c>
      <c r="CN187" s="57">
        <v>19.238608389622822</v>
      </c>
      <c r="CQ187" s="57">
        <v>0</v>
      </c>
      <c r="CR187" s="57">
        <v>0.11582715770551183</v>
      </c>
      <c r="CU187" s="57">
        <v>0</v>
      </c>
      <c r="CV187" s="57">
        <v>5.7442736748261961E-2</v>
      </c>
    </row>
  </sheetData>
  <mergeCells count="125">
    <mergeCell ref="D7:G7"/>
    <mergeCell ref="D8:G8"/>
    <mergeCell ref="D9:G9"/>
    <mergeCell ref="D10:G10"/>
    <mergeCell ref="D11:G11"/>
    <mergeCell ref="CS4:CS5"/>
    <mergeCell ref="CR4:CR5"/>
    <mergeCell ref="AI4:AI5"/>
    <mergeCell ref="AJ4:AJ5"/>
    <mergeCell ref="AK4:AK5"/>
    <mergeCell ref="CD3:CD4"/>
    <mergeCell ref="CF3:CF4"/>
    <mergeCell ref="CG3:CH3"/>
    <mergeCell ref="CI3:CJ3"/>
    <mergeCell ref="CK3:CL3"/>
    <mergeCell ref="CM3:CN3"/>
    <mergeCell ref="CI4:CI5"/>
    <mergeCell ref="CJ4:CJ5"/>
    <mergeCell ref="CK4:CK5"/>
    <mergeCell ref="CL4:CL5"/>
    <mergeCell ref="CH4:CH5"/>
    <mergeCell ref="CE3:CE4"/>
    <mergeCell ref="BU3:BU4"/>
    <mergeCell ref="BV3:BV4"/>
    <mergeCell ref="CT4:CT5"/>
    <mergeCell ref="CU4:CU5"/>
    <mergeCell ref="CV4:CV5"/>
    <mergeCell ref="CW4:CW5"/>
    <mergeCell ref="CX4:CX5"/>
    <mergeCell ref="CM4:CM5"/>
    <mergeCell ref="CN4:CN5"/>
    <mergeCell ref="CO4:CO5"/>
    <mergeCell ref="CP4:CP5"/>
    <mergeCell ref="CQ4:CQ5"/>
    <mergeCell ref="CO3:CP3"/>
    <mergeCell ref="CQ3:CR3"/>
    <mergeCell ref="CS3:CT3"/>
    <mergeCell ref="CU3:CV3"/>
    <mergeCell ref="CW3:CX3"/>
    <mergeCell ref="A4:A11"/>
    <mergeCell ref="C4:C11"/>
    <mergeCell ref="J4:J5"/>
    <mergeCell ref="K4:K5"/>
    <mergeCell ref="L4:L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L4:AL5"/>
    <mergeCell ref="CG4:CG5"/>
    <mergeCell ref="BW3:BW4"/>
    <mergeCell ref="BX3:BX4"/>
    <mergeCell ref="BY3:BY4"/>
    <mergeCell ref="BZ3:BZ4"/>
    <mergeCell ref="CA3:CA4"/>
    <mergeCell ref="CB3:CB4"/>
    <mergeCell ref="CC3:CC4"/>
    <mergeCell ref="BH1:BH2"/>
    <mergeCell ref="BI1:BI2"/>
    <mergeCell ref="BJ1:BR1"/>
    <mergeCell ref="BS1:BT2"/>
    <mergeCell ref="BU1:BX2"/>
    <mergeCell ref="BY1:CB2"/>
    <mergeCell ref="CC1:CF2"/>
    <mergeCell ref="CG1:CX1"/>
    <mergeCell ref="A2:A3"/>
    <mergeCell ref="C2:C3"/>
    <mergeCell ref="CG2:CL2"/>
    <mergeCell ref="CM2:CP2"/>
    <mergeCell ref="CQ2:CT2"/>
    <mergeCell ref="CU2:CX2"/>
    <mergeCell ref="AM3:AM5"/>
    <mergeCell ref="AN3:AN5"/>
    <mergeCell ref="BB3:BB5"/>
    <mergeCell ref="BC3:BC5"/>
    <mergeCell ref="BH3:BH5"/>
    <mergeCell ref="BI3:BI5"/>
    <mergeCell ref="BL3:BL4"/>
    <mergeCell ref="BM3:BM4"/>
    <mergeCell ref="BS3:BS4"/>
    <mergeCell ref="BT3:BT4"/>
    <mergeCell ref="AX1:AY2"/>
    <mergeCell ref="AZ1:BC2"/>
    <mergeCell ref="BD1:BD6"/>
    <mergeCell ref="BE1:BE6"/>
    <mergeCell ref="BF1:BF6"/>
    <mergeCell ref="BG1:BG6"/>
    <mergeCell ref="AX3:AX5"/>
    <mergeCell ref="AY3:AY5"/>
    <mergeCell ref="AZ3:AZ5"/>
    <mergeCell ref="BA3:BA5"/>
    <mergeCell ref="AI1:AJ3"/>
    <mergeCell ref="AK1:AL3"/>
    <mergeCell ref="AM1:AN2"/>
    <mergeCell ref="AQ1:AT2"/>
    <mergeCell ref="AU1:AU6"/>
    <mergeCell ref="AV1:AV6"/>
    <mergeCell ref="AQ3:AQ5"/>
    <mergeCell ref="AR3:AR5"/>
    <mergeCell ref="AS3:AS5"/>
    <mergeCell ref="AT3:AT5"/>
    <mergeCell ref="D1:G6"/>
    <mergeCell ref="H1:H6"/>
    <mergeCell ref="I1:I6"/>
    <mergeCell ref="J1:AD3"/>
    <mergeCell ref="AE1:AF3"/>
    <mergeCell ref="AG1:AH3"/>
    <mergeCell ref="M4:M5"/>
    <mergeCell ref="N4:N5"/>
    <mergeCell ref="O4:O5"/>
    <mergeCell ref="P4:P5"/>
    <mergeCell ref="AC4:AC5"/>
    <mergeCell ref="AD4:AD5"/>
    <mergeCell ref="AE4:AE5"/>
    <mergeCell ref="AF4:AF5"/>
    <mergeCell ref="AG4:AG5"/>
    <mergeCell ref="AH4:AH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6"/>
  <sheetViews>
    <sheetView zoomScale="70" zoomScaleNormal="70" workbookViewId="0">
      <pane xSplit="3" ySplit="10" topLeftCell="AF26" activePane="bottomRight" state="frozen"/>
      <selection pane="topRight" activeCell="D1" sqref="D1"/>
      <selection pane="bottomLeft" activeCell="A11" sqref="A11"/>
      <selection pane="bottomRight" activeCell="AV45" sqref="AV45"/>
    </sheetView>
  </sheetViews>
  <sheetFormatPr defaultRowHeight="15.75" x14ac:dyDescent="0.2"/>
  <cols>
    <col min="1" max="1" width="6.42578125" style="57" customWidth="1"/>
    <col min="2" max="2" width="40.28515625" style="84" customWidth="1"/>
    <col min="3" max="3" width="7.140625" style="84" customWidth="1"/>
    <col min="4" max="23" width="12.7109375" style="57" customWidth="1"/>
    <col min="24" max="25" width="12.7109375" style="57" hidden="1" customWidth="1"/>
    <col min="26" max="59" width="12.7109375" style="57" customWidth="1"/>
    <col min="60" max="16384" width="9.140625" style="57"/>
  </cols>
  <sheetData>
    <row r="1" spans="1:80" x14ac:dyDescent="0.2">
      <c r="B1" s="109"/>
      <c r="C1" s="110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</row>
    <row r="2" spans="1:80" ht="15.75" customHeight="1" x14ac:dyDescent="0.2"/>
    <row r="4" spans="1:80" s="5" customFormat="1" ht="15.75" customHeight="1" x14ac:dyDescent="0.2">
      <c r="B4" s="673" t="s">
        <v>410</v>
      </c>
      <c r="C4" s="112"/>
      <c r="D4" s="651" t="s">
        <v>7</v>
      </c>
      <c r="E4" s="651"/>
      <c r="F4" s="651" t="s">
        <v>8</v>
      </c>
      <c r="G4" s="651"/>
      <c r="H4" s="651" t="s">
        <v>9</v>
      </c>
      <c r="I4" s="651"/>
      <c r="J4" s="651" t="s">
        <v>10</v>
      </c>
      <c r="K4" s="651"/>
      <c r="L4" s="676" t="s">
        <v>11</v>
      </c>
      <c r="M4" s="676"/>
      <c r="N4" s="678" t="s">
        <v>408</v>
      </c>
      <c r="O4" s="678" t="s">
        <v>409</v>
      </c>
      <c r="P4" s="683" t="s">
        <v>12</v>
      </c>
      <c r="Q4" s="681"/>
      <c r="R4" s="681"/>
      <c r="S4" s="681"/>
      <c r="T4" s="681"/>
      <c r="U4" s="681"/>
      <c r="V4" s="651" t="s">
        <v>15</v>
      </c>
      <c r="W4" s="651"/>
      <c r="X4" s="685" t="s">
        <v>16</v>
      </c>
      <c r="Y4" s="686"/>
      <c r="Z4" s="686"/>
      <c r="AA4" s="686"/>
      <c r="AB4" s="686"/>
      <c r="AC4" s="686"/>
      <c r="AD4" s="676" t="s">
        <v>19</v>
      </c>
      <c r="AE4" s="676" t="s">
        <v>20</v>
      </c>
      <c r="AF4" s="681" t="s">
        <v>21</v>
      </c>
      <c r="AG4" s="681"/>
      <c r="AH4" s="651" t="s">
        <v>22</v>
      </c>
      <c r="AI4" s="651"/>
      <c r="AJ4" s="651" t="s">
        <v>23</v>
      </c>
      <c r="AK4" s="651"/>
      <c r="AL4" s="651" t="s">
        <v>24</v>
      </c>
      <c r="AM4" s="651"/>
      <c r="AN4" s="651" t="s">
        <v>25</v>
      </c>
      <c r="AO4" s="651"/>
      <c r="AP4" s="651" t="s">
        <v>26</v>
      </c>
      <c r="AQ4" s="651"/>
      <c r="AR4" s="651"/>
      <c r="AS4" s="651"/>
      <c r="AT4" s="651"/>
      <c r="AU4" s="651"/>
      <c r="AV4" s="651"/>
      <c r="AW4" s="651"/>
      <c r="AX4" s="651"/>
      <c r="AY4" s="651"/>
      <c r="AZ4" s="651"/>
      <c r="BA4" s="651"/>
      <c r="BB4" s="651"/>
      <c r="BC4" s="651"/>
      <c r="BD4" s="651"/>
      <c r="BE4" s="651"/>
      <c r="BF4" s="651"/>
      <c r="BG4" s="651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s="5" customFormat="1" ht="15.75" customHeight="1" x14ac:dyDescent="0.2">
      <c r="A5" s="655" t="s">
        <v>27</v>
      </c>
      <c r="B5" s="674"/>
      <c r="C5" s="113"/>
      <c r="D5" s="651"/>
      <c r="E5" s="651"/>
      <c r="F5" s="651"/>
      <c r="G5" s="651"/>
      <c r="H5" s="651"/>
      <c r="I5" s="651"/>
      <c r="J5" s="651"/>
      <c r="K5" s="651"/>
      <c r="L5" s="676"/>
      <c r="M5" s="676"/>
      <c r="N5" s="679"/>
      <c r="O5" s="679"/>
      <c r="P5" s="684"/>
      <c r="Q5" s="682"/>
      <c r="R5" s="682"/>
      <c r="S5" s="682"/>
      <c r="T5" s="682"/>
      <c r="U5" s="682"/>
      <c r="V5" s="651"/>
      <c r="W5" s="651"/>
      <c r="X5" s="687"/>
      <c r="Y5" s="688"/>
      <c r="Z5" s="688"/>
      <c r="AA5" s="688"/>
      <c r="AB5" s="688"/>
      <c r="AC5" s="688"/>
      <c r="AD5" s="676"/>
      <c r="AE5" s="676"/>
      <c r="AF5" s="682"/>
      <c r="AG5" s="682"/>
      <c r="AH5" s="651"/>
      <c r="AI5" s="651"/>
      <c r="AJ5" s="651"/>
      <c r="AK5" s="651"/>
      <c r="AL5" s="651"/>
      <c r="AM5" s="651"/>
      <c r="AN5" s="651"/>
      <c r="AO5" s="651"/>
      <c r="AP5" s="651" t="s">
        <v>28</v>
      </c>
      <c r="AQ5" s="651"/>
      <c r="AR5" s="651"/>
      <c r="AS5" s="651"/>
      <c r="AT5" s="651"/>
      <c r="AU5" s="651"/>
      <c r="AV5" s="651" t="s">
        <v>29</v>
      </c>
      <c r="AW5" s="651"/>
      <c r="AX5" s="651"/>
      <c r="AY5" s="651"/>
      <c r="AZ5" s="651" t="s">
        <v>30</v>
      </c>
      <c r="BA5" s="651"/>
      <c r="BB5" s="651"/>
      <c r="BC5" s="651"/>
      <c r="BD5" s="651" t="s">
        <v>31</v>
      </c>
      <c r="BE5" s="651"/>
      <c r="BF5" s="651"/>
      <c r="BG5" s="651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 s="5" customFormat="1" ht="15.75" customHeight="1" x14ac:dyDescent="0.2">
      <c r="A6" s="655"/>
      <c r="B6" s="674"/>
      <c r="C6" s="113"/>
      <c r="D6" s="651"/>
      <c r="E6" s="651"/>
      <c r="F6" s="651"/>
      <c r="G6" s="651"/>
      <c r="H6" s="651"/>
      <c r="I6" s="651"/>
      <c r="J6" s="651"/>
      <c r="K6" s="651"/>
      <c r="L6" s="676" t="s">
        <v>32</v>
      </c>
      <c r="M6" s="676" t="s">
        <v>33</v>
      </c>
      <c r="N6" s="679"/>
      <c r="O6" s="679"/>
      <c r="P6" s="651" t="s">
        <v>34</v>
      </c>
      <c r="Q6" s="651" t="s">
        <v>35</v>
      </c>
      <c r="R6" s="676" t="s">
        <v>36</v>
      </c>
      <c r="S6" s="676" t="s">
        <v>33</v>
      </c>
      <c r="T6" s="678" t="s">
        <v>408</v>
      </c>
      <c r="U6" s="678" t="s">
        <v>409</v>
      </c>
      <c r="V6" s="651" t="s">
        <v>36</v>
      </c>
      <c r="W6" s="651" t="s">
        <v>33</v>
      </c>
      <c r="X6" s="651" t="s">
        <v>37</v>
      </c>
      <c r="Y6" s="651" t="s">
        <v>38</v>
      </c>
      <c r="Z6" s="676" t="s">
        <v>36</v>
      </c>
      <c r="AA6" s="676" t="s">
        <v>33</v>
      </c>
      <c r="AB6" s="678" t="s">
        <v>408</v>
      </c>
      <c r="AC6" s="678" t="s">
        <v>409</v>
      </c>
      <c r="AD6" s="676" t="s">
        <v>39</v>
      </c>
      <c r="AE6" s="676" t="s">
        <v>39</v>
      </c>
      <c r="AF6" s="651" t="s">
        <v>36</v>
      </c>
      <c r="AG6" s="651" t="s">
        <v>33</v>
      </c>
      <c r="AH6" s="651" t="s">
        <v>36</v>
      </c>
      <c r="AI6" s="651" t="s">
        <v>33</v>
      </c>
      <c r="AJ6" s="651" t="s">
        <v>36</v>
      </c>
      <c r="AK6" s="676" t="s">
        <v>33</v>
      </c>
      <c r="AL6" s="651" t="s">
        <v>36</v>
      </c>
      <c r="AM6" s="676" t="s">
        <v>33</v>
      </c>
      <c r="AN6" s="651" t="s">
        <v>36</v>
      </c>
      <c r="AO6" s="676" t="s">
        <v>33</v>
      </c>
      <c r="AP6" s="651" t="s">
        <v>47</v>
      </c>
      <c r="AQ6" s="651"/>
      <c r="AR6" s="651" t="s">
        <v>48</v>
      </c>
      <c r="AS6" s="651"/>
      <c r="AT6" s="651" t="s">
        <v>49</v>
      </c>
      <c r="AU6" s="651"/>
      <c r="AV6" s="651" t="s">
        <v>47</v>
      </c>
      <c r="AW6" s="651"/>
      <c r="AX6" s="651" t="s">
        <v>49</v>
      </c>
      <c r="AY6" s="651"/>
      <c r="AZ6" s="651" t="s">
        <v>47</v>
      </c>
      <c r="BA6" s="651"/>
      <c r="BB6" s="651" t="s">
        <v>49</v>
      </c>
      <c r="BC6" s="651"/>
      <c r="BD6" s="651" t="s">
        <v>47</v>
      </c>
      <c r="BE6" s="651"/>
      <c r="BF6" s="651" t="s">
        <v>49</v>
      </c>
      <c r="BG6" s="651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s="5" customFormat="1" ht="15.75" customHeight="1" x14ac:dyDescent="0.2">
      <c r="A7" s="672">
        <v>2017</v>
      </c>
      <c r="B7" s="674"/>
      <c r="C7" s="113"/>
      <c r="D7" s="651" t="s">
        <v>73</v>
      </c>
      <c r="E7" s="651" t="s">
        <v>74</v>
      </c>
      <c r="F7" s="651" t="s">
        <v>73</v>
      </c>
      <c r="G7" s="651" t="s">
        <v>74</v>
      </c>
      <c r="H7" s="651" t="s">
        <v>73</v>
      </c>
      <c r="I7" s="651" t="s">
        <v>74</v>
      </c>
      <c r="J7" s="651" t="s">
        <v>73</v>
      </c>
      <c r="K7" s="651" t="s">
        <v>74</v>
      </c>
      <c r="L7" s="676"/>
      <c r="M7" s="676"/>
      <c r="N7" s="679"/>
      <c r="O7" s="679"/>
      <c r="P7" s="651"/>
      <c r="Q7" s="651"/>
      <c r="R7" s="676"/>
      <c r="S7" s="676"/>
      <c r="T7" s="679"/>
      <c r="U7" s="679"/>
      <c r="V7" s="651"/>
      <c r="W7" s="651"/>
      <c r="X7" s="651"/>
      <c r="Y7" s="651"/>
      <c r="Z7" s="676"/>
      <c r="AA7" s="676"/>
      <c r="AB7" s="679"/>
      <c r="AC7" s="679"/>
      <c r="AD7" s="676"/>
      <c r="AE7" s="676"/>
      <c r="AF7" s="651"/>
      <c r="AG7" s="651"/>
      <c r="AH7" s="651"/>
      <c r="AI7" s="651"/>
      <c r="AJ7" s="651"/>
      <c r="AK7" s="676"/>
      <c r="AL7" s="651"/>
      <c r="AM7" s="676"/>
      <c r="AN7" s="651"/>
      <c r="AO7" s="676"/>
      <c r="AP7" s="651" t="s">
        <v>36</v>
      </c>
      <c r="AQ7" s="651" t="s">
        <v>33</v>
      </c>
      <c r="AR7" s="667" t="s">
        <v>36</v>
      </c>
      <c r="AS7" s="667" t="s">
        <v>33</v>
      </c>
      <c r="AT7" s="651" t="s">
        <v>36</v>
      </c>
      <c r="AU7" s="651" t="s">
        <v>33</v>
      </c>
      <c r="AV7" s="651" t="s">
        <v>36</v>
      </c>
      <c r="AW7" s="651" t="s">
        <v>33</v>
      </c>
      <c r="AX7" s="651" t="s">
        <v>36</v>
      </c>
      <c r="AY7" s="651" t="s">
        <v>33</v>
      </c>
      <c r="AZ7" s="651" t="s">
        <v>36</v>
      </c>
      <c r="BA7" s="651" t="s">
        <v>33</v>
      </c>
      <c r="BB7" s="651" t="s">
        <v>36</v>
      </c>
      <c r="BC7" s="651" t="s">
        <v>33</v>
      </c>
      <c r="BD7" s="651" t="s">
        <v>36</v>
      </c>
      <c r="BE7" s="651" t="s">
        <v>33</v>
      </c>
      <c r="BF7" s="651" t="s">
        <v>36</v>
      </c>
      <c r="BG7" s="651" t="s">
        <v>33</v>
      </c>
    </row>
    <row r="8" spans="1:80" s="5" customFormat="1" ht="18.75" x14ac:dyDescent="0.2">
      <c r="A8" s="672"/>
      <c r="B8" s="674"/>
      <c r="C8" s="113"/>
      <c r="D8" s="651"/>
      <c r="E8" s="651"/>
      <c r="F8" s="651"/>
      <c r="G8" s="651"/>
      <c r="H8" s="651"/>
      <c r="I8" s="651"/>
      <c r="J8" s="651"/>
      <c r="K8" s="651"/>
      <c r="L8" s="676"/>
      <c r="M8" s="676"/>
      <c r="N8" s="679"/>
      <c r="O8" s="679"/>
      <c r="P8" s="651"/>
      <c r="Q8" s="651"/>
      <c r="R8" s="676"/>
      <c r="S8" s="676"/>
      <c r="T8" s="679"/>
      <c r="U8" s="679"/>
      <c r="V8" s="651"/>
      <c r="W8" s="651"/>
      <c r="X8" s="651"/>
      <c r="Y8" s="651"/>
      <c r="Z8" s="676"/>
      <c r="AA8" s="676"/>
      <c r="AB8" s="679"/>
      <c r="AC8" s="679"/>
      <c r="AD8" s="676"/>
      <c r="AE8" s="676"/>
      <c r="AF8" s="6"/>
      <c r="AG8" s="114"/>
      <c r="AH8" s="6" t="s">
        <v>79</v>
      </c>
      <c r="AI8" s="6" t="s">
        <v>79</v>
      </c>
      <c r="AJ8" s="6" t="s">
        <v>80</v>
      </c>
      <c r="AK8" s="115" t="s">
        <v>80</v>
      </c>
      <c r="AL8" s="6" t="s">
        <v>81</v>
      </c>
      <c r="AM8" s="115" t="s">
        <v>81</v>
      </c>
      <c r="AN8" s="6" t="s">
        <v>81</v>
      </c>
      <c r="AO8" s="115" t="s">
        <v>81</v>
      </c>
      <c r="AP8" s="651"/>
      <c r="AQ8" s="651"/>
      <c r="AR8" s="668"/>
      <c r="AS8" s="668"/>
      <c r="AT8" s="651"/>
      <c r="AU8" s="651"/>
      <c r="AV8" s="651"/>
      <c r="AW8" s="651"/>
      <c r="AX8" s="651"/>
      <c r="AY8" s="651"/>
      <c r="AZ8" s="651"/>
      <c r="BA8" s="651"/>
      <c r="BB8" s="651"/>
      <c r="BC8" s="651"/>
      <c r="BD8" s="651"/>
      <c r="BE8" s="651"/>
      <c r="BF8" s="651"/>
      <c r="BG8" s="651"/>
    </row>
    <row r="9" spans="1:80" s="5" customFormat="1" x14ac:dyDescent="0.2">
      <c r="A9" s="672"/>
      <c r="B9" s="675"/>
      <c r="C9" s="116"/>
      <c r="D9" s="6"/>
      <c r="E9" s="6"/>
      <c r="F9" s="6"/>
      <c r="G9" s="6"/>
      <c r="H9" s="6"/>
      <c r="I9" s="6"/>
      <c r="J9" s="6"/>
      <c r="K9" s="6"/>
      <c r="L9" s="115"/>
      <c r="M9" s="115"/>
      <c r="N9" s="679"/>
      <c r="O9" s="679"/>
      <c r="P9" s="6"/>
      <c r="Q9" s="6"/>
      <c r="R9" s="115"/>
      <c r="S9" s="115"/>
      <c r="T9" s="680"/>
      <c r="U9" s="680"/>
      <c r="V9" s="6"/>
      <c r="W9" s="6"/>
      <c r="X9" s="6"/>
      <c r="Y9" s="6"/>
      <c r="Z9" s="115"/>
      <c r="AA9" s="115"/>
      <c r="AB9" s="680"/>
      <c r="AC9" s="680"/>
      <c r="AD9" s="115"/>
      <c r="AE9" s="115"/>
      <c r="AF9" s="6"/>
      <c r="AG9" s="114"/>
      <c r="AH9" s="6"/>
      <c r="AI9" s="6"/>
      <c r="AJ9" s="6"/>
      <c r="AK9" s="115"/>
      <c r="AL9" s="6"/>
      <c r="AM9" s="115"/>
      <c r="AN9" s="6"/>
      <c r="AO9" s="115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80" s="20" customFormat="1" x14ac:dyDescent="0.2">
      <c r="A10" s="672"/>
      <c r="B10" s="117">
        <v>1</v>
      </c>
      <c r="C10" s="117"/>
      <c r="D10" s="16">
        <v>25</v>
      </c>
      <c r="E10" s="16">
        <v>26</v>
      </c>
      <c r="F10" s="16">
        <v>27</v>
      </c>
      <c r="G10" s="16">
        <v>28</v>
      </c>
      <c r="H10" s="16">
        <v>29</v>
      </c>
      <c r="I10" s="16">
        <v>30</v>
      </c>
      <c r="J10" s="16">
        <v>31</v>
      </c>
      <c r="K10" s="16">
        <v>32</v>
      </c>
      <c r="L10" s="118">
        <v>33</v>
      </c>
      <c r="M10" s="118">
        <v>34</v>
      </c>
      <c r="N10" s="16"/>
      <c r="O10" s="16"/>
      <c r="P10" s="16">
        <v>35</v>
      </c>
      <c r="Q10" s="16">
        <v>36</v>
      </c>
      <c r="R10" s="118">
        <v>37</v>
      </c>
      <c r="S10" s="118">
        <v>38</v>
      </c>
      <c r="T10" s="16"/>
      <c r="U10" s="16"/>
      <c r="V10" s="16">
        <v>39</v>
      </c>
      <c r="W10" s="16">
        <v>40</v>
      </c>
      <c r="X10" s="16">
        <v>41</v>
      </c>
      <c r="Y10" s="16">
        <v>42</v>
      </c>
      <c r="Z10" s="118">
        <v>43</v>
      </c>
      <c r="AA10" s="118">
        <v>44</v>
      </c>
      <c r="AB10" s="16"/>
      <c r="AC10" s="16"/>
      <c r="AD10" s="118">
        <v>45</v>
      </c>
      <c r="AE10" s="118">
        <v>46</v>
      </c>
      <c r="AF10" s="16"/>
      <c r="AG10" s="119"/>
      <c r="AH10" s="16">
        <v>51</v>
      </c>
      <c r="AI10" s="16">
        <v>52</v>
      </c>
      <c r="AJ10" s="16">
        <v>53</v>
      </c>
      <c r="AK10" s="118">
        <v>54</v>
      </c>
      <c r="AL10" s="16">
        <v>57</v>
      </c>
      <c r="AM10" s="118">
        <v>58</v>
      </c>
      <c r="AN10" s="16">
        <v>61</v>
      </c>
      <c r="AO10" s="118">
        <v>62</v>
      </c>
      <c r="AP10" s="16">
        <v>65</v>
      </c>
      <c r="AQ10" s="16">
        <v>66</v>
      </c>
      <c r="AR10" s="16">
        <v>67</v>
      </c>
      <c r="AS10" s="16">
        <v>68</v>
      </c>
      <c r="AT10" s="16">
        <v>67</v>
      </c>
      <c r="AU10" s="16">
        <v>68</v>
      </c>
      <c r="AV10" s="16">
        <v>69</v>
      </c>
      <c r="AW10" s="16">
        <v>70</v>
      </c>
      <c r="AX10" s="16">
        <v>71</v>
      </c>
      <c r="AY10" s="16">
        <v>72</v>
      </c>
      <c r="AZ10" s="16">
        <v>73</v>
      </c>
      <c r="BA10" s="16">
        <v>74</v>
      </c>
      <c r="BB10" s="16">
        <v>75</v>
      </c>
      <c r="BC10" s="16">
        <v>76</v>
      </c>
      <c r="BD10" s="16">
        <v>77</v>
      </c>
      <c r="BE10" s="16">
        <v>78</v>
      </c>
      <c r="BF10" s="16">
        <v>79</v>
      </c>
      <c r="BG10" s="16">
        <v>80</v>
      </c>
    </row>
    <row r="11" spans="1:80" s="5" customFormat="1" x14ac:dyDescent="0.2">
      <c r="A11" s="672"/>
      <c r="B11" s="120" t="s">
        <v>85</v>
      </c>
      <c r="C11" s="121"/>
      <c r="D11" s="21">
        <v>354.78619999999989</v>
      </c>
      <c r="E11" s="21">
        <v>305.06122098022354</v>
      </c>
      <c r="F11" s="21">
        <v>309.26</v>
      </c>
      <c r="G11" s="21">
        <v>265.91573516766977</v>
      </c>
      <c r="H11" s="21">
        <v>268.06617599999998</v>
      </c>
      <c r="I11" s="21">
        <v>230.49542218400683</v>
      </c>
      <c r="J11" s="21">
        <v>262.83699999999999</v>
      </c>
      <c r="K11" s="21">
        <v>225.99914015477211</v>
      </c>
      <c r="L11" s="122">
        <v>575665.0231621936</v>
      </c>
      <c r="M11" s="122">
        <v>571870.5122</v>
      </c>
      <c r="N11" s="21"/>
      <c r="O11" s="21"/>
      <c r="P11" s="21">
        <v>8.298</v>
      </c>
      <c r="Q11" s="21">
        <v>0</v>
      </c>
      <c r="R11" s="122">
        <v>18636.209501590984</v>
      </c>
      <c r="S11" s="122">
        <v>19357.574400000005</v>
      </c>
      <c r="T11" s="21">
        <v>3.2373357337606094E-2</v>
      </c>
      <c r="U11" s="21">
        <v>3.3849576061425059E-2</v>
      </c>
      <c r="V11" s="21">
        <v>557028.81366060267</v>
      </c>
      <c r="W11" s="21">
        <v>552512.93780000007</v>
      </c>
      <c r="X11" s="21">
        <v>11.246</v>
      </c>
      <c r="Y11" s="21">
        <v>3.3737999999999992</v>
      </c>
      <c r="Z11" s="122">
        <v>65745.611660602503</v>
      </c>
      <c r="AA11" s="122">
        <v>37165.7808</v>
      </c>
      <c r="AB11" s="21">
        <v>0.11420810543509204</v>
      </c>
      <c r="AC11" s="21">
        <v>6.4989853484528029E-2</v>
      </c>
      <c r="AD11" s="122">
        <v>515347.15699999995</v>
      </c>
      <c r="AE11" s="122">
        <v>491283.20199999987</v>
      </c>
      <c r="AF11" s="21">
        <v>80524.048578459755</v>
      </c>
      <c r="AG11" s="123">
        <v>76032.050821751327</v>
      </c>
      <c r="AH11" s="21">
        <v>95227.739848886544</v>
      </c>
      <c r="AI11" s="21">
        <v>89915.503301803066</v>
      </c>
      <c r="AJ11" s="21">
        <v>15615.621000000001</v>
      </c>
      <c r="AK11" s="122">
        <v>10441.024700000004</v>
      </c>
      <c r="AL11" s="21">
        <v>1217.1488199999999</v>
      </c>
      <c r="AM11" s="122">
        <v>674.84219200000007</v>
      </c>
      <c r="AN11" s="21">
        <v>646.82682</v>
      </c>
      <c r="AO11" s="122">
        <v>319.10709200000002</v>
      </c>
      <c r="AP11" s="21">
        <v>165.42213964258193</v>
      </c>
      <c r="AQ11" s="21">
        <v>157.23052926071657</v>
      </c>
      <c r="AR11" s="21">
        <v>170.95657803244043</v>
      </c>
      <c r="AS11" s="21">
        <v>162.7391815652847</v>
      </c>
      <c r="AT11" s="21">
        <v>193.83471582422754</v>
      </c>
      <c r="AU11" s="21">
        <v>174.47559781881765</v>
      </c>
      <c r="AV11" s="21">
        <v>27.126228573383901</v>
      </c>
      <c r="AW11" s="21">
        <v>18.257672807491197</v>
      </c>
      <c r="AX11" s="21">
        <v>31.785375393315412</v>
      </c>
      <c r="AY11" s="21">
        <v>20.260177160538802</v>
      </c>
      <c r="AZ11" s="21">
        <v>2.1143351967330979</v>
      </c>
      <c r="BA11" s="21">
        <v>1.180061180989846</v>
      </c>
      <c r="BB11" s="21">
        <v>2.4774891855553411</v>
      </c>
      <c r="BC11" s="21">
        <v>1.3094904722643113</v>
      </c>
      <c r="BD11" s="21">
        <v>1.1236166763214248</v>
      </c>
      <c r="BE11" s="21">
        <v>0.55800585131131719</v>
      </c>
      <c r="BF11" s="21">
        <v>1.3166068315928299</v>
      </c>
      <c r="BG11" s="21">
        <v>0.61920801864441066</v>
      </c>
    </row>
    <row r="12" spans="1:80" s="5" customFormat="1" ht="31.5" x14ac:dyDescent="0.2">
      <c r="A12" s="672"/>
      <c r="B12" s="120" t="s">
        <v>86</v>
      </c>
      <c r="C12" s="121"/>
      <c r="D12" s="21">
        <v>354.78619999999989</v>
      </c>
      <c r="E12" s="21">
        <v>305.06122098022354</v>
      </c>
      <c r="F12" s="21">
        <v>309.26</v>
      </c>
      <c r="G12" s="21">
        <v>265.91573516766977</v>
      </c>
      <c r="H12" s="21">
        <v>268.06617599999998</v>
      </c>
      <c r="I12" s="21">
        <v>230.49542218400683</v>
      </c>
      <c r="J12" s="21">
        <v>262.83699999999999</v>
      </c>
      <c r="K12" s="21">
        <v>225.99914015477211</v>
      </c>
      <c r="L12" s="122">
        <v>575665.0231621936</v>
      </c>
      <c r="M12" s="122">
        <v>571870.5122</v>
      </c>
      <c r="N12" s="21"/>
      <c r="O12" s="21"/>
      <c r="P12" s="21">
        <v>8.298</v>
      </c>
      <c r="Q12" s="21">
        <v>0</v>
      </c>
      <c r="R12" s="122">
        <v>18636.209501590984</v>
      </c>
      <c r="S12" s="122">
        <v>19357.574400000005</v>
      </c>
      <c r="T12" s="21">
        <v>3.2373357337606094E-2</v>
      </c>
      <c r="U12" s="21">
        <v>3.3849576061425059E-2</v>
      </c>
      <c r="V12" s="21">
        <v>557028.81366060267</v>
      </c>
      <c r="W12" s="21">
        <v>552512.93780000007</v>
      </c>
      <c r="X12" s="21">
        <v>11.246</v>
      </c>
      <c r="Y12" s="21">
        <v>3.3737999999999992</v>
      </c>
      <c r="Z12" s="122">
        <v>65745.611660602503</v>
      </c>
      <c r="AA12" s="122">
        <v>37165.7808</v>
      </c>
      <c r="AB12" s="21">
        <v>0.11420810543509204</v>
      </c>
      <c r="AC12" s="21">
        <v>6.4989853484528029E-2</v>
      </c>
      <c r="AD12" s="122">
        <v>515347.15699999995</v>
      </c>
      <c r="AE12" s="122">
        <v>491283.20199999987</v>
      </c>
      <c r="AF12" s="21">
        <v>80524.048578459755</v>
      </c>
      <c r="AG12" s="123">
        <v>76032.050821751327</v>
      </c>
      <c r="AH12" s="21">
        <v>95227.739848886544</v>
      </c>
      <c r="AI12" s="21">
        <v>89915.503301803066</v>
      </c>
      <c r="AJ12" s="21">
        <v>15615.621000000001</v>
      </c>
      <c r="AK12" s="122">
        <v>10441.024700000004</v>
      </c>
      <c r="AL12" s="21">
        <v>1217.1488199999999</v>
      </c>
      <c r="AM12" s="122">
        <v>674.84219200000007</v>
      </c>
      <c r="AN12" s="21">
        <v>646.82682</v>
      </c>
      <c r="AO12" s="122">
        <v>319.10709200000002</v>
      </c>
      <c r="AP12" s="21">
        <v>165.42213964258193</v>
      </c>
      <c r="AQ12" s="21">
        <v>157.23052926071657</v>
      </c>
      <c r="AR12" s="21">
        <v>170.95657803244043</v>
      </c>
      <c r="AS12" s="21">
        <v>162.7391815652847</v>
      </c>
      <c r="AT12" s="21">
        <v>193.83471582422754</v>
      </c>
      <c r="AU12" s="21">
        <v>174.47559781881765</v>
      </c>
      <c r="AV12" s="21">
        <v>27.126228573383901</v>
      </c>
      <c r="AW12" s="21">
        <v>18.257672807491197</v>
      </c>
      <c r="AX12" s="21">
        <v>31.785375393315412</v>
      </c>
      <c r="AY12" s="21">
        <v>20.260177160538802</v>
      </c>
      <c r="AZ12" s="21">
        <v>2.1143351967330979</v>
      </c>
      <c r="BA12" s="21">
        <v>1.180061180989846</v>
      </c>
      <c r="BB12" s="21">
        <v>2.4774891855553411</v>
      </c>
      <c r="BC12" s="21">
        <v>1.3094904722643113</v>
      </c>
      <c r="BD12" s="21">
        <v>1.1236166763214248</v>
      </c>
      <c r="BE12" s="21">
        <v>0.55800585131131719</v>
      </c>
      <c r="BF12" s="21">
        <v>1.3166068315928299</v>
      </c>
      <c r="BG12" s="21">
        <v>0.61920801864441066</v>
      </c>
    </row>
    <row r="13" spans="1:80" s="5" customFormat="1" ht="31.5" x14ac:dyDescent="0.2">
      <c r="A13" s="672"/>
      <c r="B13" s="120" t="s">
        <v>87</v>
      </c>
      <c r="C13" s="121"/>
      <c r="D13" s="21"/>
      <c r="E13" s="21"/>
      <c r="F13" s="21"/>
      <c r="G13" s="21"/>
      <c r="H13" s="21"/>
      <c r="I13" s="21"/>
      <c r="J13" s="21"/>
      <c r="K13" s="21"/>
      <c r="L13" s="122"/>
      <c r="M13" s="122"/>
      <c r="N13" s="21"/>
      <c r="O13" s="21"/>
      <c r="P13" s="21"/>
      <c r="Q13" s="21"/>
      <c r="R13" s="122"/>
      <c r="S13" s="122"/>
      <c r="T13" s="21"/>
      <c r="U13" s="21"/>
      <c r="V13" s="21"/>
      <c r="W13" s="21"/>
      <c r="X13" s="21"/>
      <c r="Y13" s="21"/>
      <c r="Z13" s="122"/>
      <c r="AA13" s="122"/>
      <c r="AB13" s="21"/>
      <c r="AC13" s="21"/>
      <c r="AD13" s="122"/>
      <c r="AE13" s="122"/>
      <c r="AF13" s="21"/>
      <c r="AG13" s="123"/>
      <c r="AH13" s="21"/>
      <c r="AI13" s="21"/>
      <c r="AJ13" s="21"/>
      <c r="AK13" s="122"/>
      <c r="AL13" s="21"/>
      <c r="AM13" s="122"/>
      <c r="AN13" s="21"/>
      <c r="AO13" s="122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</row>
    <row r="14" spans="1:80" s="5" customFormat="1" ht="31.5" x14ac:dyDescent="0.2">
      <c r="A14" s="677"/>
      <c r="B14" s="120" t="s">
        <v>88</v>
      </c>
      <c r="C14" s="121"/>
      <c r="D14" s="21"/>
      <c r="E14" s="21"/>
      <c r="F14" s="21"/>
      <c r="G14" s="21"/>
      <c r="H14" s="21"/>
      <c r="I14" s="21"/>
      <c r="J14" s="21"/>
      <c r="K14" s="21"/>
      <c r="L14" s="122"/>
      <c r="M14" s="122"/>
      <c r="N14" s="21"/>
      <c r="O14" s="21"/>
      <c r="P14" s="21"/>
      <c r="Q14" s="21"/>
      <c r="R14" s="122"/>
      <c r="S14" s="122"/>
      <c r="T14" s="21"/>
      <c r="U14" s="21"/>
      <c r="V14" s="21"/>
      <c r="W14" s="21"/>
      <c r="X14" s="21"/>
      <c r="Y14" s="21"/>
      <c r="Z14" s="122"/>
      <c r="AA14" s="122"/>
      <c r="AB14" s="21"/>
      <c r="AC14" s="21"/>
      <c r="AD14" s="122"/>
      <c r="AE14" s="122"/>
      <c r="AF14" s="21"/>
      <c r="AG14" s="123"/>
      <c r="AH14" s="21"/>
      <c r="AI14" s="21"/>
      <c r="AJ14" s="21"/>
      <c r="AK14" s="122"/>
      <c r="AL14" s="21"/>
      <c r="AM14" s="122"/>
      <c r="AN14" s="21"/>
      <c r="AO14" s="122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</row>
    <row r="15" spans="1:80" ht="15.75" customHeight="1" x14ac:dyDescent="0.2">
      <c r="A15" s="671">
        <v>2018</v>
      </c>
      <c r="B15" s="124" t="s">
        <v>85</v>
      </c>
      <c r="C15" s="125"/>
      <c r="D15" s="91">
        <v>354.78619999999989</v>
      </c>
      <c r="E15" s="91">
        <v>305.06122098022354</v>
      </c>
      <c r="F15" s="91">
        <v>309.26</v>
      </c>
      <c r="G15" s="91">
        <v>265.91573516766977</v>
      </c>
      <c r="H15" s="91">
        <v>268.06617599999998</v>
      </c>
      <c r="I15" s="91">
        <v>230.49542218400683</v>
      </c>
      <c r="J15" s="91">
        <v>262.83699999999999</v>
      </c>
      <c r="K15" s="91">
        <v>225.99914015477211</v>
      </c>
      <c r="L15" s="122">
        <v>575665.0231621936</v>
      </c>
      <c r="M15" s="122">
        <v>571870.5122</v>
      </c>
      <c r="N15" s="91"/>
      <c r="O15" s="91"/>
      <c r="P15" s="91">
        <v>8.298</v>
      </c>
      <c r="Q15" s="91">
        <v>0</v>
      </c>
      <c r="R15" s="122">
        <v>18636.209501590984</v>
      </c>
      <c r="S15" s="122">
        <v>19357.574400000005</v>
      </c>
      <c r="T15" s="91">
        <v>3.2373357337606094E-2</v>
      </c>
      <c r="U15" s="91">
        <v>3.3849576061425059E-2</v>
      </c>
      <c r="V15" s="91">
        <v>557028.81366060267</v>
      </c>
      <c r="W15" s="91">
        <v>552512.93780000007</v>
      </c>
      <c r="X15" s="91">
        <v>11.246</v>
      </c>
      <c r="Y15" s="91">
        <v>3.3737999999999992</v>
      </c>
      <c r="Z15" s="122">
        <v>65745.611660602503</v>
      </c>
      <c r="AA15" s="122">
        <v>37165.7808</v>
      </c>
      <c r="AB15" s="91">
        <v>0.11420810543509204</v>
      </c>
      <c r="AC15" s="91">
        <v>6.4989853484528029E-2</v>
      </c>
      <c r="AD15" s="122">
        <v>515347.15699999995</v>
      </c>
      <c r="AE15" s="122">
        <v>491283.20199999987</v>
      </c>
      <c r="AF15" s="91">
        <v>80524.048578459755</v>
      </c>
      <c r="AG15" s="123">
        <v>76032.050821751327</v>
      </c>
      <c r="AH15" s="91">
        <v>95227.739848886544</v>
      </c>
      <c r="AI15" s="91">
        <v>89915.503301803066</v>
      </c>
      <c r="AJ15" s="91">
        <v>15615.621000000001</v>
      </c>
      <c r="AK15" s="122">
        <v>10441.024700000004</v>
      </c>
      <c r="AL15" s="91">
        <v>1217.1488199999999</v>
      </c>
      <c r="AM15" s="122">
        <v>674.84219200000007</v>
      </c>
      <c r="AN15" s="91">
        <v>646.82682</v>
      </c>
      <c r="AO15" s="122">
        <v>319.10709200000002</v>
      </c>
      <c r="AP15" s="91">
        <v>165.42213964258193</v>
      </c>
      <c r="AQ15" s="91">
        <v>157.23052926071657</v>
      </c>
      <c r="AR15" s="91">
        <v>170.95657803244043</v>
      </c>
      <c r="AS15" s="91">
        <v>162.7391815652847</v>
      </c>
      <c r="AT15" s="91">
        <v>193.83471582422754</v>
      </c>
      <c r="AU15" s="91">
        <v>174.47559781881765</v>
      </c>
      <c r="AV15" s="91">
        <v>27.126228573383901</v>
      </c>
      <c r="AW15" s="91">
        <v>18.257672807491197</v>
      </c>
      <c r="AX15" s="91">
        <v>31.785375393315412</v>
      </c>
      <c r="AY15" s="91">
        <v>20.260177160538802</v>
      </c>
      <c r="AZ15" s="91">
        <v>2.1143351967330979</v>
      </c>
      <c r="BA15" s="91">
        <v>1.180061180989846</v>
      </c>
      <c r="BB15" s="91">
        <v>2.4774891855553411</v>
      </c>
      <c r="BC15" s="91">
        <v>1.3094904722643113</v>
      </c>
      <c r="BD15" s="91">
        <v>1.1236166763214248</v>
      </c>
      <c r="BE15" s="91">
        <v>0.55800585131131719</v>
      </c>
      <c r="BF15" s="91">
        <v>1.3166068315928299</v>
      </c>
      <c r="BG15" s="91">
        <v>0.61920801864441066</v>
      </c>
    </row>
    <row r="16" spans="1:80" ht="31.5" x14ac:dyDescent="0.2">
      <c r="A16" s="671"/>
      <c r="B16" s="124" t="s">
        <v>86</v>
      </c>
      <c r="C16" s="125"/>
      <c r="D16" s="91">
        <v>354.78619999999989</v>
      </c>
      <c r="E16" s="91">
        <v>305.06122098022354</v>
      </c>
      <c r="F16" s="91">
        <v>309.26</v>
      </c>
      <c r="G16" s="91">
        <v>265.91573516766977</v>
      </c>
      <c r="H16" s="91">
        <v>268.06617599999998</v>
      </c>
      <c r="I16" s="91">
        <v>230.49542218400683</v>
      </c>
      <c r="J16" s="91">
        <v>262.83699999999999</v>
      </c>
      <c r="K16" s="91">
        <v>225.99914015477211</v>
      </c>
      <c r="L16" s="122">
        <v>575665.0231621936</v>
      </c>
      <c r="M16" s="122">
        <v>571870.5122</v>
      </c>
      <c r="N16" s="91"/>
      <c r="O16" s="91"/>
      <c r="P16" s="91">
        <v>8.298</v>
      </c>
      <c r="Q16" s="91">
        <v>0</v>
      </c>
      <c r="R16" s="122">
        <v>18636.209501590984</v>
      </c>
      <c r="S16" s="122">
        <v>19357.574400000005</v>
      </c>
      <c r="T16" s="91">
        <v>3.2373357337606094E-2</v>
      </c>
      <c r="U16" s="91">
        <v>3.3849576061425059E-2</v>
      </c>
      <c r="V16" s="91">
        <v>557028.81366060267</v>
      </c>
      <c r="W16" s="91">
        <v>552512.93780000007</v>
      </c>
      <c r="X16" s="91">
        <v>11.246</v>
      </c>
      <c r="Y16" s="91">
        <v>3.3737999999999992</v>
      </c>
      <c r="Z16" s="122">
        <v>65745.611660602503</v>
      </c>
      <c r="AA16" s="122">
        <v>37165.7808</v>
      </c>
      <c r="AB16" s="91">
        <v>0.11420810543509204</v>
      </c>
      <c r="AC16" s="91">
        <v>6.4989853484528029E-2</v>
      </c>
      <c r="AD16" s="122">
        <v>515347.15699999995</v>
      </c>
      <c r="AE16" s="122">
        <v>491283.20199999987</v>
      </c>
      <c r="AF16" s="91">
        <v>80524.048578459755</v>
      </c>
      <c r="AG16" s="123">
        <v>76032.050821751327</v>
      </c>
      <c r="AH16" s="91">
        <v>95227.739848886544</v>
      </c>
      <c r="AI16" s="91">
        <v>89915.503301803066</v>
      </c>
      <c r="AJ16" s="91">
        <v>15615.621000000001</v>
      </c>
      <c r="AK16" s="122">
        <v>10441.024700000004</v>
      </c>
      <c r="AL16" s="91">
        <v>1217.1488199999999</v>
      </c>
      <c r="AM16" s="122">
        <v>674.84219200000007</v>
      </c>
      <c r="AN16" s="91">
        <v>646.82682</v>
      </c>
      <c r="AO16" s="122">
        <v>319.10709200000002</v>
      </c>
      <c r="AP16" s="91">
        <v>165.42213964258193</v>
      </c>
      <c r="AQ16" s="91">
        <v>157.23052926071657</v>
      </c>
      <c r="AR16" s="91">
        <v>170.95657803244043</v>
      </c>
      <c r="AS16" s="91">
        <v>162.7391815652847</v>
      </c>
      <c r="AT16" s="91">
        <v>193.83471582422754</v>
      </c>
      <c r="AU16" s="91">
        <v>174.47559781881765</v>
      </c>
      <c r="AV16" s="91">
        <v>27.126228573383901</v>
      </c>
      <c r="AW16" s="91">
        <v>18.257672807491197</v>
      </c>
      <c r="AX16" s="91">
        <v>31.785375393315412</v>
      </c>
      <c r="AY16" s="91">
        <v>20.260177160538802</v>
      </c>
      <c r="AZ16" s="91">
        <v>2.1143351967330979</v>
      </c>
      <c r="BA16" s="91">
        <v>1.180061180989846</v>
      </c>
      <c r="BB16" s="91">
        <v>2.4774891855553411</v>
      </c>
      <c r="BC16" s="91">
        <v>1.3094904722643113</v>
      </c>
      <c r="BD16" s="91">
        <v>1.1236166763214248</v>
      </c>
      <c r="BE16" s="91">
        <v>0.55800585131131719</v>
      </c>
      <c r="BF16" s="91">
        <v>1.3166068315928299</v>
      </c>
      <c r="BG16" s="91">
        <v>0.61920801864441066</v>
      </c>
    </row>
    <row r="17" spans="1:59" ht="31.5" x14ac:dyDescent="0.2">
      <c r="A17" s="671"/>
      <c r="B17" s="124" t="s">
        <v>87</v>
      </c>
      <c r="C17" s="125"/>
      <c r="D17" s="91"/>
      <c r="E17" s="91"/>
      <c r="F17" s="91"/>
      <c r="G17" s="91"/>
      <c r="H17" s="91"/>
      <c r="I17" s="91"/>
      <c r="J17" s="91"/>
      <c r="K17" s="91"/>
      <c r="L17" s="122"/>
      <c r="M17" s="122"/>
      <c r="N17" s="91"/>
      <c r="O17" s="91"/>
      <c r="P17" s="91"/>
      <c r="Q17" s="91"/>
      <c r="R17" s="122"/>
      <c r="S17" s="122"/>
      <c r="T17" s="91"/>
      <c r="U17" s="91"/>
      <c r="V17" s="91"/>
      <c r="W17" s="91"/>
      <c r="X17" s="91"/>
      <c r="Y17" s="91"/>
      <c r="Z17" s="122"/>
      <c r="AA17" s="122"/>
      <c r="AB17" s="91"/>
      <c r="AC17" s="91"/>
      <c r="AD17" s="122"/>
      <c r="AE17" s="122"/>
      <c r="AF17" s="91"/>
      <c r="AG17" s="123"/>
      <c r="AH17" s="91"/>
      <c r="AI17" s="91"/>
      <c r="AJ17" s="91"/>
      <c r="AK17" s="122"/>
      <c r="AL17" s="91"/>
      <c r="AM17" s="122"/>
      <c r="AN17" s="91"/>
      <c r="AO17" s="122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</row>
    <row r="18" spans="1:59" ht="31.5" x14ac:dyDescent="0.2">
      <c r="A18" s="671"/>
      <c r="B18" s="124" t="s">
        <v>88</v>
      </c>
      <c r="C18" s="125"/>
      <c r="D18" s="91"/>
      <c r="E18" s="91"/>
      <c r="F18" s="91"/>
      <c r="G18" s="91"/>
      <c r="H18" s="91"/>
      <c r="I18" s="91"/>
      <c r="J18" s="91"/>
      <c r="K18" s="91"/>
      <c r="L18" s="122"/>
      <c r="M18" s="122"/>
      <c r="N18" s="91"/>
      <c r="O18" s="91"/>
      <c r="P18" s="91"/>
      <c r="Q18" s="91"/>
      <c r="R18" s="122"/>
      <c r="S18" s="122"/>
      <c r="T18" s="91"/>
      <c r="U18" s="91"/>
      <c r="V18" s="91"/>
      <c r="W18" s="91"/>
      <c r="X18" s="91"/>
      <c r="Y18" s="91"/>
      <c r="Z18" s="122"/>
      <c r="AA18" s="122"/>
      <c r="AB18" s="91"/>
      <c r="AC18" s="91"/>
      <c r="AD18" s="122"/>
      <c r="AE18" s="122"/>
      <c r="AF18" s="91"/>
      <c r="AG18" s="123"/>
      <c r="AH18" s="91"/>
      <c r="AI18" s="91"/>
      <c r="AJ18" s="91"/>
      <c r="AK18" s="122"/>
      <c r="AL18" s="91"/>
      <c r="AM18" s="122"/>
      <c r="AN18" s="91"/>
      <c r="AO18" s="122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</row>
    <row r="19" spans="1:59" x14ac:dyDescent="0.2">
      <c r="A19" s="672">
        <v>2019</v>
      </c>
      <c r="B19" s="120" t="s">
        <v>85</v>
      </c>
      <c r="C19" s="121"/>
      <c r="D19" s="21">
        <v>354.78619999999989</v>
      </c>
      <c r="E19" s="21">
        <v>305.06122098022354</v>
      </c>
      <c r="F19" s="21">
        <v>353.81330000000003</v>
      </c>
      <c r="G19" s="21">
        <v>304.2246775580395</v>
      </c>
      <c r="H19" s="21">
        <v>268.06617599999998</v>
      </c>
      <c r="I19" s="21">
        <v>230.49542218400683</v>
      </c>
      <c r="J19" s="21">
        <v>269.10377099999999</v>
      </c>
      <c r="K19" s="21">
        <v>231.38759329320715</v>
      </c>
      <c r="L19" s="122">
        <v>575665.0231621936</v>
      </c>
      <c r="M19" s="122">
        <v>573806.32057373004</v>
      </c>
      <c r="N19" s="21"/>
      <c r="O19" s="21"/>
      <c r="P19" s="21">
        <v>3.831</v>
      </c>
      <c r="Q19" s="21">
        <v>0</v>
      </c>
      <c r="R19" s="122">
        <v>18636.209501590984</v>
      </c>
      <c r="S19" s="122">
        <v>18849.313932575478</v>
      </c>
      <c r="T19" s="21">
        <v>3.2373357337606095</v>
      </c>
      <c r="U19" s="21">
        <v>3.2849610150213526</v>
      </c>
      <c r="V19" s="21">
        <v>557028.81366060267</v>
      </c>
      <c r="W19" s="21">
        <v>554957.00664115476</v>
      </c>
      <c r="X19" s="21">
        <v>19.911000000000005</v>
      </c>
      <c r="Y19" s="21">
        <v>5.9732999999999992</v>
      </c>
      <c r="Z19" s="122">
        <v>65745.611660602503</v>
      </c>
      <c r="AA19" s="122">
        <v>63673.804641154602</v>
      </c>
      <c r="AB19" s="21">
        <v>0.11420810543509204</v>
      </c>
      <c r="AC19" s="21">
        <v>0.11096741593485632</v>
      </c>
      <c r="AD19" s="122">
        <v>491283.20199999993</v>
      </c>
      <c r="AE19" s="122">
        <v>491283.20199999987</v>
      </c>
      <c r="AF19" s="21">
        <v>80524.048578459755</v>
      </c>
      <c r="AG19" s="123">
        <v>79673.567945705247</v>
      </c>
      <c r="AH19" s="21">
        <v>95227.739848886544</v>
      </c>
      <c r="AI19" s="21">
        <v>94221.961452591044</v>
      </c>
      <c r="AJ19" s="21">
        <v>15615.621000000001</v>
      </c>
      <c r="AK19" s="122">
        <v>15131.663</v>
      </c>
      <c r="AL19" s="21">
        <v>1217.1488199999999</v>
      </c>
      <c r="AM19" s="122">
        <v>1191.2258199999997</v>
      </c>
      <c r="AN19" s="21">
        <v>646.82682</v>
      </c>
      <c r="AO19" s="122">
        <v>641.05182000000002</v>
      </c>
      <c r="AP19" s="21">
        <v>165.42213964258193</v>
      </c>
      <c r="AQ19" s="21">
        <v>164.20516483398373</v>
      </c>
      <c r="AR19" s="21">
        <v>170.95657803244043</v>
      </c>
      <c r="AS19" s="21">
        <v>169.78245219907038</v>
      </c>
      <c r="AT19" s="21">
        <v>193.83471582422754</v>
      </c>
      <c r="AU19" s="21">
        <v>191.78746814264383</v>
      </c>
      <c r="AV19" s="21">
        <v>27.126228573383901</v>
      </c>
      <c r="AW19" s="21">
        <v>26.370680240800326</v>
      </c>
      <c r="AX19" s="21">
        <v>31.785375393315412</v>
      </c>
      <c r="AY19" s="21">
        <v>30.800285738245133</v>
      </c>
      <c r="AZ19" s="21">
        <v>2.1143351967330979</v>
      </c>
      <c r="BA19" s="21">
        <v>2.076006794085036</v>
      </c>
      <c r="BB19" s="21">
        <v>2.4774891855553411</v>
      </c>
      <c r="BC19" s="21">
        <v>2.4247232861831081</v>
      </c>
      <c r="BD19" s="21">
        <v>1.1236166763214248</v>
      </c>
      <c r="BE19" s="21">
        <v>1.1171919810137914</v>
      </c>
      <c r="BF19" s="21">
        <v>1.3166068315928299</v>
      </c>
      <c r="BG19" s="21">
        <v>1.3048519008797701</v>
      </c>
    </row>
    <row r="20" spans="1:59" ht="31.5" x14ac:dyDescent="0.2">
      <c r="A20" s="672"/>
      <c r="B20" s="120" t="s">
        <v>86</v>
      </c>
      <c r="C20" s="121"/>
      <c r="D20" s="21">
        <v>354.78619999999989</v>
      </c>
      <c r="E20" s="21">
        <v>305.06122098022354</v>
      </c>
      <c r="F20" s="21">
        <v>353.81330000000003</v>
      </c>
      <c r="G20" s="21">
        <v>304.2246775580395</v>
      </c>
      <c r="H20" s="21">
        <v>268.06617599999998</v>
      </c>
      <c r="I20" s="21">
        <v>230.49542218400683</v>
      </c>
      <c r="J20" s="21">
        <v>269.10377099999999</v>
      </c>
      <c r="K20" s="21">
        <v>231.38759329320715</v>
      </c>
      <c r="L20" s="122">
        <v>575665.0231621936</v>
      </c>
      <c r="M20" s="122">
        <v>573806.32057373004</v>
      </c>
      <c r="N20" s="21"/>
      <c r="O20" s="21"/>
      <c r="P20" s="21">
        <v>3.831</v>
      </c>
      <c r="Q20" s="21">
        <v>0</v>
      </c>
      <c r="R20" s="122">
        <v>18636.209501590984</v>
      </c>
      <c r="S20" s="122">
        <v>18849.313932575478</v>
      </c>
      <c r="T20" s="21">
        <v>3.2373357337606095</v>
      </c>
      <c r="U20" s="21">
        <v>3.2849610150213526</v>
      </c>
      <c r="V20" s="21">
        <v>557028.81366060267</v>
      </c>
      <c r="W20" s="21">
        <v>554957.00664115476</v>
      </c>
      <c r="X20" s="21">
        <v>10.337000000000002</v>
      </c>
      <c r="Y20" s="21">
        <v>3.1010999999999993</v>
      </c>
      <c r="Z20" s="122">
        <v>65745.611660602503</v>
      </c>
      <c r="AA20" s="122">
        <v>63673.804641154602</v>
      </c>
      <c r="AB20" s="21">
        <v>0.11420810543509204</v>
      </c>
      <c r="AC20" s="21">
        <v>0.11096741593485632</v>
      </c>
      <c r="AD20" s="122">
        <v>491283.20199999993</v>
      </c>
      <c r="AE20" s="122">
        <v>491283.20199999987</v>
      </c>
      <c r="AF20" s="21">
        <v>80524.048578459755</v>
      </c>
      <c r="AG20" s="123">
        <v>79673.567945705247</v>
      </c>
      <c r="AH20" s="21">
        <v>95227.739848886544</v>
      </c>
      <c r="AI20" s="21">
        <v>94221.961452591044</v>
      </c>
      <c r="AJ20" s="21">
        <v>15615.621000000001</v>
      </c>
      <c r="AK20" s="122">
        <v>15131.663</v>
      </c>
      <c r="AL20" s="21">
        <v>1217.1488199999999</v>
      </c>
      <c r="AM20" s="122">
        <v>1191.2258199999997</v>
      </c>
      <c r="AN20" s="21">
        <v>646.82682</v>
      </c>
      <c r="AO20" s="122">
        <v>641.05182000000002</v>
      </c>
      <c r="AP20" s="21">
        <v>165.42213964258193</v>
      </c>
      <c r="AQ20" s="21">
        <v>164.20516483398373</v>
      </c>
      <c r="AR20" s="21">
        <v>170.95657803244043</v>
      </c>
      <c r="AS20" s="21">
        <v>169.78245219907038</v>
      </c>
      <c r="AT20" s="21">
        <v>193.83471582422754</v>
      </c>
      <c r="AU20" s="21">
        <v>191.78746814264383</v>
      </c>
      <c r="AV20" s="21">
        <v>27.126228573383901</v>
      </c>
      <c r="AW20" s="21">
        <v>26.370680240800326</v>
      </c>
      <c r="AX20" s="21">
        <v>31.785375393315412</v>
      </c>
      <c r="AY20" s="21">
        <v>30.800285738245133</v>
      </c>
      <c r="AZ20" s="21">
        <v>2.1143351967330979</v>
      </c>
      <c r="BA20" s="21">
        <v>2.076006794085036</v>
      </c>
      <c r="BB20" s="21">
        <v>2.4774891855553411</v>
      </c>
      <c r="BC20" s="21">
        <v>2.4247232861831081</v>
      </c>
      <c r="BD20" s="21">
        <v>1.1236166763214248</v>
      </c>
      <c r="BE20" s="21">
        <v>1.1171919810137914</v>
      </c>
      <c r="BF20" s="21">
        <v>1.3166068315928299</v>
      </c>
      <c r="BG20" s="21">
        <v>1.3048519008797701</v>
      </c>
    </row>
    <row r="21" spans="1:59" ht="31.5" x14ac:dyDescent="0.2">
      <c r="A21" s="672"/>
      <c r="B21" s="120" t="s">
        <v>87</v>
      </c>
      <c r="C21" s="121"/>
      <c r="D21" s="21"/>
      <c r="E21" s="21"/>
      <c r="F21" s="21"/>
      <c r="G21" s="21"/>
      <c r="H21" s="21"/>
      <c r="I21" s="21"/>
      <c r="J21" s="21"/>
      <c r="K21" s="21"/>
      <c r="L21" s="122"/>
      <c r="M21" s="122"/>
      <c r="N21" s="21"/>
      <c r="O21" s="21"/>
      <c r="P21" s="21"/>
      <c r="Q21" s="21"/>
      <c r="R21" s="122"/>
      <c r="S21" s="122"/>
      <c r="T21" s="21"/>
      <c r="U21" s="21"/>
      <c r="V21" s="21"/>
      <c r="W21" s="21"/>
      <c r="X21" s="21"/>
      <c r="Y21" s="21"/>
      <c r="Z21" s="122"/>
      <c r="AA21" s="122"/>
      <c r="AB21" s="21"/>
      <c r="AC21" s="21"/>
      <c r="AD21" s="122"/>
      <c r="AE21" s="122"/>
      <c r="AF21" s="21"/>
      <c r="AG21" s="123"/>
      <c r="AH21" s="21"/>
      <c r="AI21" s="21"/>
      <c r="AJ21" s="21"/>
      <c r="AK21" s="122"/>
      <c r="AL21" s="21"/>
      <c r="AM21" s="122"/>
      <c r="AN21" s="21"/>
      <c r="AO21" s="122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</row>
    <row r="22" spans="1:59" ht="31.5" x14ac:dyDescent="0.2">
      <c r="A22" s="672"/>
      <c r="B22" s="120" t="s">
        <v>88</v>
      </c>
      <c r="C22" s="121"/>
      <c r="D22" s="21"/>
      <c r="E22" s="21"/>
      <c r="F22" s="21"/>
      <c r="G22" s="21"/>
      <c r="H22" s="21"/>
      <c r="I22" s="21"/>
      <c r="J22" s="21"/>
      <c r="K22" s="21"/>
      <c r="L22" s="122"/>
      <c r="M22" s="122"/>
      <c r="N22" s="21"/>
      <c r="O22" s="21"/>
      <c r="P22" s="21"/>
      <c r="Q22" s="21"/>
      <c r="R22" s="122"/>
      <c r="S22" s="122"/>
      <c r="T22" s="21"/>
      <c r="U22" s="21"/>
      <c r="V22" s="21"/>
      <c r="W22" s="21"/>
      <c r="X22" s="21"/>
      <c r="Y22" s="21"/>
      <c r="Z22" s="122"/>
      <c r="AA22" s="122"/>
      <c r="AB22" s="21"/>
      <c r="AC22" s="21"/>
      <c r="AD22" s="122"/>
      <c r="AE22" s="122"/>
      <c r="AF22" s="21"/>
      <c r="AG22" s="123"/>
      <c r="AH22" s="21"/>
      <c r="AI22" s="21"/>
      <c r="AJ22" s="21"/>
      <c r="AK22" s="122"/>
      <c r="AL22" s="21"/>
      <c r="AM22" s="122"/>
      <c r="AN22" s="21"/>
      <c r="AO22" s="122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</row>
    <row r="23" spans="1:59" x14ac:dyDescent="0.2">
      <c r="A23" s="671">
        <v>2020</v>
      </c>
      <c r="B23" s="124" t="s">
        <v>85</v>
      </c>
      <c r="C23" s="125"/>
      <c r="D23" s="91">
        <v>354.78619999999989</v>
      </c>
      <c r="E23" s="91">
        <v>305.06122098022354</v>
      </c>
      <c r="F23" s="91">
        <v>367.99329999999998</v>
      </c>
      <c r="G23" s="91">
        <v>316.41728288907996</v>
      </c>
      <c r="H23" s="91">
        <v>268.06617599999998</v>
      </c>
      <c r="I23" s="91">
        <v>230.49542218400683</v>
      </c>
      <c r="J23" s="91">
        <v>269.14077099999997</v>
      </c>
      <c r="K23" s="91">
        <v>231.41940756663797</v>
      </c>
      <c r="L23" s="122">
        <v>575665.0231621936</v>
      </c>
      <c r="M23" s="122">
        <v>580516.44091608492</v>
      </c>
      <c r="N23" s="91"/>
      <c r="O23" s="91"/>
      <c r="P23" s="91">
        <v>4.8979999999999988</v>
      </c>
      <c r="Q23" s="91">
        <v>0</v>
      </c>
      <c r="R23" s="122">
        <v>18636.209501590984</v>
      </c>
      <c r="S23" s="122">
        <v>20243.863319893902</v>
      </c>
      <c r="T23" s="91">
        <v>3.2373357337606095</v>
      </c>
      <c r="U23" s="91">
        <v>3.4872161911466351</v>
      </c>
      <c r="V23" s="91">
        <v>557028.81366060267</v>
      </c>
      <c r="W23" s="91">
        <v>560272.5775961912</v>
      </c>
      <c r="X23" s="91">
        <v>19.439000000000004</v>
      </c>
      <c r="Y23" s="91">
        <v>5.8316999999999988</v>
      </c>
      <c r="Z23" s="122">
        <v>65745.611660602503</v>
      </c>
      <c r="AA23" s="122">
        <v>58894.599596191023</v>
      </c>
      <c r="AB23" s="91">
        <v>0.11420810543509204</v>
      </c>
      <c r="AC23" s="91">
        <v>0.10145207860651165</v>
      </c>
      <c r="AD23" s="122">
        <v>501377.978</v>
      </c>
      <c r="AE23" s="122">
        <v>491283.20199999987</v>
      </c>
      <c r="AF23" s="91">
        <v>80524.048578459755</v>
      </c>
      <c r="AG23" s="123">
        <v>79754.218509464015</v>
      </c>
      <c r="AH23" s="91">
        <v>95227.739848886544</v>
      </c>
      <c r="AI23" s="91">
        <v>94317.338809292152</v>
      </c>
      <c r="AJ23" s="91">
        <v>15615.621000000001</v>
      </c>
      <c r="AK23" s="122">
        <v>14163.364000000001</v>
      </c>
      <c r="AL23" s="91">
        <v>1217.1488199999999</v>
      </c>
      <c r="AM23" s="122">
        <v>1041.18082</v>
      </c>
      <c r="AN23" s="91">
        <v>646.82682</v>
      </c>
      <c r="AO23" s="122">
        <v>560.90161999999998</v>
      </c>
      <c r="AP23" s="91">
        <v>165.42213964258193</v>
      </c>
      <c r="AQ23" s="91">
        <v>162.47143433259964</v>
      </c>
      <c r="AR23" s="91">
        <v>170.95657803244043</v>
      </c>
      <c r="AS23" s="91">
        <v>168.34187961501499</v>
      </c>
      <c r="AT23" s="91">
        <v>193.83471582422754</v>
      </c>
      <c r="AU23" s="91">
        <v>188.11623754502466</v>
      </c>
      <c r="AV23" s="91">
        <v>27.126228573383901</v>
      </c>
      <c r="AW23" s="91">
        <v>24.397868865952326</v>
      </c>
      <c r="AX23" s="91">
        <v>31.785375393315412</v>
      </c>
      <c r="AY23" s="91">
        <v>28.248875342506569</v>
      </c>
      <c r="AZ23" s="91">
        <v>2.1143351967330979</v>
      </c>
      <c r="BA23" s="91">
        <v>1.793542347150346</v>
      </c>
      <c r="BB23" s="91">
        <v>2.4774891855553411</v>
      </c>
      <c r="BC23" s="91">
        <v>2.0766385156230376</v>
      </c>
      <c r="BD23" s="91">
        <v>1.1236166763214248</v>
      </c>
      <c r="BE23" s="91">
        <v>0.96621142911106572</v>
      </c>
      <c r="BF23" s="91">
        <v>1.3166068315928299</v>
      </c>
      <c r="BG23" s="91">
        <v>1.1187200966373516</v>
      </c>
    </row>
    <row r="24" spans="1:59" ht="31.5" x14ac:dyDescent="0.2">
      <c r="A24" s="671"/>
      <c r="B24" s="124" t="s">
        <v>86</v>
      </c>
      <c r="C24" s="125"/>
      <c r="D24" s="91">
        <v>354.78619999999989</v>
      </c>
      <c r="E24" s="91">
        <v>305.06122098022354</v>
      </c>
      <c r="F24" s="91">
        <v>367.99329999999998</v>
      </c>
      <c r="G24" s="91">
        <v>316.41728288907996</v>
      </c>
      <c r="H24" s="91">
        <v>268.06617599999998</v>
      </c>
      <c r="I24" s="91">
        <v>230.49542218400683</v>
      </c>
      <c r="J24" s="91">
        <v>269.14077099999997</v>
      </c>
      <c r="K24" s="91">
        <v>231.41940756663797</v>
      </c>
      <c r="L24" s="122">
        <v>575665.0231621936</v>
      </c>
      <c r="M24" s="122">
        <v>580516.44091608492</v>
      </c>
      <c r="N24" s="91"/>
      <c r="O24" s="91"/>
      <c r="P24" s="91">
        <v>4.8979999999999988</v>
      </c>
      <c r="Q24" s="91">
        <v>0</v>
      </c>
      <c r="R24" s="122">
        <v>18636.209501590984</v>
      </c>
      <c r="S24" s="122">
        <v>20243.863319893902</v>
      </c>
      <c r="T24" s="91">
        <v>3.2373357337606095</v>
      </c>
      <c r="U24" s="91">
        <v>3.4872161911466351</v>
      </c>
      <c r="V24" s="91">
        <v>557028.81366060267</v>
      </c>
      <c r="W24" s="91">
        <v>560272.5775961912</v>
      </c>
      <c r="X24" s="91">
        <v>10.101000000000001</v>
      </c>
      <c r="Y24" s="91">
        <v>3.0302999999999991</v>
      </c>
      <c r="Z24" s="122">
        <v>65745.611660602503</v>
      </c>
      <c r="AA24" s="122">
        <v>58894.599596191023</v>
      </c>
      <c r="AB24" s="91">
        <v>0.11420810543509204</v>
      </c>
      <c r="AC24" s="91">
        <v>0.10145207860651165</v>
      </c>
      <c r="AD24" s="122">
        <v>501377.978</v>
      </c>
      <c r="AE24" s="122">
        <v>491283.20199999987</v>
      </c>
      <c r="AF24" s="91">
        <v>80524.048578459755</v>
      </c>
      <c r="AG24" s="123">
        <v>79754.218509464015</v>
      </c>
      <c r="AH24" s="91">
        <v>95227.739848886544</v>
      </c>
      <c r="AI24" s="91">
        <v>94317.338809292152</v>
      </c>
      <c r="AJ24" s="91">
        <v>15615.621000000001</v>
      </c>
      <c r="AK24" s="122">
        <v>14163.364000000001</v>
      </c>
      <c r="AL24" s="91">
        <v>1217.1488199999999</v>
      </c>
      <c r="AM24" s="122">
        <v>1041.18082</v>
      </c>
      <c r="AN24" s="91">
        <v>646.82682</v>
      </c>
      <c r="AO24" s="122">
        <v>560.90161999999998</v>
      </c>
      <c r="AP24" s="91">
        <v>165.42213964258193</v>
      </c>
      <c r="AQ24" s="91">
        <v>162.47143433259964</v>
      </c>
      <c r="AR24" s="91">
        <v>170.95657803244043</v>
      </c>
      <c r="AS24" s="91">
        <v>168.34187961501499</v>
      </c>
      <c r="AT24" s="91">
        <v>193.83471582422754</v>
      </c>
      <c r="AU24" s="91">
        <v>188.11623754502466</v>
      </c>
      <c r="AV24" s="91">
        <v>27.126228573383901</v>
      </c>
      <c r="AW24" s="91">
        <v>24.397868865952326</v>
      </c>
      <c r="AX24" s="91">
        <v>31.785375393315412</v>
      </c>
      <c r="AY24" s="91">
        <v>28.248875342506569</v>
      </c>
      <c r="AZ24" s="91">
        <v>2.1143351967330979</v>
      </c>
      <c r="BA24" s="91">
        <v>1.793542347150346</v>
      </c>
      <c r="BB24" s="91">
        <v>2.4774891855553411</v>
      </c>
      <c r="BC24" s="91">
        <v>2.0766385156230376</v>
      </c>
      <c r="BD24" s="91">
        <v>1.1236166763214248</v>
      </c>
      <c r="BE24" s="91">
        <v>0.96621142911106572</v>
      </c>
      <c r="BF24" s="91">
        <v>1.3166068315928299</v>
      </c>
      <c r="BG24" s="91">
        <v>1.1187200966373516</v>
      </c>
    </row>
    <row r="25" spans="1:59" ht="31.5" x14ac:dyDescent="0.2">
      <c r="A25" s="671"/>
      <c r="B25" s="124" t="s">
        <v>87</v>
      </c>
      <c r="C25" s="125"/>
      <c r="D25" s="91"/>
      <c r="E25" s="91"/>
      <c r="F25" s="91"/>
      <c r="G25" s="91"/>
      <c r="H25" s="91"/>
      <c r="I25" s="91"/>
      <c r="J25" s="91"/>
      <c r="K25" s="91"/>
      <c r="L25" s="122"/>
      <c r="M25" s="122"/>
      <c r="N25" s="91"/>
      <c r="O25" s="91"/>
      <c r="P25" s="91"/>
      <c r="Q25" s="91"/>
      <c r="R25" s="122"/>
      <c r="S25" s="122"/>
      <c r="T25" s="91"/>
      <c r="U25" s="91"/>
      <c r="V25" s="91"/>
      <c r="W25" s="91"/>
      <c r="X25" s="91"/>
      <c r="Y25" s="91"/>
      <c r="Z25" s="122"/>
      <c r="AA25" s="122"/>
      <c r="AB25" s="91"/>
      <c r="AC25" s="91"/>
      <c r="AD25" s="122"/>
      <c r="AE25" s="122"/>
      <c r="AF25" s="91"/>
      <c r="AG25" s="123"/>
      <c r="AH25" s="91"/>
      <c r="AI25" s="91"/>
      <c r="AJ25" s="91"/>
      <c r="AK25" s="122"/>
      <c r="AL25" s="91"/>
      <c r="AM25" s="122"/>
      <c r="AN25" s="91"/>
      <c r="AO25" s="122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</row>
    <row r="26" spans="1:59" ht="31.5" x14ac:dyDescent="0.2">
      <c r="A26" s="671"/>
      <c r="B26" s="124" t="s">
        <v>88</v>
      </c>
      <c r="C26" s="125"/>
      <c r="D26" s="91"/>
      <c r="E26" s="91"/>
      <c r="F26" s="91"/>
      <c r="G26" s="91"/>
      <c r="H26" s="91"/>
      <c r="I26" s="91"/>
      <c r="J26" s="91"/>
      <c r="K26" s="91"/>
      <c r="L26" s="122"/>
      <c r="M26" s="122"/>
      <c r="N26" s="91"/>
      <c r="O26" s="91"/>
      <c r="P26" s="91"/>
      <c r="Q26" s="91"/>
      <c r="R26" s="122"/>
      <c r="S26" s="122"/>
      <c r="T26" s="91"/>
      <c r="U26" s="91"/>
      <c r="V26" s="91"/>
      <c r="W26" s="91"/>
      <c r="X26" s="91"/>
      <c r="Y26" s="91"/>
      <c r="Z26" s="122"/>
      <c r="AA26" s="122"/>
      <c r="AB26" s="91"/>
      <c r="AC26" s="91"/>
      <c r="AD26" s="122"/>
      <c r="AE26" s="122"/>
      <c r="AF26" s="91"/>
      <c r="AG26" s="123"/>
      <c r="AH26" s="91"/>
      <c r="AI26" s="91"/>
      <c r="AJ26" s="91"/>
      <c r="AK26" s="122"/>
      <c r="AL26" s="91"/>
      <c r="AM26" s="122"/>
      <c r="AN26" s="91"/>
      <c r="AO26" s="122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</row>
    <row r="27" spans="1:59" x14ac:dyDescent="0.2">
      <c r="A27" s="672">
        <v>2021</v>
      </c>
      <c r="B27" s="120" t="s">
        <v>85</v>
      </c>
      <c r="C27" s="121"/>
      <c r="D27" s="21">
        <v>354.78619999999989</v>
      </c>
      <c r="E27" s="21">
        <v>305.06122098022354</v>
      </c>
      <c r="F27" s="21">
        <v>359.14409999999998</v>
      </c>
      <c r="G27" s="21">
        <v>308.80834049871021</v>
      </c>
      <c r="H27" s="21">
        <v>268.06617599999998</v>
      </c>
      <c r="I27" s="21">
        <v>230.49542218400683</v>
      </c>
      <c r="J27" s="21">
        <v>267.88067599999999</v>
      </c>
      <c r="K27" s="21">
        <v>230.335920894239</v>
      </c>
      <c r="L27" s="122">
        <v>575665.0231621936</v>
      </c>
      <c r="M27" s="122">
        <v>585042.7119208232</v>
      </c>
      <c r="N27" s="21"/>
      <c r="O27" s="21"/>
      <c r="P27" s="21">
        <v>6.9179999999999966</v>
      </c>
      <c r="Q27" s="21">
        <v>0</v>
      </c>
      <c r="R27" s="122">
        <v>18636.209501590984</v>
      </c>
      <c r="S27" s="122">
        <v>20391.486294729915</v>
      </c>
      <c r="T27" s="21">
        <v>3.2373357337606095</v>
      </c>
      <c r="U27" s="21">
        <v>3.4854696724244634</v>
      </c>
      <c r="V27" s="21">
        <v>557028.81366060267</v>
      </c>
      <c r="W27" s="21">
        <v>564651.22562609334</v>
      </c>
      <c r="X27" s="21">
        <v>20.439000000000004</v>
      </c>
      <c r="Y27" s="21">
        <v>6.1316999999999986</v>
      </c>
      <c r="Z27" s="122">
        <v>65745.611660602503</v>
      </c>
      <c r="AA27" s="122">
        <v>49304.068626093191</v>
      </c>
      <c r="AB27" s="21">
        <v>0.11420810543509204</v>
      </c>
      <c r="AC27" s="21">
        <v>8.4274306168548183E-2</v>
      </c>
      <c r="AD27" s="122">
        <v>515347.15699999995</v>
      </c>
      <c r="AE27" s="122">
        <v>491283.20199999987</v>
      </c>
      <c r="AF27" s="21">
        <v>80524.048578459755</v>
      </c>
      <c r="AG27" s="123">
        <v>78789.848344889673</v>
      </c>
      <c r="AH27" s="21">
        <v>95227.739848886544</v>
      </c>
      <c r="AI27" s="21">
        <v>93176.87465266652</v>
      </c>
      <c r="AJ27" s="21">
        <v>15615.621000000001</v>
      </c>
      <c r="AK27" s="122">
        <v>12491.484500000002</v>
      </c>
      <c r="AL27" s="21">
        <v>1217.1488199999999</v>
      </c>
      <c r="AM27" s="122">
        <v>791.71882000000016</v>
      </c>
      <c r="AN27" s="21">
        <v>646.82682</v>
      </c>
      <c r="AO27" s="122">
        <v>389.32461999999998</v>
      </c>
      <c r="AP27" s="21">
        <v>165.42213964258193</v>
      </c>
      <c r="AQ27" s="21">
        <v>159.26508057291485</v>
      </c>
      <c r="AR27" s="21">
        <v>170.95657803244043</v>
      </c>
      <c r="AS27" s="21">
        <v>165.01668715825537</v>
      </c>
      <c r="AT27" s="21">
        <v>193.83471582422754</v>
      </c>
      <c r="AU27" s="21">
        <v>180.80409174095149</v>
      </c>
      <c r="AV27" s="21">
        <v>27.126228573383901</v>
      </c>
      <c r="AW27" s="21">
        <v>21.351406052026057</v>
      </c>
      <c r="AX27" s="21">
        <v>31.785375393315412</v>
      </c>
      <c r="AY27" s="21">
        <v>24.238970430567456</v>
      </c>
      <c r="AZ27" s="21">
        <v>2.1143351967330979</v>
      </c>
      <c r="BA27" s="21">
        <v>1.3532666997946425</v>
      </c>
      <c r="BB27" s="21">
        <v>2.4774891855553411</v>
      </c>
      <c r="BC27" s="21">
        <v>1.5362825024762874</v>
      </c>
      <c r="BD27" s="21">
        <v>1.1236166763214248</v>
      </c>
      <c r="BE27" s="21">
        <v>0.66546358422577745</v>
      </c>
      <c r="BF27" s="21">
        <v>1.3166068315928299</v>
      </c>
      <c r="BG27" s="21">
        <v>0.75546088633996289</v>
      </c>
    </row>
    <row r="28" spans="1:59" ht="31.5" x14ac:dyDescent="0.2">
      <c r="A28" s="672"/>
      <c r="B28" s="120" t="s">
        <v>86</v>
      </c>
      <c r="C28" s="121"/>
      <c r="D28" s="21">
        <v>354.78619999999989</v>
      </c>
      <c r="E28" s="21">
        <v>305.06122098022354</v>
      </c>
      <c r="F28" s="21">
        <v>359.14409999999998</v>
      </c>
      <c r="G28" s="21">
        <v>308.80834049871021</v>
      </c>
      <c r="H28" s="21">
        <v>268.06617599999998</v>
      </c>
      <c r="I28" s="21">
        <v>230.49542218400683</v>
      </c>
      <c r="J28" s="21">
        <v>267.88067599999999</v>
      </c>
      <c r="K28" s="21">
        <v>230.335920894239</v>
      </c>
      <c r="L28" s="122">
        <v>575665.0231621936</v>
      </c>
      <c r="M28" s="122">
        <v>585042.7119208232</v>
      </c>
      <c r="N28" s="21"/>
      <c r="O28" s="21"/>
      <c r="P28" s="21">
        <v>6.9179999999999966</v>
      </c>
      <c r="Q28" s="21">
        <v>0</v>
      </c>
      <c r="R28" s="122">
        <v>18636.209501590984</v>
      </c>
      <c r="S28" s="122">
        <v>20391.486294729915</v>
      </c>
      <c r="T28" s="21">
        <v>3.2373357337606095</v>
      </c>
      <c r="U28" s="21">
        <v>3.4854696724244634</v>
      </c>
      <c r="V28" s="21">
        <v>557028.81366060267</v>
      </c>
      <c r="W28" s="21">
        <v>564651.22562609334</v>
      </c>
      <c r="X28" s="21">
        <v>10.601000000000001</v>
      </c>
      <c r="Y28" s="21">
        <v>3.180299999999999</v>
      </c>
      <c r="Z28" s="122">
        <v>65745.611660602503</v>
      </c>
      <c r="AA28" s="122">
        <v>49304.068626093191</v>
      </c>
      <c r="AB28" s="21">
        <v>0.11420810543509204</v>
      </c>
      <c r="AC28" s="21">
        <v>8.4274306168548183E-2</v>
      </c>
      <c r="AD28" s="122">
        <v>515347.15699999995</v>
      </c>
      <c r="AE28" s="122">
        <v>491283.20199999987</v>
      </c>
      <c r="AF28" s="21">
        <v>80524.048578459755</v>
      </c>
      <c r="AG28" s="123">
        <v>78789.848344889673</v>
      </c>
      <c r="AH28" s="21">
        <v>95227.739848886544</v>
      </c>
      <c r="AI28" s="21">
        <v>93176.87465266652</v>
      </c>
      <c r="AJ28" s="21">
        <v>15615.621000000001</v>
      </c>
      <c r="AK28" s="122">
        <v>12491.484500000002</v>
      </c>
      <c r="AL28" s="21">
        <v>1217.1488199999999</v>
      </c>
      <c r="AM28" s="122">
        <v>791.71882000000016</v>
      </c>
      <c r="AN28" s="21">
        <v>646.82682</v>
      </c>
      <c r="AO28" s="122">
        <v>389.32461999999998</v>
      </c>
      <c r="AP28" s="21">
        <v>165.42213964258193</v>
      </c>
      <c r="AQ28" s="21">
        <v>159.26508057291485</v>
      </c>
      <c r="AR28" s="21">
        <v>170.95657803244043</v>
      </c>
      <c r="AS28" s="21">
        <v>165.01668715825537</v>
      </c>
      <c r="AT28" s="21">
        <v>193.83471582422754</v>
      </c>
      <c r="AU28" s="21">
        <v>180.80409174095149</v>
      </c>
      <c r="AV28" s="21">
        <v>27.126228573383901</v>
      </c>
      <c r="AW28" s="21">
        <v>21.351406052026057</v>
      </c>
      <c r="AX28" s="21">
        <v>31.785375393315412</v>
      </c>
      <c r="AY28" s="21">
        <v>24.238970430567456</v>
      </c>
      <c r="AZ28" s="21">
        <v>2.1143351967330979</v>
      </c>
      <c r="BA28" s="21">
        <v>1.3532666997946425</v>
      </c>
      <c r="BB28" s="21">
        <v>2.4774891855553411</v>
      </c>
      <c r="BC28" s="21">
        <v>1.5362825024762874</v>
      </c>
      <c r="BD28" s="21">
        <v>1.1236166763214248</v>
      </c>
      <c r="BE28" s="21">
        <v>0.66546358422577745</v>
      </c>
      <c r="BF28" s="21">
        <v>1.3166068315928299</v>
      </c>
      <c r="BG28" s="21">
        <v>0.75546088633996289</v>
      </c>
    </row>
    <row r="29" spans="1:59" ht="31.5" x14ac:dyDescent="0.2">
      <c r="A29" s="672"/>
      <c r="B29" s="120" t="s">
        <v>87</v>
      </c>
      <c r="C29" s="121"/>
      <c r="D29" s="21"/>
      <c r="E29" s="21"/>
      <c r="F29" s="21"/>
      <c r="G29" s="21"/>
      <c r="H29" s="21"/>
      <c r="I29" s="21"/>
      <c r="J29" s="21"/>
      <c r="K29" s="21"/>
      <c r="L29" s="122"/>
      <c r="M29" s="122"/>
      <c r="N29" s="21"/>
      <c r="O29" s="21"/>
      <c r="P29" s="21"/>
      <c r="Q29" s="21"/>
      <c r="R29" s="122"/>
      <c r="S29" s="122"/>
      <c r="T29" s="21"/>
      <c r="U29" s="21"/>
      <c r="V29" s="21"/>
      <c r="W29" s="21"/>
      <c r="X29" s="21"/>
      <c r="Y29" s="21"/>
      <c r="Z29" s="122"/>
      <c r="AA29" s="122"/>
      <c r="AB29" s="21"/>
      <c r="AC29" s="21"/>
      <c r="AD29" s="122"/>
      <c r="AE29" s="122"/>
      <c r="AF29" s="21"/>
      <c r="AG29" s="123"/>
      <c r="AH29" s="21"/>
      <c r="AI29" s="21"/>
      <c r="AJ29" s="21"/>
      <c r="AK29" s="122"/>
      <c r="AL29" s="21"/>
      <c r="AM29" s="122"/>
      <c r="AN29" s="21"/>
      <c r="AO29" s="122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</row>
    <row r="30" spans="1:59" ht="31.5" x14ac:dyDescent="0.2">
      <c r="A30" s="672"/>
      <c r="B30" s="120" t="s">
        <v>88</v>
      </c>
      <c r="C30" s="121"/>
      <c r="D30" s="21"/>
      <c r="E30" s="21"/>
      <c r="F30" s="21"/>
      <c r="G30" s="21"/>
      <c r="H30" s="21"/>
      <c r="I30" s="21"/>
      <c r="J30" s="21"/>
      <c r="K30" s="21"/>
      <c r="L30" s="122"/>
      <c r="M30" s="122"/>
      <c r="N30" s="21"/>
      <c r="O30" s="21"/>
      <c r="P30" s="21"/>
      <c r="Q30" s="21"/>
      <c r="R30" s="122"/>
      <c r="S30" s="122"/>
      <c r="T30" s="21"/>
      <c r="U30" s="21"/>
      <c r="V30" s="21"/>
      <c r="W30" s="21"/>
      <c r="X30" s="21"/>
      <c r="Y30" s="21"/>
      <c r="Z30" s="122"/>
      <c r="AA30" s="122"/>
      <c r="AB30" s="21"/>
      <c r="AC30" s="21"/>
      <c r="AD30" s="122"/>
      <c r="AE30" s="122"/>
      <c r="AF30" s="21"/>
      <c r="AG30" s="123"/>
      <c r="AH30" s="21"/>
      <c r="AI30" s="21"/>
      <c r="AJ30" s="21"/>
      <c r="AK30" s="122"/>
      <c r="AL30" s="21"/>
      <c r="AM30" s="122"/>
      <c r="AN30" s="21"/>
      <c r="AO30" s="122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</row>
    <row r="31" spans="1:59" x14ac:dyDescent="0.2">
      <c r="A31" s="671">
        <v>2022</v>
      </c>
      <c r="B31" s="124" t="s">
        <v>85</v>
      </c>
      <c r="C31" s="125"/>
      <c r="D31" s="91">
        <v>354.78619999999989</v>
      </c>
      <c r="E31" s="91">
        <v>305.06122098022354</v>
      </c>
      <c r="F31" s="91">
        <v>309.26</v>
      </c>
      <c r="G31" s="91">
        <v>265.91573516766977</v>
      </c>
      <c r="H31" s="91">
        <v>268.06617599999998</v>
      </c>
      <c r="I31" s="91">
        <v>230.49542218400683</v>
      </c>
      <c r="J31" s="91">
        <v>262.83699999999999</v>
      </c>
      <c r="K31" s="91">
        <v>225.99914015477211</v>
      </c>
      <c r="L31" s="122">
        <v>575665.0231621936</v>
      </c>
      <c r="M31" s="122">
        <v>571870.5122</v>
      </c>
      <c r="N31" s="91"/>
      <c r="O31" s="91"/>
      <c r="P31" s="91">
        <v>8.298</v>
      </c>
      <c r="Q31" s="91">
        <v>0</v>
      </c>
      <c r="R31" s="122">
        <v>18636.209501590984</v>
      </c>
      <c r="S31" s="122">
        <v>19357.574400000005</v>
      </c>
      <c r="T31" s="91">
        <v>3.2373357337606095</v>
      </c>
      <c r="U31" s="91">
        <v>3.3849576061425055</v>
      </c>
      <c r="V31" s="91">
        <v>557028.81366060267</v>
      </c>
      <c r="W31" s="91">
        <v>552512.93780000007</v>
      </c>
      <c r="X31" s="91">
        <v>21.729000000000003</v>
      </c>
      <c r="Y31" s="91">
        <v>6.5186999999999991</v>
      </c>
      <c r="Z31" s="122">
        <v>65745.611660602503</v>
      </c>
      <c r="AA31" s="122">
        <v>37165.7808</v>
      </c>
      <c r="AB31" s="91">
        <v>0.11420810543509204</v>
      </c>
      <c r="AC31" s="91">
        <v>6.4989853484528029E-2</v>
      </c>
      <c r="AD31" s="122">
        <v>515347.15699999995</v>
      </c>
      <c r="AE31" s="122">
        <v>491283.20199999987</v>
      </c>
      <c r="AF31" s="91">
        <v>80524.048578459755</v>
      </c>
      <c r="AG31" s="123">
        <v>76032.050821751327</v>
      </c>
      <c r="AH31" s="91">
        <v>95227.739848886544</v>
      </c>
      <c r="AI31" s="91">
        <v>89915.503301803066</v>
      </c>
      <c r="AJ31" s="91">
        <v>15615.621000000001</v>
      </c>
      <c r="AK31" s="122">
        <v>10441.024700000004</v>
      </c>
      <c r="AL31" s="91">
        <v>1217.1488199999999</v>
      </c>
      <c r="AM31" s="122">
        <v>674.84219200000007</v>
      </c>
      <c r="AN31" s="91">
        <v>646.82682</v>
      </c>
      <c r="AO31" s="122">
        <v>319.10709200000002</v>
      </c>
      <c r="AP31" s="91">
        <v>165.42213964258193</v>
      </c>
      <c r="AQ31" s="91">
        <v>157.23052926071657</v>
      </c>
      <c r="AR31" s="91">
        <v>170.95657803244043</v>
      </c>
      <c r="AS31" s="91">
        <v>162.7391815652847</v>
      </c>
      <c r="AT31" s="91">
        <v>193.83471582422754</v>
      </c>
      <c r="AU31" s="91">
        <v>174.47559781881765</v>
      </c>
      <c r="AV31" s="91">
        <v>27.126228573383901</v>
      </c>
      <c r="AW31" s="91">
        <v>18.257672807491197</v>
      </c>
      <c r="AX31" s="91">
        <v>31.785375393315412</v>
      </c>
      <c r="AY31" s="91">
        <v>20.260177160538802</v>
      </c>
      <c r="AZ31" s="91">
        <v>2.1143351967330979</v>
      </c>
      <c r="BA31" s="91">
        <v>1.180061180989846</v>
      </c>
      <c r="BB31" s="91">
        <v>2.4774891855553411</v>
      </c>
      <c r="BC31" s="91">
        <v>1.3094904722643113</v>
      </c>
      <c r="BD31" s="91">
        <v>1.1236166763214248</v>
      </c>
      <c r="BE31" s="91">
        <v>0.55800585131131719</v>
      </c>
      <c r="BF31" s="91">
        <v>1.3166068315928299</v>
      </c>
      <c r="BG31" s="91">
        <v>0.61920801864441066</v>
      </c>
    </row>
    <row r="32" spans="1:59" ht="31.5" x14ac:dyDescent="0.2">
      <c r="A32" s="671"/>
      <c r="B32" s="124" t="s">
        <v>86</v>
      </c>
      <c r="C32" s="125"/>
      <c r="D32" s="91">
        <v>354.78619999999989</v>
      </c>
      <c r="E32" s="91">
        <v>305.06122098022354</v>
      </c>
      <c r="F32" s="91">
        <v>309.26</v>
      </c>
      <c r="G32" s="91">
        <v>265.91573516766977</v>
      </c>
      <c r="H32" s="91">
        <v>268.06617599999998</v>
      </c>
      <c r="I32" s="91">
        <v>230.49542218400683</v>
      </c>
      <c r="J32" s="91">
        <v>262.83699999999999</v>
      </c>
      <c r="K32" s="91">
        <v>225.99914015477211</v>
      </c>
      <c r="L32" s="122">
        <v>575665.0231621936</v>
      </c>
      <c r="M32" s="122">
        <v>571870.5122</v>
      </c>
      <c r="N32" s="91"/>
      <c r="O32" s="91"/>
      <c r="P32" s="91">
        <v>8.298</v>
      </c>
      <c r="Q32" s="91">
        <v>0</v>
      </c>
      <c r="R32" s="122">
        <v>18636.209501590984</v>
      </c>
      <c r="S32" s="122">
        <v>19357.574400000005</v>
      </c>
      <c r="T32" s="91">
        <v>3.2373357337606095</v>
      </c>
      <c r="U32" s="91">
        <v>3.3849576061425055</v>
      </c>
      <c r="V32" s="91">
        <v>557028.81366060267</v>
      </c>
      <c r="W32" s="91">
        <v>552512.93780000007</v>
      </c>
      <c r="X32" s="91">
        <v>11.246</v>
      </c>
      <c r="Y32" s="91">
        <v>3.3737999999999992</v>
      </c>
      <c r="Z32" s="122">
        <v>65745.611660602503</v>
      </c>
      <c r="AA32" s="122">
        <v>37165.7808</v>
      </c>
      <c r="AB32" s="91">
        <v>0.11420810543509204</v>
      </c>
      <c r="AC32" s="91">
        <v>6.4989853484528029E-2</v>
      </c>
      <c r="AD32" s="122">
        <v>515347.15699999995</v>
      </c>
      <c r="AE32" s="122">
        <v>491283.20199999987</v>
      </c>
      <c r="AF32" s="91">
        <v>80524.048578459755</v>
      </c>
      <c r="AG32" s="123">
        <v>76032.050821751327</v>
      </c>
      <c r="AH32" s="91">
        <v>95227.739848886544</v>
      </c>
      <c r="AI32" s="91">
        <v>89915.503301803066</v>
      </c>
      <c r="AJ32" s="91">
        <v>15615.621000000001</v>
      </c>
      <c r="AK32" s="122">
        <v>10441.024700000004</v>
      </c>
      <c r="AL32" s="91">
        <v>1217.1488199999999</v>
      </c>
      <c r="AM32" s="122">
        <v>674.84219200000007</v>
      </c>
      <c r="AN32" s="91">
        <v>646.82682</v>
      </c>
      <c r="AO32" s="122">
        <v>319.10709200000002</v>
      </c>
      <c r="AP32" s="91">
        <v>165.42213964258193</v>
      </c>
      <c r="AQ32" s="91">
        <v>157.23052926071657</v>
      </c>
      <c r="AR32" s="91">
        <v>170.95657803244043</v>
      </c>
      <c r="AS32" s="91">
        <v>162.7391815652847</v>
      </c>
      <c r="AT32" s="91">
        <v>193.83471582422754</v>
      </c>
      <c r="AU32" s="91">
        <v>174.47559781881765</v>
      </c>
      <c r="AV32" s="91">
        <v>27.126228573383901</v>
      </c>
      <c r="AW32" s="91">
        <v>18.257672807491197</v>
      </c>
      <c r="AX32" s="91">
        <v>31.785375393315412</v>
      </c>
      <c r="AY32" s="91">
        <v>20.260177160538802</v>
      </c>
      <c r="AZ32" s="91">
        <v>2.1143351967330979</v>
      </c>
      <c r="BA32" s="91">
        <v>1.180061180989846</v>
      </c>
      <c r="BB32" s="91">
        <v>2.4774891855553411</v>
      </c>
      <c r="BC32" s="91">
        <v>1.3094904722643113</v>
      </c>
      <c r="BD32" s="91">
        <v>1.1236166763214248</v>
      </c>
      <c r="BE32" s="91">
        <v>0.55800585131131719</v>
      </c>
      <c r="BF32" s="91">
        <v>1.3166068315928299</v>
      </c>
      <c r="BG32" s="91">
        <v>0.61920801864441066</v>
      </c>
    </row>
    <row r="33" spans="1:59" ht="31.5" x14ac:dyDescent="0.2">
      <c r="A33" s="671"/>
      <c r="B33" s="124" t="s">
        <v>87</v>
      </c>
      <c r="C33" s="125"/>
      <c r="D33" s="91"/>
      <c r="E33" s="91"/>
      <c r="F33" s="91"/>
      <c r="G33" s="91"/>
      <c r="H33" s="91"/>
      <c r="I33" s="91"/>
      <c r="J33" s="91"/>
      <c r="K33" s="91"/>
      <c r="L33" s="122"/>
      <c r="M33" s="122"/>
      <c r="N33" s="91"/>
      <c r="O33" s="91"/>
      <c r="P33" s="91"/>
      <c r="Q33" s="91"/>
      <c r="R33" s="122"/>
      <c r="S33" s="122"/>
      <c r="T33" s="91"/>
      <c r="U33" s="91"/>
      <c r="V33" s="91"/>
      <c r="W33" s="91"/>
      <c r="X33" s="91"/>
      <c r="Y33" s="91"/>
      <c r="Z33" s="122"/>
      <c r="AA33" s="122"/>
      <c r="AB33" s="91"/>
      <c r="AC33" s="91"/>
      <c r="AD33" s="122"/>
      <c r="AE33" s="122"/>
      <c r="AF33" s="91"/>
      <c r="AG33" s="123"/>
      <c r="AH33" s="91"/>
      <c r="AI33" s="91"/>
      <c r="AJ33" s="91"/>
      <c r="AK33" s="122"/>
      <c r="AL33" s="91"/>
      <c r="AM33" s="122"/>
      <c r="AN33" s="91"/>
      <c r="AO33" s="122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</row>
    <row r="34" spans="1:59" ht="31.5" x14ac:dyDescent="0.2">
      <c r="A34" s="671"/>
      <c r="B34" s="124" t="s">
        <v>88</v>
      </c>
      <c r="C34" s="125"/>
      <c r="D34" s="91"/>
      <c r="E34" s="91"/>
      <c r="F34" s="91"/>
      <c r="G34" s="91"/>
      <c r="H34" s="91"/>
      <c r="I34" s="91"/>
      <c r="J34" s="91"/>
      <c r="K34" s="91"/>
      <c r="L34" s="122"/>
      <c r="M34" s="122"/>
      <c r="N34" s="91"/>
      <c r="O34" s="91"/>
      <c r="P34" s="91"/>
      <c r="Q34" s="91"/>
      <c r="R34" s="122"/>
      <c r="S34" s="122"/>
      <c r="T34" s="91"/>
      <c r="U34" s="91"/>
      <c r="V34" s="91"/>
      <c r="W34" s="91"/>
      <c r="X34" s="91"/>
      <c r="Y34" s="91"/>
      <c r="Z34" s="122"/>
      <c r="AA34" s="122"/>
      <c r="AB34" s="91"/>
      <c r="AC34" s="91"/>
      <c r="AD34" s="122"/>
      <c r="AE34" s="122"/>
      <c r="AF34" s="91"/>
      <c r="AG34" s="123"/>
      <c r="AH34" s="91"/>
      <c r="AI34" s="91"/>
      <c r="AJ34" s="91"/>
      <c r="AK34" s="122"/>
      <c r="AL34" s="91"/>
      <c r="AM34" s="122"/>
      <c r="AN34" s="91"/>
      <c r="AO34" s="122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</row>
    <row r="35" spans="1:59" x14ac:dyDescent="0.2">
      <c r="A35" s="672">
        <v>2023</v>
      </c>
      <c r="B35" s="120" t="s">
        <v>85</v>
      </c>
      <c r="C35" s="121"/>
      <c r="D35" s="21">
        <v>354.78619999999989</v>
      </c>
      <c r="E35" s="21">
        <v>305.06122098022354</v>
      </c>
      <c r="F35" s="21">
        <v>309.26</v>
      </c>
      <c r="G35" s="21">
        <v>265.91573516766977</v>
      </c>
      <c r="H35" s="21">
        <v>268.06617599999998</v>
      </c>
      <c r="I35" s="21">
        <v>230.49542218400683</v>
      </c>
      <c r="J35" s="21">
        <v>262.83699999999999</v>
      </c>
      <c r="K35" s="21">
        <v>225.99914015477211</v>
      </c>
      <c r="L35" s="122">
        <v>575665.0231621936</v>
      </c>
      <c r="M35" s="122">
        <v>571870.5122</v>
      </c>
      <c r="N35" s="21"/>
      <c r="O35" s="21"/>
      <c r="P35" s="21">
        <v>8.298</v>
      </c>
      <c r="Q35" s="21">
        <v>0</v>
      </c>
      <c r="R35" s="122">
        <v>18636.209501590984</v>
      </c>
      <c r="S35" s="122">
        <v>19357.574400000005</v>
      </c>
      <c r="T35" s="21">
        <v>3.2373357337606095</v>
      </c>
      <c r="U35" s="21">
        <v>3.3849576061425055</v>
      </c>
      <c r="V35" s="21">
        <v>557028.81366060267</v>
      </c>
      <c r="W35" s="21">
        <v>552512.93780000007</v>
      </c>
      <c r="X35" s="21">
        <v>21.729000000000003</v>
      </c>
      <c r="Y35" s="21">
        <v>6.5186999999999991</v>
      </c>
      <c r="Z35" s="122">
        <v>65745.611660602503</v>
      </c>
      <c r="AA35" s="122">
        <v>37165.7808</v>
      </c>
      <c r="AB35" s="21">
        <v>0.11420810543509204</v>
      </c>
      <c r="AC35" s="21">
        <v>6.4989853484528029E-2</v>
      </c>
      <c r="AD35" s="122">
        <v>515347.15699999995</v>
      </c>
      <c r="AE35" s="122">
        <v>491283.20199999987</v>
      </c>
      <c r="AF35" s="21">
        <v>80524.048578459755</v>
      </c>
      <c r="AG35" s="123">
        <v>76032.050821751327</v>
      </c>
      <c r="AH35" s="21">
        <v>95227.739848886544</v>
      </c>
      <c r="AI35" s="21">
        <v>89915.503301803066</v>
      </c>
      <c r="AJ35" s="21">
        <v>15615.621000000001</v>
      </c>
      <c r="AK35" s="122">
        <v>10441.024700000004</v>
      </c>
      <c r="AL35" s="21">
        <v>1217.1488199999999</v>
      </c>
      <c r="AM35" s="122">
        <v>674.84219200000007</v>
      </c>
      <c r="AN35" s="21">
        <v>646.82682</v>
      </c>
      <c r="AO35" s="122">
        <v>319.10709200000002</v>
      </c>
      <c r="AP35" s="21">
        <v>165.42213964258193</v>
      </c>
      <c r="AQ35" s="21">
        <v>157.23052926071657</v>
      </c>
      <c r="AR35" s="21">
        <v>170.95657803244043</v>
      </c>
      <c r="AS35" s="21">
        <v>162.7391815652847</v>
      </c>
      <c r="AT35" s="21">
        <v>193.83471582422754</v>
      </c>
      <c r="AU35" s="21">
        <v>174.47559781881765</v>
      </c>
      <c r="AV35" s="21">
        <v>27.126228573383901</v>
      </c>
      <c r="AW35" s="21">
        <v>18.257672807491197</v>
      </c>
      <c r="AX35" s="21">
        <v>31.785375393315412</v>
      </c>
      <c r="AY35" s="21">
        <v>20.260177160538802</v>
      </c>
      <c r="AZ35" s="21">
        <v>2.1143351967330979</v>
      </c>
      <c r="BA35" s="21">
        <v>1.180061180989846</v>
      </c>
      <c r="BB35" s="21">
        <v>2.4774891855553411</v>
      </c>
      <c r="BC35" s="21">
        <v>1.3094904722643113</v>
      </c>
      <c r="BD35" s="21">
        <v>1.1236166763214248</v>
      </c>
      <c r="BE35" s="21">
        <v>0.55800585131131719</v>
      </c>
      <c r="BF35" s="21">
        <v>1.3166068315928299</v>
      </c>
      <c r="BG35" s="21">
        <v>0.61920801864441066</v>
      </c>
    </row>
    <row r="36" spans="1:59" ht="31.5" x14ac:dyDescent="0.2">
      <c r="A36" s="672"/>
      <c r="B36" s="120" t="s">
        <v>86</v>
      </c>
      <c r="C36" s="121"/>
      <c r="D36" s="21">
        <v>354.78619999999989</v>
      </c>
      <c r="E36" s="21">
        <v>305.06122098022354</v>
      </c>
      <c r="F36" s="21">
        <v>309.26</v>
      </c>
      <c r="G36" s="21">
        <v>265.91573516766977</v>
      </c>
      <c r="H36" s="21">
        <v>268.06617599999998</v>
      </c>
      <c r="I36" s="21">
        <v>230.49542218400683</v>
      </c>
      <c r="J36" s="21">
        <v>262.83699999999999</v>
      </c>
      <c r="K36" s="21">
        <v>225.99914015477211</v>
      </c>
      <c r="L36" s="122">
        <v>575665.0231621936</v>
      </c>
      <c r="M36" s="122">
        <v>571870.5122</v>
      </c>
      <c r="N36" s="21"/>
      <c r="O36" s="21"/>
      <c r="P36" s="21">
        <v>8.298</v>
      </c>
      <c r="Q36" s="21">
        <v>0</v>
      </c>
      <c r="R36" s="122">
        <v>18636.209501590984</v>
      </c>
      <c r="S36" s="122">
        <v>19357.574400000005</v>
      </c>
      <c r="T36" s="21">
        <v>3.2373357337606095</v>
      </c>
      <c r="U36" s="21">
        <v>3.3849576061425055</v>
      </c>
      <c r="V36" s="21">
        <v>557028.81366060267</v>
      </c>
      <c r="W36" s="21">
        <v>552512.93780000007</v>
      </c>
      <c r="X36" s="21">
        <v>11.246</v>
      </c>
      <c r="Y36" s="21">
        <v>3.3737999999999992</v>
      </c>
      <c r="Z36" s="122">
        <v>65745.611660602503</v>
      </c>
      <c r="AA36" s="122">
        <v>37165.7808</v>
      </c>
      <c r="AB36" s="21">
        <v>0.11420810543509204</v>
      </c>
      <c r="AC36" s="21">
        <v>6.4989853484528029E-2</v>
      </c>
      <c r="AD36" s="122">
        <v>515347.15699999995</v>
      </c>
      <c r="AE36" s="122">
        <v>491283.20199999987</v>
      </c>
      <c r="AF36" s="21">
        <v>80524.048578459755</v>
      </c>
      <c r="AG36" s="123">
        <v>76032.050821751327</v>
      </c>
      <c r="AH36" s="21">
        <v>95227.739848886544</v>
      </c>
      <c r="AI36" s="21">
        <v>89915.503301803066</v>
      </c>
      <c r="AJ36" s="21">
        <v>15615.621000000001</v>
      </c>
      <c r="AK36" s="122">
        <v>10441.024700000004</v>
      </c>
      <c r="AL36" s="21">
        <v>1217.1488199999999</v>
      </c>
      <c r="AM36" s="122">
        <v>674.84219200000007</v>
      </c>
      <c r="AN36" s="21">
        <v>646.82682</v>
      </c>
      <c r="AO36" s="122">
        <v>319.10709200000002</v>
      </c>
      <c r="AP36" s="21">
        <v>165.42213964258193</v>
      </c>
      <c r="AQ36" s="21">
        <v>157.23052926071657</v>
      </c>
      <c r="AR36" s="21">
        <v>170.95657803244043</v>
      </c>
      <c r="AS36" s="21">
        <v>162.7391815652847</v>
      </c>
      <c r="AT36" s="21">
        <v>193.83471582422754</v>
      </c>
      <c r="AU36" s="21">
        <v>174.47559781881765</v>
      </c>
      <c r="AV36" s="21">
        <v>27.126228573383901</v>
      </c>
      <c r="AW36" s="21">
        <v>18.257672807491197</v>
      </c>
      <c r="AX36" s="21">
        <v>31.785375393315412</v>
      </c>
      <c r="AY36" s="21">
        <v>20.260177160538802</v>
      </c>
      <c r="AZ36" s="21">
        <v>2.1143351967330979</v>
      </c>
      <c r="BA36" s="21">
        <v>1.180061180989846</v>
      </c>
      <c r="BB36" s="21">
        <v>2.4774891855553411</v>
      </c>
      <c r="BC36" s="21">
        <v>1.3094904722643113</v>
      </c>
      <c r="BD36" s="21">
        <v>1.1236166763214248</v>
      </c>
      <c r="BE36" s="21">
        <v>0.55800585131131719</v>
      </c>
      <c r="BF36" s="21">
        <v>1.3166068315928299</v>
      </c>
      <c r="BG36" s="21">
        <v>0.61920801864441066</v>
      </c>
    </row>
    <row r="37" spans="1:59" ht="31.5" x14ac:dyDescent="0.2">
      <c r="A37" s="672"/>
      <c r="B37" s="120" t="s">
        <v>87</v>
      </c>
      <c r="C37" s="121"/>
      <c r="D37" s="21"/>
      <c r="E37" s="21"/>
      <c r="F37" s="21"/>
      <c r="G37" s="21"/>
      <c r="H37" s="21"/>
      <c r="I37" s="21"/>
      <c r="J37" s="21"/>
      <c r="K37" s="21"/>
      <c r="L37" s="122"/>
      <c r="M37" s="122"/>
      <c r="N37" s="21"/>
      <c r="O37" s="21"/>
      <c r="P37" s="21"/>
      <c r="Q37" s="21"/>
      <c r="R37" s="122"/>
      <c r="S37" s="122"/>
      <c r="T37" s="21"/>
      <c r="U37" s="21"/>
      <c r="V37" s="21"/>
      <c r="W37" s="21"/>
      <c r="X37" s="21"/>
      <c r="Y37" s="21"/>
      <c r="Z37" s="122"/>
      <c r="AA37" s="122"/>
      <c r="AB37" s="21"/>
      <c r="AC37" s="21"/>
      <c r="AD37" s="122"/>
      <c r="AE37" s="122"/>
      <c r="AF37" s="21"/>
      <c r="AG37" s="123"/>
      <c r="AH37" s="21"/>
      <c r="AI37" s="21"/>
      <c r="AJ37" s="21"/>
      <c r="AK37" s="122"/>
      <c r="AL37" s="21"/>
      <c r="AM37" s="122"/>
      <c r="AN37" s="21"/>
      <c r="AO37" s="122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</row>
    <row r="38" spans="1:59" ht="31.5" x14ac:dyDescent="0.2">
      <c r="A38" s="672"/>
      <c r="B38" s="120" t="s">
        <v>88</v>
      </c>
      <c r="C38" s="121"/>
      <c r="D38" s="21"/>
      <c r="E38" s="21"/>
      <c r="F38" s="21"/>
      <c r="G38" s="21"/>
      <c r="H38" s="21"/>
      <c r="I38" s="21"/>
      <c r="J38" s="21"/>
      <c r="K38" s="21"/>
      <c r="L38" s="122"/>
      <c r="M38" s="122"/>
      <c r="N38" s="21"/>
      <c r="O38" s="21"/>
      <c r="P38" s="21"/>
      <c r="Q38" s="21"/>
      <c r="R38" s="122"/>
      <c r="S38" s="122"/>
      <c r="T38" s="21"/>
      <c r="U38" s="21"/>
      <c r="V38" s="21"/>
      <c r="W38" s="21"/>
      <c r="X38" s="21"/>
      <c r="Y38" s="21"/>
      <c r="Z38" s="122"/>
      <c r="AA38" s="122"/>
      <c r="AB38" s="21"/>
      <c r="AC38" s="21"/>
      <c r="AD38" s="122"/>
      <c r="AE38" s="122"/>
      <c r="AF38" s="21"/>
      <c r="AG38" s="123"/>
      <c r="AH38" s="21"/>
      <c r="AI38" s="21"/>
      <c r="AJ38" s="21"/>
      <c r="AK38" s="122"/>
      <c r="AL38" s="21"/>
      <c r="AM38" s="122"/>
      <c r="AN38" s="21"/>
      <c r="AO38" s="122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</row>
    <row r="39" spans="1:59" x14ac:dyDescent="0.2">
      <c r="A39" s="671">
        <v>2024</v>
      </c>
      <c r="B39" s="124" t="s">
        <v>85</v>
      </c>
      <c r="C39" s="125"/>
      <c r="D39" s="91">
        <v>354.78619999999989</v>
      </c>
      <c r="E39" s="91">
        <v>305.06122098022354</v>
      </c>
      <c r="F39" s="91">
        <v>309.26</v>
      </c>
      <c r="G39" s="91">
        <v>265.91573516766977</v>
      </c>
      <c r="H39" s="91">
        <v>268.06617599999998</v>
      </c>
      <c r="I39" s="91">
        <v>230.49542218400683</v>
      </c>
      <c r="J39" s="91">
        <v>262.83699999999999</v>
      </c>
      <c r="K39" s="91">
        <v>225.99914015477211</v>
      </c>
      <c r="L39" s="122">
        <v>575665.0231621936</v>
      </c>
      <c r="M39" s="122">
        <v>571870.5122</v>
      </c>
      <c r="N39" s="91"/>
      <c r="O39" s="91"/>
      <c r="P39" s="91">
        <v>8.298</v>
      </c>
      <c r="Q39" s="91">
        <v>0</v>
      </c>
      <c r="R39" s="122">
        <v>18636.209501590984</v>
      </c>
      <c r="S39" s="122">
        <v>19357.574400000005</v>
      </c>
      <c r="T39" s="91">
        <v>3.2373357337606095</v>
      </c>
      <c r="U39" s="91">
        <v>3.3849576061425055</v>
      </c>
      <c r="V39" s="91">
        <v>557028.81366060267</v>
      </c>
      <c r="W39" s="91">
        <v>552512.93780000007</v>
      </c>
      <c r="X39" s="91">
        <v>21.729000000000003</v>
      </c>
      <c r="Y39" s="91">
        <v>6.5186999999999991</v>
      </c>
      <c r="Z39" s="122">
        <v>65745.611660602503</v>
      </c>
      <c r="AA39" s="122">
        <v>37165.7808</v>
      </c>
      <c r="AB39" s="91">
        <v>0.11420810543509204</v>
      </c>
      <c r="AC39" s="91">
        <v>6.4989853484528029E-2</v>
      </c>
      <c r="AD39" s="122">
        <v>515347.15699999995</v>
      </c>
      <c r="AE39" s="122">
        <v>491283.20199999987</v>
      </c>
      <c r="AF39" s="91">
        <v>80524.048578459755</v>
      </c>
      <c r="AG39" s="123">
        <v>76032.050821751327</v>
      </c>
      <c r="AH39" s="91">
        <v>95227.739848886544</v>
      </c>
      <c r="AI39" s="91">
        <v>89915.503301803066</v>
      </c>
      <c r="AJ39" s="91">
        <v>15615.621000000001</v>
      </c>
      <c r="AK39" s="122">
        <v>10441.024700000004</v>
      </c>
      <c r="AL39" s="91">
        <v>1217.1488199999999</v>
      </c>
      <c r="AM39" s="122">
        <v>674.84219200000007</v>
      </c>
      <c r="AN39" s="91">
        <v>646.82682</v>
      </c>
      <c r="AO39" s="122">
        <v>319.10709200000002</v>
      </c>
      <c r="AP39" s="91">
        <v>165.42213964258193</v>
      </c>
      <c r="AQ39" s="91">
        <v>157.23052926071657</v>
      </c>
      <c r="AR39" s="91">
        <v>170.95657803244043</v>
      </c>
      <c r="AS39" s="91">
        <v>162.7391815652847</v>
      </c>
      <c r="AT39" s="91">
        <v>193.83471582422754</v>
      </c>
      <c r="AU39" s="91">
        <v>174.47559781881765</v>
      </c>
      <c r="AV39" s="91">
        <v>27.126228573383901</v>
      </c>
      <c r="AW39" s="91">
        <v>18.257672807491197</v>
      </c>
      <c r="AX39" s="91">
        <v>31.785375393315412</v>
      </c>
      <c r="AY39" s="91">
        <v>20.260177160538802</v>
      </c>
      <c r="AZ39" s="91">
        <v>2.1143351967330979</v>
      </c>
      <c r="BA39" s="91">
        <v>1.180061180989846</v>
      </c>
      <c r="BB39" s="91">
        <v>2.4774891855553411</v>
      </c>
      <c r="BC39" s="91">
        <v>1.3094904722643113</v>
      </c>
      <c r="BD39" s="91">
        <v>1.1236166763214248</v>
      </c>
      <c r="BE39" s="91">
        <v>0.55800585131131719</v>
      </c>
      <c r="BF39" s="91">
        <v>1.3166068315928299</v>
      </c>
      <c r="BG39" s="91">
        <v>0.61920801864441066</v>
      </c>
    </row>
    <row r="40" spans="1:59" ht="31.5" x14ac:dyDescent="0.2">
      <c r="A40" s="671"/>
      <c r="B40" s="124" t="s">
        <v>86</v>
      </c>
      <c r="C40" s="125"/>
      <c r="D40" s="91">
        <v>354.78619999999989</v>
      </c>
      <c r="E40" s="91">
        <v>305.06122098022354</v>
      </c>
      <c r="F40" s="91">
        <v>309.26</v>
      </c>
      <c r="G40" s="91">
        <v>265.91573516766977</v>
      </c>
      <c r="H40" s="91">
        <v>268.06617599999998</v>
      </c>
      <c r="I40" s="91">
        <v>230.49542218400683</v>
      </c>
      <c r="J40" s="91">
        <v>262.83699999999999</v>
      </c>
      <c r="K40" s="91">
        <v>225.99914015477211</v>
      </c>
      <c r="L40" s="122">
        <v>575665.0231621936</v>
      </c>
      <c r="M40" s="122">
        <v>571870.5122</v>
      </c>
      <c r="N40" s="91"/>
      <c r="O40" s="91"/>
      <c r="P40" s="91">
        <v>8.298</v>
      </c>
      <c r="Q40" s="91">
        <v>0</v>
      </c>
      <c r="R40" s="122">
        <v>18636.209501590984</v>
      </c>
      <c r="S40" s="122">
        <v>19357.574400000005</v>
      </c>
      <c r="T40" s="91">
        <v>3.2373357337606095</v>
      </c>
      <c r="U40" s="91">
        <v>3.3849576061425055</v>
      </c>
      <c r="V40" s="91">
        <v>557028.81366060267</v>
      </c>
      <c r="W40" s="91">
        <v>552512.93780000007</v>
      </c>
      <c r="X40" s="91">
        <v>11.246</v>
      </c>
      <c r="Y40" s="91">
        <v>3.3737999999999992</v>
      </c>
      <c r="Z40" s="122">
        <v>65745.611660602503</v>
      </c>
      <c r="AA40" s="122">
        <v>37165.7808</v>
      </c>
      <c r="AB40" s="91">
        <v>0.11420810543509204</v>
      </c>
      <c r="AC40" s="91">
        <v>6.4989853484528029E-2</v>
      </c>
      <c r="AD40" s="122">
        <v>515347.15699999995</v>
      </c>
      <c r="AE40" s="122">
        <v>491283.20199999987</v>
      </c>
      <c r="AF40" s="91">
        <v>80524.048578459755</v>
      </c>
      <c r="AG40" s="123">
        <v>76032.050821751327</v>
      </c>
      <c r="AH40" s="91">
        <v>95227.739848886544</v>
      </c>
      <c r="AI40" s="91">
        <v>89915.503301803066</v>
      </c>
      <c r="AJ40" s="91">
        <v>15615.621000000001</v>
      </c>
      <c r="AK40" s="122">
        <v>10441.024700000004</v>
      </c>
      <c r="AL40" s="91">
        <v>1217.1488199999999</v>
      </c>
      <c r="AM40" s="122">
        <v>674.84219200000007</v>
      </c>
      <c r="AN40" s="91">
        <v>646.82682</v>
      </c>
      <c r="AO40" s="122">
        <v>319.10709200000002</v>
      </c>
      <c r="AP40" s="91">
        <v>165.42213964258193</v>
      </c>
      <c r="AQ40" s="91">
        <v>157.23052926071657</v>
      </c>
      <c r="AR40" s="91">
        <v>170.95657803244043</v>
      </c>
      <c r="AS40" s="91">
        <v>162.7391815652847</v>
      </c>
      <c r="AT40" s="91">
        <v>193.83471582422754</v>
      </c>
      <c r="AU40" s="91">
        <v>174.47559781881765</v>
      </c>
      <c r="AV40" s="91">
        <v>27.126228573383901</v>
      </c>
      <c r="AW40" s="91">
        <v>18.257672807491197</v>
      </c>
      <c r="AX40" s="91">
        <v>31.785375393315412</v>
      </c>
      <c r="AY40" s="91">
        <v>20.260177160538802</v>
      </c>
      <c r="AZ40" s="91">
        <v>2.1143351967330979</v>
      </c>
      <c r="BA40" s="91">
        <v>1.180061180989846</v>
      </c>
      <c r="BB40" s="91">
        <v>2.4774891855553411</v>
      </c>
      <c r="BC40" s="91">
        <v>1.3094904722643113</v>
      </c>
      <c r="BD40" s="91">
        <v>1.1236166763214248</v>
      </c>
      <c r="BE40" s="91">
        <v>0.55800585131131719</v>
      </c>
      <c r="BF40" s="91">
        <v>1.3166068315928299</v>
      </c>
      <c r="BG40" s="91">
        <v>0.61920801864441066</v>
      </c>
    </row>
    <row r="41" spans="1:59" ht="31.5" x14ac:dyDescent="0.2">
      <c r="A41" s="671"/>
      <c r="B41" s="124" t="s">
        <v>87</v>
      </c>
      <c r="C41" s="125"/>
      <c r="D41" s="91"/>
      <c r="E41" s="91"/>
      <c r="F41" s="91"/>
      <c r="G41" s="91"/>
      <c r="H41" s="91"/>
      <c r="I41" s="91"/>
      <c r="J41" s="91"/>
      <c r="K41" s="91"/>
      <c r="L41" s="122"/>
      <c r="M41" s="122"/>
      <c r="N41" s="91"/>
      <c r="O41" s="91"/>
      <c r="P41" s="91"/>
      <c r="Q41" s="91"/>
      <c r="R41" s="122"/>
      <c r="S41" s="122"/>
      <c r="T41" s="91"/>
      <c r="U41" s="91"/>
      <c r="V41" s="91"/>
      <c r="W41" s="91"/>
      <c r="X41" s="91"/>
      <c r="Y41" s="91"/>
      <c r="Z41" s="122"/>
      <c r="AA41" s="122"/>
      <c r="AB41" s="91"/>
      <c r="AC41" s="91"/>
      <c r="AD41" s="122"/>
      <c r="AE41" s="122"/>
      <c r="AF41" s="91"/>
      <c r="AG41" s="123"/>
      <c r="AH41" s="91"/>
      <c r="AI41" s="91"/>
      <c r="AJ41" s="91"/>
      <c r="AK41" s="122"/>
      <c r="AL41" s="91"/>
      <c r="AM41" s="122"/>
      <c r="AN41" s="91"/>
      <c r="AO41" s="122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</row>
    <row r="42" spans="1:59" ht="31.5" x14ac:dyDescent="0.2">
      <c r="A42" s="671"/>
      <c r="B42" s="124" t="s">
        <v>88</v>
      </c>
      <c r="C42" s="125"/>
      <c r="D42" s="91"/>
      <c r="E42" s="91"/>
      <c r="F42" s="91"/>
      <c r="G42" s="91"/>
      <c r="H42" s="91"/>
      <c r="I42" s="91"/>
      <c r="J42" s="91"/>
      <c r="K42" s="91"/>
      <c r="L42" s="122"/>
      <c r="M42" s="122"/>
      <c r="N42" s="91"/>
      <c r="O42" s="91"/>
      <c r="P42" s="91"/>
      <c r="Q42" s="91"/>
      <c r="R42" s="122"/>
      <c r="S42" s="122"/>
      <c r="T42" s="91"/>
      <c r="U42" s="91"/>
      <c r="V42" s="91"/>
      <c r="W42" s="91"/>
      <c r="X42" s="91"/>
      <c r="Y42" s="91"/>
      <c r="Z42" s="122"/>
      <c r="AA42" s="122"/>
      <c r="AB42" s="91"/>
      <c r="AC42" s="91"/>
      <c r="AD42" s="122"/>
      <c r="AE42" s="122"/>
      <c r="AF42" s="91"/>
      <c r="AG42" s="123"/>
      <c r="AH42" s="91"/>
      <c r="AI42" s="91"/>
      <c r="AJ42" s="91"/>
      <c r="AK42" s="122"/>
      <c r="AL42" s="91"/>
      <c r="AM42" s="122"/>
      <c r="AN42" s="91"/>
      <c r="AO42" s="122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</row>
    <row r="43" spans="1:59" x14ac:dyDescent="0.2">
      <c r="A43" s="672">
        <v>2025</v>
      </c>
      <c r="B43" s="120" t="s">
        <v>85</v>
      </c>
      <c r="C43" s="121"/>
      <c r="D43" s="21">
        <v>354.78619999999989</v>
      </c>
      <c r="E43" s="21">
        <v>305.06122098022354</v>
      </c>
      <c r="F43" s="21">
        <v>309.26</v>
      </c>
      <c r="G43" s="21">
        <v>265.91573516766977</v>
      </c>
      <c r="H43" s="21">
        <v>268.06617599999998</v>
      </c>
      <c r="I43" s="21">
        <v>230.49542218400683</v>
      </c>
      <c r="J43" s="21">
        <v>262.83699999999999</v>
      </c>
      <c r="K43" s="21">
        <v>225.99914015477211</v>
      </c>
      <c r="L43" s="122">
        <v>575665.0231621936</v>
      </c>
      <c r="M43" s="122">
        <v>571870.5122</v>
      </c>
      <c r="N43" s="21"/>
      <c r="O43" s="21"/>
      <c r="P43" s="21">
        <v>8.298</v>
      </c>
      <c r="Q43" s="21">
        <v>0</v>
      </c>
      <c r="R43" s="122">
        <v>18636.209501590984</v>
      </c>
      <c r="S43" s="122">
        <v>19357.574400000005</v>
      </c>
      <c r="T43" s="21">
        <v>3.2373357337606095</v>
      </c>
      <c r="U43" s="21">
        <v>3.3849576061425055</v>
      </c>
      <c r="V43" s="21">
        <v>557028.81366060267</v>
      </c>
      <c r="W43" s="21">
        <v>552512.93780000007</v>
      </c>
      <c r="X43" s="21">
        <v>21.729000000000003</v>
      </c>
      <c r="Y43" s="21">
        <v>6.5186999999999991</v>
      </c>
      <c r="Z43" s="122">
        <v>65745.611660602503</v>
      </c>
      <c r="AA43" s="122">
        <v>37165.7808</v>
      </c>
      <c r="AB43" s="21">
        <v>0.11420810543509204</v>
      </c>
      <c r="AC43" s="21">
        <v>6.4989853484528029E-2</v>
      </c>
      <c r="AD43" s="122">
        <v>515347.15699999995</v>
      </c>
      <c r="AE43" s="122">
        <v>491283.20199999987</v>
      </c>
      <c r="AF43" s="21">
        <v>80524.048578459755</v>
      </c>
      <c r="AG43" s="123">
        <v>76032.050821751327</v>
      </c>
      <c r="AH43" s="21">
        <v>95227.739848886544</v>
      </c>
      <c r="AI43" s="21">
        <v>89915.503301803066</v>
      </c>
      <c r="AJ43" s="21">
        <v>15615.621000000001</v>
      </c>
      <c r="AK43" s="122">
        <v>10441.024700000004</v>
      </c>
      <c r="AL43" s="21">
        <v>1217.1488199999999</v>
      </c>
      <c r="AM43" s="122">
        <v>674.84219200000007</v>
      </c>
      <c r="AN43" s="21">
        <v>646.82682</v>
      </c>
      <c r="AO43" s="122">
        <v>319.10709200000002</v>
      </c>
      <c r="AP43" s="21">
        <v>165.42213964258193</v>
      </c>
      <c r="AQ43" s="21">
        <v>157.23052926071657</v>
      </c>
      <c r="AR43" s="21">
        <v>170.95657803244043</v>
      </c>
      <c r="AS43" s="21">
        <v>162.7391815652847</v>
      </c>
      <c r="AT43" s="21">
        <v>193.83471582422754</v>
      </c>
      <c r="AU43" s="21">
        <v>174.47559781881765</v>
      </c>
      <c r="AV43" s="21">
        <v>27.126228573383901</v>
      </c>
      <c r="AW43" s="21">
        <v>18.257672807491197</v>
      </c>
      <c r="AX43" s="21">
        <v>31.785375393315412</v>
      </c>
      <c r="AY43" s="21">
        <v>20.260177160538802</v>
      </c>
      <c r="AZ43" s="21">
        <v>2.1143351967330979</v>
      </c>
      <c r="BA43" s="21">
        <v>1.180061180989846</v>
      </c>
      <c r="BB43" s="21">
        <v>2.4774891855553411</v>
      </c>
      <c r="BC43" s="21">
        <v>1.3094904722643113</v>
      </c>
      <c r="BD43" s="21">
        <v>1.1236166763214248</v>
      </c>
      <c r="BE43" s="21">
        <v>0.55800585131131719</v>
      </c>
      <c r="BF43" s="21">
        <v>1.3166068315928299</v>
      </c>
      <c r="BG43" s="21">
        <v>0.61920801864441066</v>
      </c>
    </row>
    <row r="44" spans="1:59" ht="31.5" x14ac:dyDescent="0.2">
      <c r="A44" s="672"/>
      <c r="B44" s="120" t="s">
        <v>86</v>
      </c>
      <c r="C44" s="121"/>
      <c r="D44" s="21">
        <v>354.78619999999989</v>
      </c>
      <c r="E44" s="21">
        <v>305.06122098022354</v>
      </c>
      <c r="F44" s="21">
        <v>309.26</v>
      </c>
      <c r="G44" s="21">
        <v>265.91573516766977</v>
      </c>
      <c r="H44" s="21">
        <v>268.06617599999998</v>
      </c>
      <c r="I44" s="21">
        <v>230.49542218400683</v>
      </c>
      <c r="J44" s="21">
        <v>262.83699999999999</v>
      </c>
      <c r="K44" s="21">
        <v>225.99914015477211</v>
      </c>
      <c r="L44" s="122">
        <v>575665.0231621936</v>
      </c>
      <c r="M44" s="122">
        <v>571870.5122</v>
      </c>
      <c r="N44" s="21"/>
      <c r="O44" s="21"/>
      <c r="P44" s="21">
        <v>8.298</v>
      </c>
      <c r="Q44" s="21">
        <v>0</v>
      </c>
      <c r="R44" s="122">
        <v>18636.209501590984</v>
      </c>
      <c r="S44" s="122">
        <v>19357.574400000005</v>
      </c>
      <c r="T44" s="21">
        <v>3.2373357337606095</v>
      </c>
      <c r="U44" s="21">
        <v>3.3849576061425055</v>
      </c>
      <c r="V44" s="21">
        <v>557028.81366060267</v>
      </c>
      <c r="W44" s="21">
        <v>552512.93780000007</v>
      </c>
      <c r="X44" s="21">
        <v>11.246</v>
      </c>
      <c r="Y44" s="21">
        <v>3.3737999999999992</v>
      </c>
      <c r="Z44" s="122">
        <v>65745.611660602503</v>
      </c>
      <c r="AA44" s="122">
        <v>37165.7808</v>
      </c>
      <c r="AB44" s="21">
        <v>0.11420810543509204</v>
      </c>
      <c r="AC44" s="21">
        <v>6.4989853484528029E-2</v>
      </c>
      <c r="AD44" s="122">
        <v>515347.15699999995</v>
      </c>
      <c r="AE44" s="122">
        <v>491283.20199999987</v>
      </c>
      <c r="AF44" s="21">
        <v>80524.048578459755</v>
      </c>
      <c r="AG44" s="123">
        <v>76032.050821751327</v>
      </c>
      <c r="AH44" s="21">
        <v>95227.739848886544</v>
      </c>
      <c r="AI44" s="21">
        <v>89915.503301803066</v>
      </c>
      <c r="AJ44" s="21">
        <v>15615.621000000001</v>
      </c>
      <c r="AK44" s="122">
        <v>10441.024700000004</v>
      </c>
      <c r="AL44" s="21">
        <v>1217.1488199999999</v>
      </c>
      <c r="AM44" s="122">
        <v>674.84219200000007</v>
      </c>
      <c r="AN44" s="21">
        <v>646.82682</v>
      </c>
      <c r="AO44" s="122">
        <v>319.10709200000002</v>
      </c>
      <c r="AP44" s="21">
        <v>165.42213964258193</v>
      </c>
      <c r="AQ44" s="21">
        <v>157.23052926071657</v>
      </c>
      <c r="AR44" s="21">
        <v>170.95657803244043</v>
      </c>
      <c r="AS44" s="21">
        <v>162.7391815652847</v>
      </c>
      <c r="AT44" s="21">
        <v>193.83471582422754</v>
      </c>
      <c r="AU44" s="21">
        <v>174.47559781881765</v>
      </c>
      <c r="AV44" s="21">
        <v>27.126228573383901</v>
      </c>
      <c r="AW44" s="21">
        <v>18.257672807491197</v>
      </c>
      <c r="AX44" s="21">
        <v>31.785375393315412</v>
      </c>
      <c r="AY44" s="21">
        <v>20.260177160538802</v>
      </c>
      <c r="AZ44" s="21">
        <v>2.1143351967330979</v>
      </c>
      <c r="BA44" s="21">
        <v>1.180061180989846</v>
      </c>
      <c r="BB44" s="21">
        <v>2.4774891855553411</v>
      </c>
      <c r="BC44" s="21">
        <v>1.3094904722643113</v>
      </c>
      <c r="BD44" s="21">
        <v>1.1236166763214248</v>
      </c>
      <c r="BE44" s="21">
        <v>0.55800585131131719</v>
      </c>
      <c r="BF44" s="21">
        <v>1.3166068315928299</v>
      </c>
      <c r="BG44" s="21">
        <v>0.61920801864441066</v>
      </c>
    </row>
    <row r="45" spans="1:59" ht="31.5" x14ac:dyDescent="0.2">
      <c r="A45" s="672"/>
      <c r="B45" s="120" t="s">
        <v>87</v>
      </c>
      <c r="C45" s="121"/>
      <c r="D45" s="21"/>
      <c r="E45" s="21"/>
      <c r="F45" s="21"/>
      <c r="G45" s="21"/>
      <c r="H45" s="21"/>
      <c r="I45" s="21"/>
      <c r="J45" s="21"/>
      <c r="K45" s="21"/>
      <c r="L45" s="122"/>
      <c r="M45" s="122"/>
      <c r="N45" s="21"/>
      <c r="O45" s="21"/>
      <c r="P45" s="21"/>
      <c r="Q45" s="21"/>
      <c r="R45" s="122"/>
      <c r="S45" s="122"/>
      <c r="T45" s="21"/>
      <c r="U45" s="21"/>
      <c r="V45" s="21"/>
      <c r="W45" s="21"/>
      <c r="X45" s="21"/>
      <c r="Y45" s="21"/>
      <c r="Z45" s="122"/>
      <c r="AA45" s="122"/>
      <c r="AB45" s="21"/>
      <c r="AC45" s="21"/>
      <c r="AD45" s="122"/>
      <c r="AE45" s="122"/>
      <c r="AF45" s="21"/>
      <c r="AG45" s="123"/>
      <c r="AH45" s="21"/>
      <c r="AI45" s="21"/>
      <c r="AJ45" s="21"/>
      <c r="AK45" s="122"/>
      <c r="AL45" s="21"/>
      <c r="AM45" s="122"/>
      <c r="AN45" s="21"/>
      <c r="AO45" s="122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</row>
    <row r="46" spans="1:59" ht="31.5" x14ac:dyDescent="0.2">
      <c r="A46" s="672"/>
      <c r="B46" s="120" t="s">
        <v>88</v>
      </c>
      <c r="C46" s="121"/>
      <c r="D46" s="21"/>
      <c r="E46" s="21"/>
      <c r="F46" s="21"/>
      <c r="G46" s="21"/>
      <c r="H46" s="21"/>
      <c r="I46" s="21"/>
      <c r="J46" s="21"/>
      <c r="K46" s="21"/>
      <c r="L46" s="122"/>
      <c r="M46" s="122"/>
      <c r="N46" s="21"/>
      <c r="O46" s="21"/>
      <c r="P46" s="21"/>
      <c r="Q46" s="21"/>
      <c r="R46" s="122"/>
      <c r="S46" s="122"/>
      <c r="T46" s="21"/>
      <c r="U46" s="21"/>
      <c r="V46" s="21"/>
      <c r="W46" s="21"/>
      <c r="X46" s="21"/>
      <c r="Y46" s="21"/>
      <c r="Z46" s="122"/>
      <c r="AA46" s="122"/>
      <c r="AB46" s="21"/>
      <c r="AC46" s="21"/>
      <c r="AD46" s="122"/>
      <c r="AE46" s="122"/>
      <c r="AF46" s="21"/>
      <c r="AG46" s="123"/>
      <c r="AH46" s="21"/>
      <c r="AI46" s="21"/>
      <c r="AJ46" s="21"/>
      <c r="AK46" s="122"/>
      <c r="AL46" s="21"/>
      <c r="AM46" s="122"/>
      <c r="AN46" s="21"/>
      <c r="AO46" s="122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</row>
  </sheetData>
  <mergeCells count="96">
    <mergeCell ref="N4:N9"/>
    <mergeCell ref="I7:I8"/>
    <mergeCell ref="J7:J8"/>
    <mergeCell ref="K7:K8"/>
    <mergeCell ref="L6:L8"/>
    <mergeCell ref="D4:E6"/>
    <mergeCell ref="F4:G6"/>
    <mergeCell ref="H4:I6"/>
    <mergeCell ref="J4:K6"/>
    <mergeCell ref="L4:M5"/>
    <mergeCell ref="P4:U5"/>
    <mergeCell ref="V4:W5"/>
    <mergeCell ref="X4:AC5"/>
    <mergeCell ref="AD4:AD5"/>
    <mergeCell ref="AE4:AE5"/>
    <mergeCell ref="O4:O9"/>
    <mergeCell ref="W6:W8"/>
    <mergeCell ref="AZ5:BC5"/>
    <mergeCell ref="BD5:BG5"/>
    <mergeCell ref="M6:M8"/>
    <mergeCell ref="P6:P8"/>
    <mergeCell ref="Q6:Q8"/>
    <mergeCell ref="R6:R8"/>
    <mergeCell ref="AF4:AG5"/>
    <mergeCell ref="S6:S8"/>
    <mergeCell ref="T6:T9"/>
    <mergeCell ref="U6:U9"/>
    <mergeCell ref="V6:V8"/>
    <mergeCell ref="X6:X8"/>
    <mergeCell ref="AH4:AI5"/>
    <mergeCell ref="AJ4:AK5"/>
    <mergeCell ref="AP5:AU5"/>
    <mergeCell ref="AV5:AY5"/>
    <mergeCell ref="AL4:AM5"/>
    <mergeCell ref="AN4:AO5"/>
    <mergeCell ref="AP4:BG4"/>
    <mergeCell ref="AK6:AK7"/>
    <mergeCell ref="AL6:AL7"/>
    <mergeCell ref="AI6:AI7"/>
    <mergeCell ref="Y6:Y8"/>
    <mergeCell ref="Z6:Z8"/>
    <mergeCell ref="AA6:AA8"/>
    <mergeCell ref="AB6:AB9"/>
    <mergeCell ref="AF6:AF7"/>
    <mergeCell ref="AD6:AD8"/>
    <mergeCell ref="AE6:AE8"/>
    <mergeCell ref="AC6:AC9"/>
    <mergeCell ref="BB6:BC6"/>
    <mergeCell ref="BD6:BE6"/>
    <mergeCell ref="BG7:BG8"/>
    <mergeCell ref="A15:A18"/>
    <mergeCell ref="A19:A22"/>
    <mergeCell ref="BD7:BD8"/>
    <mergeCell ref="BF6:BG6"/>
    <mergeCell ref="A7:A14"/>
    <mergeCell ref="D7:D8"/>
    <mergeCell ref="AV6:AW6"/>
    <mergeCell ref="AX6:AY6"/>
    <mergeCell ref="AP7:AP8"/>
    <mergeCell ref="AQ7:AQ8"/>
    <mergeCell ref="AR7:AR8"/>
    <mergeCell ref="AS7:AS8"/>
    <mergeCell ref="AW7:AW8"/>
    <mergeCell ref="E7:E8"/>
    <mergeCell ref="F7:F8"/>
    <mergeCell ref="G7:G8"/>
    <mergeCell ref="H7:H8"/>
    <mergeCell ref="AZ6:BA6"/>
    <mergeCell ref="AX7:AX8"/>
    <mergeCell ref="AY7:AY8"/>
    <mergeCell ref="AM6:AM7"/>
    <mergeCell ref="AN6:AN7"/>
    <mergeCell ref="AT6:AU6"/>
    <mergeCell ref="AO6:AO7"/>
    <mergeCell ref="AP6:AQ6"/>
    <mergeCell ref="AR6:AS6"/>
    <mergeCell ref="AG6:AG7"/>
    <mergeCell ref="AH6:AH7"/>
    <mergeCell ref="AJ6:AJ7"/>
    <mergeCell ref="BF7:BF8"/>
    <mergeCell ref="BE7:BE8"/>
    <mergeCell ref="AT7:AT8"/>
    <mergeCell ref="AU7:AU8"/>
    <mergeCell ref="AV7:AV8"/>
    <mergeCell ref="AZ7:AZ8"/>
    <mergeCell ref="BA7:BA8"/>
    <mergeCell ref="BB7:BB8"/>
    <mergeCell ref="BC7:BC8"/>
    <mergeCell ref="A31:A34"/>
    <mergeCell ref="A35:A38"/>
    <mergeCell ref="A39:A42"/>
    <mergeCell ref="A43:A46"/>
    <mergeCell ref="B4:B9"/>
    <mergeCell ref="A23:A26"/>
    <mergeCell ref="A27:A30"/>
    <mergeCell ref="A5:A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39"/>
  <sheetViews>
    <sheetView view="pageBreakPreview" topLeftCell="A4" zoomScale="120" zoomScaleNormal="120" zoomScaleSheetLayoutView="120" workbookViewId="0">
      <pane xSplit="27" ySplit="8" topLeftCell="AB12" activePane="bottomRight" state="frozen"/>
      <selection activeCell="A4" sqref="A4"/>
      <selection pane="topRight" activeCell="AB4" sqref="AB4"/>
      <selection pane="bottomLeft" activeCell="A12" sqref="A12"/>
      <selection pane="bottomRight" activeCell="CM38" sqref="CM38:EA38"/>
    </sheetView>
  </sheetViews>
  <sheetFormatPr defaultColWidth="0" defaultRowHeight="12.75" customHeight="1" x14ac:dyDescent="0.2"/>
  <cols>
    <col min="1" max="31" width="0.85546875" style="129" customWidth="1"/>
    <col min="32" max="32" width="1.5703125" style="129" customWidth="1"/>
    <col min="33" max="74" width="0.85546875" style="129" customWidth="1"/>
    <col min="75" max="75" width="1.28515625" style="129" customWidth="1"/>
    <col min="76" max="113" width="0.85546875" style="129" customWidth="1"/>
    <col min="114" max="115" width="1.28515625" style="129" customWidth="1"/>
    <col min="116" max="116" width="1.42578125" style="129" customWidth="1"/>
    <col min="117" max="118" width="1.28515625" style="129" customWidth="1"/>
    <col min="119" max="139" width="0.85546875" style="129" customWidth="1"/>
    <col min="140" max="140" width="1.140625" style="129" customWidth="1"/>
    <col min="141" max="155" width="0.85546875" style="129" customWidth="1"/>
    <col min="156" max="156" width="1.42578125" style="129" customWidth="1"/>
    <col min="157" max="169" width="0.85546875" style="129" customWidth="1"/>
    <col min="170" max="170" width="1.140625" style="129" customWidth="1"/>
    <col min="171" max="183" width="0.85546875" style="129" customWidth="1"/>
    <col min="184" max="184" width="1.28515625" style="129" customWidth="1"/>
    <col min="185" max="200" width="0.85546875" style="129" customWidth="1"/>
    <col min="201" max="201" width="2.140625" style="129" customWidth="1"/>
    <col min="202" max="211" width="0.85546875" style="129" customWidth="1"/>
    <col min="212" max="212" width="1.28515625" style="129" customWidth="1"/>
    <col min="213" max="222" width="0.85546875" style="129" customWidth="1"/>
    <col min="223" max="223" width="1.28515625" style="129" customWidth="1"/>
    <col min="224" max="225" width="0.85546875" style="129" customWidth="1"/>
    <col min="226" max="226" width="1.28515625" style="129" customWidth="1"/>
    <col min="227" max="239" width="0.85546875" style="129" customWidth="1"/>
    <col min="240" max="16384" width="0" style="1" hidden="1"/>
  </cols>
  <sheetData>
    <row r="1" spans="1:246" s="3" customFormat="1" ht="10.5" customHeight="1" x14ac:dyDescent="0.2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30" t="s">
        <v>396</v>
      </c>
    </row>
    <row r="2" spans="1:246" s="4" customFormat="1" ht="12" x14ac:dyDescent="0.2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</row>
    <row r="3" spans="1:246" s="4" customFormat="1" ht="12" x14ac:dyDescent="0.2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</row>
    <row r="4" spans="1:246" s="3" customFormat="1" ht="12" x14ac:dyDescent="0.2">
      <c r="A4" s="126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30" t="s">
        <v>397</v>
      </c>
      <c r="DU4" s="768" t="s">
        <v>488</v>
      </c>
      <c r="DV4" s="768"/>
      <c r="DW4" s="768"/>
      <c r="DX4" s="768"/>
      <c r="DY4" s="768"/>
      <c r="DZ4" s="768"/>
      <c r="EA4" s="768"/>
      <c r="EB4" s="768"/>
      <c r="EC4" s="768"/>
      <c r="ED4" s="768"/>
      <c r="EE4" s="768"/>
      <c r="EF4" s="768"/>
      <c r="EG4" s="768"/>
      <c r="EH4" s="768"/>
      <c r="EI4" s="768"/>
      <c r="EJ4" s="768"/>
      <c r="EK4" s="768"/>
      <c r="EL4" s="768"/>
      <c r="EM4" s="768"/>
      <c r="EN4" s="768"/>
      <c r="EO4" s="768"/>
      <c r="EP4" s="768"/>
      <c r="EQ4" s="768"/>
      <c r="ER4" s="768"/>
      <c r="ES4" s="768"/>
      <c r="ET4" s="768"/>
      <c r="EU4" s="768"/>
      <c r="EV4" s="768"/>
      <c r="EW4" s="768"/>
      <c r="EX4" s="768"/>
      <c r="EY4" s="768"/>
      <c r="EZ4" s="768"/>
      <c r="FA4" s="768"/>
      <c r="FB4" s="768"/>
      <c r="FC4" s="768"/>
      <c r="FD4" s="768"/>
      <c r="FE4" s="768"/>
      <c r="FF4" s="768"/>
      <c r="FG4" s="768"/>
      <c r="FH4" s="768"/>
      <c r="FI4" s="768"/>
      <c r="FJ4" s="768"/>
      <c r="FK4" s="768"/>
      <c r="FL4" s="768"/>
      <c r="FM4" s="768"/>
      <c r="FN4" s="768"/>
      <c r="FO4" s="768"/>
      <c r="FP4" s="768"/>
      <c r="FQ4" s="768"/>
      <c r="FR4" s="768"/>
      <c r="FS4" s="768"/>
      <c r="FT4" s="768"/>
      <c r="FU4" s="768"/>
      <c r="FV4" s="768"/>
      <c r="FW4" s="768"/>
      <c r="FX4" s="768"/>
      <c r="FY4" s="768"/>
      <c r="FZ4" s="768"/>
      <c r="GA4" s="768"/>
      <c r="GB4" s="768"/>
      <c r="GC4" s="768"/>
      <c r="GD4" s="768"/>
      <c r="GE4" s="768"/>
      <c r="GF4" s="768"/>
      <c r="GG4" s="768"/>
      <c r="GH4" s="768"/>
      <c r="GI4" s="768"/>
      <c r="GJ4" s="768"/>
      <c r="GK4" s="768"/>
      <c r="GL4" s="768"/>
      <c r="GM4" s="768"/>
      <c r="GN4" s="768"/>
      <c r="GO4" s="768"/>
      <c r="GP4" s="768"/>
      <c r="GQ4" s="768"/>
      <c r="GR4" s="768"/>
      <c r="GS4" s="768"/>
      <c r="GT4" s="768"/>
      <c r="GU4" s="768"/>
      <c r="GV4" s="768"/>
      <c r="GW4" s="768"/>
      <c r="GX4" s="768"/>
      <c r="GY4" s="768"/>
      <c r="GZ4" s="768"/>
      <c r="HA4" s="768"/>
      <c r="HB4" s="768"/>
      <c r="HC4" s="768"/>
      <c r="HD4" s="768"/>
      <c r="HE4" s="768"/>
      <c r="HF4" s="768"/>
      <c r="HG4" s="768"/>
      <c r="HH4" s="768"/>
      <c r="HI4" s="768"/>
      <c r="HJ4" s="768"/>
      <c r="HK4" s="768"/>
      <c r="HL4" s="768"/>
      <c r="HM4" s="768"/>
      <c r="HN4" s="768"/>
      <c r="HO4" s="768"/>
      <c r="HP4" s="768"/>
      <c r="HQ4" s="768"/>
      <c r="HR4" s="768"/>
      <c r="HS4" s="768"/>
      <c r="HT4" s="768"/>
      <c r="HU4" s="768"/>
      <c r="HV4" s="768"/>
      <c r="HW4" s="768"/>
      <c r="HX4" s="768"/>
      <c r="HY4" s="768"/>
      <c r="HZ4" s="768"/>
      <c r="IA4" s="768"/>
      <c r="IB4" s="126"/>
      <c r="IC4" s="126"/>
      <c r="ID4" s="126"/>
      <c r="IE4" s="126"/>
    </row>
    <row r="5" spans="1:246" ht="11.25" customHeight="1" x14ac:dyDescent="0.2">
      <c r="DU5" s="769" t="s">
        <v>3</v>
      </c>
      <c r="DV5" s="769"/>
      <c r="DW5" s="769"/>
      <c r="DX5" s="769"/>
      <c r="DY5" s="769"/>
      <c r="DZ5" s="769"/>
      <c r="EA5" s="769"/>
      <c r="EB5" s="769"/>
      <c r="EC5" s="769"/>
      <c r="ED5" s="769"/>
      <c r="EE5" s="769"/>
      <c r="EF5" s="769"/>
      <c r="EG5" s="769"/>
      <c r="EH5" s="769"/>
      <c r="EI5" s="769"/>
      <c r="EJ5" s="769"/>
      <c r="EK5" s="769"/>
      <c r="EL5" s="769"/>
      <c r="EM5" s="769"/>
      <c r="EN5" s="769"/>
      <c r="EO5" s="769"/>
      <c r="EP5" s="769"/>
      <c r="EQ5" s="769"/>
      <c r="ER5" s="769"/>
      <c r="ES5" s="769"/>
      <c r="ET5" s="769"/>
      <c r="EU5" s="769"/>
      <c r="EV5" s="769"/>
      <c r="EW5" s="769"/>
      <c r="EX5" s="769"/>
      <c r="EY5" s="769"/>
      <c r="EZ5" s="769"/>
      <c r="FA5" s="769"/>
      <c r="FB5" s="769"/>
      <c r="FC5" s="769"/>
      <c r="FD5" s="769"/>
      <c r="FE5" s="769"/>
      <c r="FF5" s="769"/>
      <c r="FG5" s="769"/>
      <c r="FH5" s="769"/>
      <c r="FI5" s="769"/>
      <c r="FJ5" s="769"/>
      <c r="FK5" s="769"/>
      <c r="FL5" s="769"/>
      <c r="FM5" s="769"/>
      <c r="FN5" s="769"/>
      <c r="FO5" s="769"/>
      <c r="FP5" s="769"/>
      <c r="FQ5" s="769"/>
      <c r="FR5" s="769"/>
      <c r="FS5" s="769"/>
      <c r="FT5" s="769"/>
      <c r="FU5" s="769"/>
      <c r="FV5" s="769"/>
      <c r="FW5" s="769"/>
      <c r="FX5" s="769"/>
      <c r="FY5" s="769"/>
      <c r="FZ5" s="769"/>
      <c r="GA5" s="769"/>
      <c r="GB5" s="769"/>
      <c r="GC5" s="769"/>
      <c r="GD5" s="769"/>
      <c r="GE5" s="769"/>
      <c r="GF5" s="769"/>
      <c r="GG5" s="769"/>
      <c r="GH5" s="769"/>
      <c r="GI5" s="769"/>
      <c r="GJ5" s="769"/>
      <c r="GK5" s="769"/>
      <c r="GL5" s="769"/>
      <c r="GM5" s="769"/>
      <c r="GN5" s="769"/>
      <c r="GO5" s="769"/>
      <c r="GP5" s="769"/>
      <c r="GQ5" s="769"/>
      <c r="GR5" s="769"/>
      <c r="GS5" s="769"/>
      <c r="GT5" s="769"/>
      <c r="GU5" s="769"/>
      <c r="GV5" s="769"/>
      <c r="GW5" s="769"/>
      <c r="GX5" s="769"/>
      <c r="GY5" s="769"/>
      <c r="GZ5" s="769"/>
      <c r="HA5" s="769"/>
      <c r="HB5" s="769"/>
      <c r="HC5" s="769"/>
      <c r="HD5" s="769"/>
      <c r="HE5" s="769"/>
      <c r="HF5" s="769"/>
      <c r="HG5" s="769"/>
      <c r="HH5" s="769"/>
      <c r="HI5" s="769"/>
      <c r="HJ5" s="769"/>
      <c r="HK5" s="769"/>
      <c r="HL5" s="769"/>
      <c r="HM5" s="769"/>
      <c r="HN5" s="769"/>
      <c r="HO5" s="769"/>
      <c r="HP5" s="769"/>
      <c r="HQ5" s="769"/>
      <c r="HR5" s="769"/>
      <c r="HS5" s="769"/>
      <c r="HT5" s="769"/>
      <c r="HU5" s="769"/>
      <c r="HV5" s="769"/>
      <c r="HW5" s="769"/>
      <c r="HX5" s="769"/>
      <c r="HY5" s="769"/>
      <c r="HZ5" s="769"/>
      <c r="IA5" s="769"/>
    </row>
    <row r="6" spans="1:246" s="4" customFormat="1" thickBot="1" x14ac:dyDescent="0.2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</row>
    <row r="7" spans="1:246" s="133" customFormat="1" ht="13.5" customHeight="1" thickBot="1" x14ac:dyDescent="0.25">
      <c r="A7" s="789" t="s">
        <v>0</v>
      </c>
      <c r="B7" s="790"/>
      <c r="C7" s="790"/>
      <c r="D7" s="790"/>
      <c r="E7" s="791"/>
      <c r="F7" s="761" t="s">
        <v>398</v>
      </c>
      <c r="G7" s="762"/>
      <c r="H7" s="762"/>
      <c r="I7" s="762"/>
      <c r="J7" s="762"/>
      <c r="K7" s="762"/>
      <c r="L7" s="762"/>
      <c r="M7" s="762"/>
      <c r="N7" s="762"/>
      <c r="O7" s="762"/>
      <c r="P7" s="762"/>
      <c r="Q7" s="762"/>
      <c r="R7" s="762"/>
      <c r="S7" s="762"/>
      <c r="T7" s="762"/>
      <c r="U7" s="762"/>
      <c r="V7" s="762"/>
      <c r="W7" s="762"/>
      <c r="X7" s="762"/>
      <c r="Y7" s="762"/>
      <c r="Z7" s="762"/>
      <c r="AA7" s="763"/>
      <c r="AB7" s="770" t="s">
        <v>399</v>
      </c>
      <c r="AC7" s="771"/>
      <c r="AD7" s="771"/>
      <c r="AE7" s="771"/>
      <c r="AF7" s="771"/>
      <c r="AG7" s="771"/>
      <c r="AH7" s="771"/>
      <c r="AI7" s="771"/>
      <c r="AJ7" s="771"/>
      <c r="AK7" s="771"/>
      <c r="AL7" s="771"/>
      <c r="AM7" s="771"/>
      <c r="AN7" s="771"/>
      <c r="AO7" s="771"/>
      <c r="AP7" s="771"/>
      <c r="AQ7" s="771"/>
      <c r="AR7" s="771"/>
      <c r="AS7" s="771"/>
      <c r="AT7" s="771"/>
      <c r="AU7" s="771"/>
      <c r="AV7" s="771"/>
      <c r="AW7" s="771"/>
      <c r="AX7" s="771"/>
      <c r="AY7" s="771"/>
      <c r="AZ7" s="771"/>
      <c r="BA7" s="771"/>
      <c r="BB7" s="771"/>
      <c r="BC7" s="771"/>
      <c r="BD7" s="771"/>
      <c r="BE7" s="771"/>
      <c r="BF7" s="771"/>
      <c r="BG7" s="771"/>
      <c r="BH7" s="771"/>
      <c r="BI7" s="771"/>
      <c r="BJ7" s="771"/>
      <c r="BK7" s="771"/>
      <c r="BL7" s="771"/>
      <c r="BM7" s="771"/>
      <c r="BN7" s="771"/>
      <c r="BO7" s="771"/>
      <c r="BP7" s="771"/>
      <c r="BQ7" s="771"/>
      <c r="BR7" s="771"/>
      <c r="BS7" s="771"/>
      <c r="BT7" s="771"/>
      <c r="BU7" s="771"/>
      <c r="BV7" s="771"/>
      <c r="BW7" s="771"/>
      <c r="BX7" s="771"/>
      <c r="BY7" s="771"/>
      <c r="BZ7" s="771"/>
      <c r="CA7" s="771"/>
      <c r="CB7" s="771"/>
      <c r="CC7" s="771"/>
      <c r="CD7" s="771"/>
      <c r="CE7" s="771"/>
      <c r="CF7" s="771"/>
      <c r="CG7" s="771"/>
      <c r="CH7" s="771"/>
      <c r="CI7" s="771"/>
      <c r="CJ7" s="771"/>
      <c r="CK7" s="771"/>
      <c r="CL7" s="771"/>
      <c r="CM7" s="771"/>
      <c r="CN7" s="771"/>
      <c r="CO7" s="771"/>
      <c r="CP7" s="771"/>
      <c r="CQ7" s="771"/>
      <c r="CR7" s="771"/>
      <c r="CS7" s="771"/>
      <c r="CT7" s="771"/>
      <c r="CU7" s="771"/>
      <c r="CV7" s="771"/>
      <c r="CW7" s="771"/>
      <c r="CX7" s="771"/>
      <c r="CY7" s="771"/>
      <c r="CZ7" s="771"/>
      <c r="DA7" s="771"/>
      <c r="DB7" s="771"/>
      <c r="DC7" s="771"/>
      <c r="DD7" s="771"/>
      <c r="DE7" s="771"/>
      <c r="DF7" s="771"/>
      <c r="DG7" s="772"/>
      <c r="DH7" s="770" t="s">
        <v>400</v>
      </c>
      <c r="DI7" s="771"/>
      <c r="DJ7" s="771"/>
      <c r="DK7" s="771"/>
      <c r="DL7" s="771"/>
      <c r="DM7" s="771"/>
      <c r="DN7" s="771"/>
      <c r="DO7" s="771"/>
      <c r="DP7" s="771"/>
      <c r="DQ7" s="771"/>
      <c r="DR7" s="771"/>
      <c r="DS7" s="771"/>
      <c r="DT7" s="771"/>
      <c r="DU7" s="771"/>
      <c r="DV7" s="771"/>
      <c r="DW7" s="771"/>
      <c r="DX7" s="771"/>
      <c r="DY7" s="771"/>
      <c r="DZ7" s="771"/>
      <c r="EA7" s="771"/>
      <c r="EB7" s="771"/>
      <c r="EC7" s="771"/>
      <c r="ED7" s="771"/>
      <c r="EE7" s="771"/>
      <c r="EF7" s="771"/>
      <c r="EG7" s="771"/>
      <c r="EH7" s="771"/>
      <c r="EI7" s="771"/>
      <c r="EJ7" s="771"/>
      <c r="EK7" s="771"/>
      <c r="EL7" s="771"/>
      <c r="EM7" s="771"/>
      <c r="EN7" s="771"/>
      <c r="EO7" s="771"/>
      <c r="EP7" s="771"/>
      <c r="EQ7" s="771"/>
      <c r="ER7" s="771"/>
      <c r="ES7" s="771"/>
      <c r="ET7" s="771"/>
      <c r="EU7" s="771"/>
      <c r="EV7" s="771"/>
      <c r="EW7" s="771"/>
      <c r="EX7" s="771"/>
      <c r="EY7" s="771"/>
      <c r="EZ7" s="771"/>
      <c r="FA7" s="771"/>
      <c r="FB7" s="771"/>
      <c r="FC7" s="771"/>
      <c r="FD7" s="771"/>
      <c r="FE7" s="771"/>
      <c r="FF7" s="771"/>
      <c r="FG7" s="771"/>
      <c r="FH7" s="771"/>
      <c r="FI7" s="771"/>
      <c r="FJ7" s="771"/>
      <c r="FK7" s="771"/>
      <c r="FL7" s="771"/>
      <c r="FM7" s="771"/>
      <c r="FN7" s="771"/>
      <c r="FO7" s="771"/>
      <c r="FP7" s="771"/>
      <c r="FQ7" s="771"/>
      <c r="FR7" s="771"/>
      <c r="FS7" s="771"/>
      <c r="FT7" s="771"/>
      <c r="FU7" s="771"/>
      <c r="FV7" s="771"/>
      <c r="FW7" s="771"/>
      <c r="FX7" s="771"/>
      <c r="FY7" s="771"/>
      <c r="FZ7" s="771"/>
      <c r="GA7" s="771"/>
      <c r="GB7" s="771"/>
      <c r="GC7" s="771"/>
      <c r="GD7" s="771"/>
      <c r="GE7" s="771"/>
      <c r="GF7" s="771"/>
      <c r="GG7" s="771"/>
      <c r="GH7" s="771"/>
      <c r="GI7" s="771"/>
      <c r="GJ7" s="771"/>
      <c r="GK7" s="771"/>
      <c r="GL7" s="771"/>
      <c r="GM7" s="771"/>
      <c r="GN7" s="771"/>
      <c r="GO7" s="771"/>
      <c r="GP7" s="771"/>
      <c r="GQ7" s="771"/>
      <c r="GR7" s="771"/>
      <c r="GS7" s="771"/>
      <c r="GT7" s="771"/>
      <c r="GU7" s="771"/>
      <c r="GV7" s="771"/>
      <c r="GW7" s="771"/>
      <c r="GX7" s="771"/>
      <c r="GY7" s="771"/>
      <c r="GZ7" s="771"/>
      <c r="HA7" s="771"/>
      <c r="HB7" s="771"/>
      <c r="HC7" s="771"/>
      <c r="HD7" s="771"/>
      <c r="HE7" s="771"/>
      <c r="HF7" s="771"/>
      <c r="HG7" s="771"/>
      <c r="HH7" s="771"/>
      <c r="HI7" s="771"/>
      <c r="HJ7" s="771"/>
      <c r="HK7" s="771"/>
      <c r="HL7" s="771"/>
      <c r="HM7" s="771"/>
      <c r="HN7" s="771"/>
      <c r="HO7" s="771"/>
      <c r="HP7" s="771"/>
      <c r="HQ7" s="771"/>
      <c r="HR7" s="771"/>
      <c r="HS7" s="771"/>
      <c r="HT7" s="771"/>
      <c r="HU7" s="771"/>
      <c r="HV7" s="771"/>
      <c r="HW7" s="771"/>
      <c r="HX7" s="771"/>
      <c r="HY7" s="771"/>
      <c r="HZ7" s="771"/>
      <c r="IA7" s="771"/>
      <c r="IB7" s="771"/>
      <c r="IC7" s="771"/>
      <c r="ID7" s="771"/>
      <c r="IE7" s="772"/>
    </row>
    <row r="8" spans="1:246" s="133" customFormat="1" ht="64.5" customHeight="1" thickBot="1" x14ac:dyDescent="0.25">
      <c r="A8" s="751"/>
      <c r="B8" s="752"/>
      <c r="C8" s="752"/>
      <c r="D8" s="752"/>
      <c r="E8" s="753"/>
      <c r="F8" s="792"/>
      <c r="G8" s="793"/>
      <c r="H8" s="793"/>
      <c r="I8" s="793"/>
      <c r="J8" s="793"/>
      <c r="K8" s="793"/>
      <c r="L8" s="793"/>
      <c r="M8" s="793"/>
      <c r="N8" s="793"/>
      <c r="O8" s="793"/>
      <c r="P8" s="793"/>
      <c r="Q8" s="793"/>
      <c r="R8" s="793"/>
      <c r="S8" s="793"/>
      <c r="T8" s="793"/>
      <c r="U8" s="793"/>
      <c r="V8" s="793"/>
      <c r="W8" s="793"/>
      <c r="X8" s="793"/>
      <c r="Y8" s="793"/>
      <c r="Z8" s="793"/>
      <c r="AA8" s="793"/>
      <c r="AB8" s="773" t="s">
        <v>401</v>
      </c>
      <c r="AC8" s="774"/>
      <c r="AD8" s="774"/>
      <c r="AE8" s="774"/>
      <c r="AF8" s="774"/>
      <c r="AG8" s="774"/>
      <c r="AH8" s="774"/>
      <c r="AI8" s="774"/>
      <c r="AJ8" s="774"/>
      <c r="AK8" s="774"/>
      <c r="AL8" s="774"/>
      <c r="AM8" s="774"/>
      <c r="AN8" s="774"/>
      <c r="AO8" s="774"/>
      <c r="AP8" s="774"/>
      <c r="AQ8" s="774"/>
      <c r="AR8" s="774"/>
      <c r="AS8" s="774"/>
      <c r="AT8" s="774"/>
      <c r="AU8" s="774"/>
      <c r="AV8" s="774"/>
      <c r="AW8" s="774"/>
      <c r="AX8" s="774"/>
      <c r="AY8" s="774"/>
      <c r="AZ8" s="774"/>
      <c r="BA8" s="774"/>
      <c r="BB8" s="774"/>
      <c r="BC8" s="774"/>
      <c r="BD8" s="774"/>
      <c r="BE8" s="774"/>
      <c r="BF8" s="774"/>
      <c r="BG8" s="774"/>
      <c r="BH8" s="774"/>
      <c r="BI8" s="774"/>
      <c r="BJ8" s="774"/>
      <c r="BK8" s="774"/>
      <c r="BL8" s="774"/>
      <c r="BM8" s="774"/>
      <c r="BN8" s="774"/>
      <c r="BO8" s="774"/>
      <c r="BP8" s="774"/>
      <c r="BQ8" s="775"/>
      <c r="BR8" s="773" t="s">
        <v>402</v>
      </c>
      <c r="BS8" s="774"/>
      <c r="BT8" s="774"/>
      <c r="BU8" s="774"/>
      <c r="BV8" s="774"/>
      <c r="BW8" s="774"/>
      <c r="BX8" s="774"/>
      <c r="BY8" s="774"/>
      <c r="BZ8" s="774"/>
      <c r="CA8" s="774"/>
      <c r="CB8" s="774"/>
      <c r="CC8" s="774"/>
      <c r="CD8" s="774"/>
      <c r="CE8" s="774"/>
      <c r="CF8" s="774"/>
      <c r="CG8" s="774"/>
      <c r="CH8" s="774"/>
      <c r="CI8" s="774"/>
      <c r="CJ8" s="774"/>
      <c r="CK8" s="774"/>
      <c r="CL8" s="774"/>
      <c r="CM8" s="774"/>
      <c r="CN8" s="774"/>
      <c r="CO8" s="774"/>
      <c r="CP8" s="774"/>
      <c r="CQ8" s="774"/>
      <c r="CR8" s="774"/>
      <c r="CS8" s="774"/>
      <c r="CT8" s="774"/>
      <c r="CU8" s="774"/>
      <c r="CV8" s="774"/>
      <c r="CW8" s="774"/>
      <c r="CX8" s="774"/>
      <c r="CY8" s="774"/>
      <c r="CZ8" s="774"/>
      <c r="DA8" s="774"/>
      <c r="DB8" s="774"/>
      <c r="DC8" s="774"/>
      <c r="DD8" s="774"/>
      <c r="DE8" s="774"/>
      <c r="DF8" s="774"/>
      <c r="DG8" s="775"/>
      <c r="DH8" s="773" t="s">
        <v>403</v>
      </c>
      <c r="DI8" s="779"/>
      <c r="DJ8" s="779"/>
      <c r="DK8" s="779"/>
      <c r="DL8" s="779"/>
      <c r="DM8" s="779"/>
      <c r="DN8" s="779"/>
      <c r="DO8" s="779"/>
      <c r="DP8" s="779"/>
      <c r="DQ8" s="779"/>
      <c r="DR8" s="779"/>
      <c r="DS8" s="779"/>
      <c r="DT8" s="779"/>
      <c r="DU8" s="779"/>
      <c r="DV8" s="779"/>
      <c r="DW8" s="779"/>
      <c r="DX8" s="779"/>
      <c r="DY8" s="779"/>
      <c r="DZ8" s="779"/>
      <c r="EA8" s="779"/>
      <c r="EB8" s="779"/>
      <c r="EC8" s="779"/>
      <c r="ED8" s="779"/>
      <c r="EE8" s="779"/>
      <c r="EF8" s="779"/>
      <c r="EG8" s="779"/>
      <c r="EH8" s="779"/>
      <c r="EI8" s="779"/>
      <c r="EJ8" s="779"/>
      <c r="EK8" s="779"/>
      <c r="EL8" s="779"/>
      <c r="EM8" s="779"/>
      <c r="EN8" s="779"/>
      <c r="EO8" s="779"/>
      <c r="EP8" s="779"/>
      <c r="EQ8" s="779"/>
      <c r="ER8" s="779"/>
      <c r="ES8" s="779"/>
      <c r="ET8" s="779"/>
      <c r="EU8" s="779"/>
      <c r="EV8" s="779"/>
      <c r="EW8" s="779"/>
      <c r="EX8" s="779"/>
      <c r="EY8" s="780"/>
      <c r="EZ8" s="773" t="s">
        <v>404</v>
      </c>
      <c r="FA8" s="779"/>
      <c r="FB8" s="779"/>
      <c r="FC8" s="779"/>
      <c r="FD8" s="779"/>
      <c r="FE8" s="779"/>
      <c r="FF8" s="779"/>
      <c r="FG8" s="779"/>
      <c r="FH8" s="779"/>
      <c r="FI8" s="779"/>
      <c r="FJ8" s="779"/>
      <c r="FK8" s="779"/>
      <c r="FL8" s="779"/>
      <c r="FM8" s="779"/>
      <c r="FN8" s="779"/>
      <c r="FO8" s="779"/>
      <c r="FP8" s="779"/>
      <c r="FQ8" s="779"/>
      <c r="FR8" s="779"/>
      <c r="FS8" s="779"/>
      <c r="FT8" s="779"/>
      <c r="FU8" s="779"/>
      <c r="FV8" s="779"/>
      <c r="FW8" s="779"/>
      <c r="FX8" s="779"/>
      <c r="FY8" s="779"/>
      <c r="FZ8" s="779"/>
      <c r="GA8" s="779"/>
      <c r="GB8" s="779"/>
      <c r="GC8" s="779"/>
      <c r="GD8" s="779"/>
      <c r="GE8" s="779"/>
      <c r="GF8" s="779"/>
      <c r="GG8" s="779"/>
      <c r="GH8" s="779"/>
      <c r="GI8" s="779"/>
      <c r="GJ8" s="779"/>
      <c r="GK8" s="779"/>
      <c r="GL8" s="779"/>
      <c r="GM8" s="779"/>
      <c r="GN8" s="779"/>
      <c r="GO8" s="780"/>
      <c r="GP8" s="773" t="s">
        <v>405</v>
      </c>
      <c r="GQ8" s="774"/>
      <c r="GR8" s="774"/>
      <c r="GS8" s="774"/>
      <c r="GT8" s="774"/>
      <c r="GU8" s="774"/>
      <c r="GV8" s="774"/>
      <c r="GW8" s="774"/>
      <c r="GX8" s="774"/>
      <c r="GY8" s="774"/>
      <c r="GZ8" s="774"/>
      <c r="HA8" s="774"/>
      <c r="HB8" s="774"/>
      <c r="HC8" s="774"/>
      <c r="HD8" s="774"/>
      <c r="HE8" s="774"/>
      <c r="HF8" s="774"/>
      <c r="HG8" s="774"/>
      <c r="HH8" s="774"/>
      <c r="HI8" s="774"/>
      <c r="HJ8" s="774"/>
      <c r="HK8" s="774"/>
      <c r="HL8" s="774"/>
      <c r="HM8" s="774"/>
      <c r="HN8" s="774"/>
      <c r="HO8" s="774"/>
      <c r="HP8" s="774"/>
      <c r="HQ8" s="774"/>
      <c r="HR8" s="774"/>
      <c r="HS8" s="774"/>
      <c r="HT8" s="774"/>
      <c r="HU8" s="774"/>
      <c r="HV8" s="774"/>
      <c r="HW8" s="774"/>
      <c r="HX8" s="774"/>
      <c r="HY8" s="774"/>
      <c r="HZ8" s="774"/>
      <c r="IA8" s="774"/>
      <c r="IB8" s="774"/>
      <c r="IC8" s="774"/>
      <c r="ID8" s="774"/>
      <c r="IE8" s="775"/>
    </row>
    <row r="9" spans="1:246" s="2" customFormat="1" ht="13.5" customHeight="1" x14ac:dyDescent="0.2">
      <c r="A9" s="751"/>
      <c r="B9" s="752"/>
      <c r="C9" s="752"/>
      <c r="D9" s="752"/>
      <c r="E9" s="753"/>
      <c r="F9" s="792"/>
      <c r="G9" s="793"/>
      <c r="H9" s="793"/>
      <c r="I9" s="793"/>
      <c r="J9" s="793"/>
      <c r="K9" s="793"/>
      <c r="L9" s="793"/>
      <c r="M9" s="793"/>
      <c r="N9" s="793"/>
      <c r="O9" s="793"/>
      <c r="P9" s="793"/>
      <c r="Q9" s="793"/>
      <c r="R9" s="793"/>
      <c r="S9" s="793"/>
      <c r="T9" s="793"/>
      <c r="U9" s="793"/>
      <c r="V9" s="793"/>
      <c r="W9" s="793"/>
      <c r="X9" s="793"/>
      <c r="Y9" s="793"/>
      <c r="Z9" s="793"/>
      <c r="AA9" s="793"/>
      <c r="AB9" s="751" t="s">
        <v>406</v>
      </c>
      <c r="AC9" s="752"/>
      <c r="AD9" s="752"/>
      <c r="AE9" s="752"/>
      <c r="AF9" s="752"/>
      <c r="AG9" s="752"/>
      <c r="AH9" s="753"/>
      <c r="AI9" s="697" t="s">
        <v>407</v>
      </c>
      <c r="AJ9" s="698"/>
      <c r="AK9" s="698"/>
      <c r="AL9" s="698"/>
      <c r="AM9" s="698"/>
      <c r="AN9" s="698"/>
      <c r="AO9" s="698"/>
      <c r="AP9" s="698"/>
      <c r="AQ9" s="698"/>
      <c r="AR9" s="698"/>
      <c r="AS9" s="698"/>
      <c r="AT9" s="698"/>
      <c r="AU9" s="698"/>
      <c r="AV9" s="698"/>
      <c r="AW9" s="698"/>
      <c r="AX9" s="698"/>
      <c r="AY9" s="698"/>
      <c r="AZ9" s="698"/>
      <c r="BA9" s="698"/>
      <c r="BB9" s="698"/>
      <c r="BC9" s="698"/>
      <c r="BD9" s="698"/>
      <c r="BE9" s="698"/>
      <c r="BF9" s="698"/>
      <c r="BG9" s="698"/>
      <c r="BH9" s="698"/>
      <c r="BI9" s="698"/>
      <c r="BJ9" s="698"/>
      <c r="BK9" s="698"/>
      <c r="BL9" s="698"/>
      <c r="BM9" s="698"/>
      <c r="BN9" s="698"/>
      <c r="BO9" s="698"/>
      <c r="BP9" s="698"/>
      <c r="BQ9" s="699"/>
      <c r="BR9" s="751" t="s">
        <v>406</v>
      </c>
      <c r="BS9" s="752"/>
      <c r="BT9" s="752"/>
      <c r="BU9" s="752"/>
      <c r="BV9" s="752"/>
      <c r="BW9" s="752"/>
      <c r="BX9" s="753"/>
      <c r="BY9" s="761" t="s">
        <v>407</v>
      </c>
      <c r="BZ9" s="762"/>
      <c r="CA9" s="762"/>
      <c r="CB9" s="762"/>
      <c r="CC9" s="762"/>
      <c r="CD9" s="762"/>
      <c r="CE9" s="762"/>
      <c r="CF9" s="762"/>
      <c r="CG9" s="762"/>
      <c r="CH9" s="762"/>
      <c r="CI9" s="762"/>
      <c r="CJ9" s="762"/>
      <c r="CK9" s="762"/>
      <c r="CL9" s="762"/>
      <c r="CM9" s="762"/>
      <c r="CN9" s="762"/>
      <c r="CO9" s="762"/>
      <c r="CP9" s="762"/>
      <c r="CQ9" s="762"/>
      <c r="CR9" s="762"/>
      <c r="CS9" s="762"/>
      <c r="CT9" s="762"/>
      <c r="CU9" s="762"/>
      <c r="CV9" s="762"/>
      <c r="CW9" s="762"/>
      <c r="CX9" s="762"/>
      <c r="CY9" s="762"/>
      <c r="CZ9" s="762"/>
      <c r="DA9" s="762"/>
      <c r="DB9" s="762"/>
      <c r="DC9" s="762"/>
      <c r="DD9" s="762"/>
      <c r="DE9" s="762"/>
      <c r="DF9" s="762"/>
      <c r="DG9" s="763"/>
      <c r="DH9" s="751" t="s">
        <v>406</v>
      </c>
      <c r="DI9" s="752"/>
      <c r="DJ9" s="752"/>
      <c r="DK9" s="752"/>
      <c r="DL9" s="752"/>
      <c r="DM9" s="752"/>
      <c r="DN9" s="753"/>
      <c r="DO9" s="697" t="s">
        <v>407</v>
      </c>
      <c r="DP9" s="698"/>
      <c r="DQ9" s="698"/>
      <c r="DR9" s="698"/>
      <c r="DS9" s="698"/>
      <c r="DT9" s="698"/>
      <c r="DU9" s="698"/>
      <c r="DV9" s="698"/>
      <c r="DW9" s="698"/>
      <c r="DX9" s="698"/>
      <c r="DY9" s="698"/>
      <c r="DZ9" s="698"/>
      <c r="EA9" s="698"/>
      <c r="EB9" s="698"/>
      <c r="EC9" s="698"/>
      <c r="ED9" s="698"/>
      <c r="EE9" s="698"/>
      <c r="EF9" s="698"/>
      <c r="EG9" s="698"/>
      <c r="EH9" s="698"/>
      <c r="EI9" s="698"/>
      <c r="EJ9" s="698"/>
      <c r="EK9" s="698"/>
      <c r="EL9" s="698"/>
      <c r="EM9" s="698"/>
      <c r="EN9" s="698"/>
      <c r="EO9" s="698"/>
      <c r="EP9" s="698"/>
      <c r="EQ9" s="698"/>
      <c r="ER9" s="698"/>
      <c r="ES9" s="698"/>
      <c r="ET9" s="698"/>
      <c r="EU9" s="698"/>
      <c r="EV9" s="698"/>
      <c r="EW9" s="698"/>
      <c r="EX9" s="698"/>
      <c r="EY9" s="699"/>
      <c r="EZ9" s="751" t="s">
        <v>406</v>
      </c>
      <c r="FA9" s="752"/>
      <c r="FB9" s="752"/>
      <c r="FC9" s="752"/>
      <c r="FD9" s="752"/>
      <c r="FE9" s="752"/>
      <c r="FF9" s="753"/>
      <c r="FG9" s="757" t="s">
        <v>407</v>
      </c>
      <c r="FH9" s="757"/>
      <c r="FI9" s="757"/>
      <c r="FJ9" s="757"/>
      <c r="FK9" s="757"/>
      <c r="FL9" s="757"/>
      <c r="FM9" s="757"/>
      <c r="FN9" s="757"/>
      <c r="FO9" s="757"/>
      <c r="FP9" s="757"/>
      <c r="FQ9" s="757"/>
      <c r="FR9" s="757"/>
      <c r="FS9" s="757"/>
      <c r="FT9" s="757"/>
      <c r="FU9" s="757"/>
      <c r="FV9" s="757"/>
      <c r="FW9" s="757"/>
      <c r="FX9" s="757"/>
      <c r="FY9" s="757"/>
      <c r="FZ9" s="757"/>
      <c r="GA9" s="757"/>
      <c r="GB9" s="757"/>
      <c r="GC9" s="757"/>
      <c r="GD9" s="757"/>
      <c r="GE9" s="757"/>
      <c r="GF9" s="757"/>
      <c r="GG9" s="757"/>
      <c r="GH9" s="757"/>
      <c r="GI9" s="757"/>
      <c r="GJ9" s="757"/>
      <c r="GK9" s="757"/>
      <c r="GL9" s="757"/>
      <c r="GM9" s="757"/>
      <c r="GN9" s="757"/>
      <c r="GO9" s="758"/>
      <c r="GP9" s="751" t="s">
        <v>406</v>
      </c>
      <c r="GQ9" s="752"/>
      <c r="GR9" s="752"/>
      <c r="GS9" s="752"/>
      <c r="GT9" s="752"/>
      <c r="GU9" s="752"/>
      <c r="GV9" s="753"/>
      <c r="GW9" s="697" t="s">
        <v>407</v>
      </c>
      <c r="GX9" s="698"/>
      <c r="GY9" s="698"/>
      <c r="GZ9" s="698"/>
      <c r="HA9" s="698"/>
      <c r="HB9" s="698"/>
      <c r="HC9" s="698"/>
      <c r="HD9" s="698"/>
      <c r="HE9" s="698"/>
      <c r="HF9" s="698"/>
      <c r="HG9" s="698"/>
      <c r="HH9" s="698"/>
      <c r="HI9" s="698"/>
      <c r="HJ9" s="698"/>
      <c r="HK9" s="698"/>
      <c r="HL9" s="698"/>
      <c r="HM9" s="698"/>
      <c r="HN9" s="698"/>
      <c r="HO9" s="698"/>
      <c r="HP9" s="698"/>
      <c r="HQ9" s="698"/>
      <c r="HR9" s="698"/>
      <c r="HS9" s="698"/>
      <c r="HT9" s="698"/>
      <c r="HU9" s="698"/>
      <c r="HV9" s="698"/>
      <c r="HW9" s="698"/>
      <c r="HX9" s="698"/>
      <c r="HY9" s="698"/>
      <c r="HZ9" s="698"/>
      <c r="IA9" s="698"/>
      <c r="IB9" s="698"/>
      <c r="IC9" s="698"/>
      <c r="ID9" s="698"/>
      <c r="IE9" s="699"/>
    </row>
    <row r="10" spans="1:246" s="2" customFormat="1" ht="24" customHeight="1" thickBot="1" x14ac:dyDescent="0.25">
      <c r="A10" s="751"/>
      <c r="B10" s="752"/>
      <c r="C10" s="752"/>
      <c r="D10" s="752"/>
      <c r="E10" s="753"/>
      <c r="F10" s="792"/>
      <c r="G10" s="793"/>
      <c r="H10" s="793"/>
      <c r="I10" s="793"/>
      <c r="J10" s="793"/>
      <c r="K10" s="793"/>
      <c r="L10" s="793"/>
      <c r="M10" s="793"/>
      <c r="N10" s="793"/>
      <c r="O10" s="793"/>
      <c r="P10" s="793"/>
      <c r="Q10" s="793"/>
      <c r="R10" s="793"/>
      <c r="S10" s="793"/>
      <c r="T10" s="793"/>
      <c r="U10" s="793"/>
      <c r="V10" s="793"/>
      <c r="W10" s="793"/>
      <c r="X10" s="793"/>
      <c r="Y10" s="793"/>
      <c r="Z10" s="793"/>
      <c r="AA10" s="793"/>
      <c r="AB10" s="751"/>
      <c r="AC10" s="752"/>
      <c r="AD10" s="752"/>
      <c r="AE10" s="752"/>
      <c r="AF10" s="752"/>
      <c r="AG10" s="752"/>
      <c r="AH10" s="752"/>
      <c r="AI10" s="760">
        <v>2017</v>
      </c>
      <c r="AJ10" s="760"/>
      <c r="AK10" s="760"/>
      <c r="AL10" s="760"/>
      <c r="AM10" s="760"/>
      <c r="AN10" s="760"/>
      <c r="AO10" s="760"/>
      <c r="AP10" s="760">
        <v>2018</v>
      </c>
      <c r="AQ10" s="760"/>
      <c r="AR10" s="760"/>
      <c r="AS10" s="760"/>
      <c r="AT10" s="760"/>
      <c r="AU10" s="760"/>
      <c r="AV10" s="760"/>
      <c r="AW10" s="760">
        <v>2019</v>
      </c>
      <c r="AX10" s="760"/>
      <c r="AY10" s="760"/>
      <c r="AZ10" s="760"/>
      <c r="BA10" s="760"/>
      <c r="BB10" s="760"/>
      <c r="BC10" s="760"/>
      <c r="BD10" s="760">
        <v>2020</v>
      </c>
      <c r="BE10" s="760"/>
      <c r="BF10" s="760"/>
      <c r="BG10" s="760"/>
      <c r="BH10" s="760"/>
      <c r="BI10" s="760"/>
      <c r="BJ10" s="760"/>
      <c r="BK10" s="760">
        <v>2021</v>
      </c>
      <c r="BL10" s="760"/>
      <c r="BM10" s="760"/>
      <c r="BN10" s="760"/>
      <c r="BO10" s="760"/>
      <c r="BP10" s="760"/>
      <c r="BQ10" s="794"/>
      <c r="BR10" s="751"/>
      <c r="BS10" s="752"/>
      <c r="BT10" s="752"/>
      <c r="BU10" s="752"/>
      <c r="BV10" s="752"/>
      <c r="BW10" s="752"/>
      <c r="BX10" s="752"/>
      <c r="BY10" s="760">
        <v>2017</v>
      </c>
      <c r="BZ10" s="760"/>
      <c r="CA10" s="760"/>
      <c r="CB10" s="760"/>
      <c r="CC10" s="760"/>
      <c r="CD10" s="760"/>
      <c r="CE10" s="760"/>
      <c r="CF10" s="760">
        <v>2018</v>
      </c>
      <c r="CG10" s="760"/>
      <c r="CH10" s="760"/>
      <c r="CI10" s="760"/>
      <c r="CJ10" s="760"/>
      <c r="CK10" s="760"/>
      <c r="CL10" s="760"/>
      <c r="CM10" s="760">
        <v>2019</v>
      </c>
      <c r="CN10" s="760"/>
      <c r="CO10" s="760"/>
      <c r="CP10" s="760"/>
      <c r="CQ10" s="760"/>
      <c r="CR10" s="760"/>
      <c r="CS10" s="760"/>
      <c r="CT10" s="760">
        <v>2020</v>
      </c>
      <c r="CU10" s="760"/>
      <c r="CV10" s="760"/>
      <c r="CW10" s="760"/>
      <c r="CX10" s="760"/>
      <c r="CY10" s="760"/>
      <c r="CZ10" s="760"/>
      <c r="DA10" s="760">
        <v>2021</v>
      </c>
      <c r="DB10" s="760"/>
      <c r="DC10" s="760"/>
      <c r="DD10" s="760"/>
      <c r="DE10" s="760"/>
      <c r="DF10" s="760"/>
      <c r="DG10" s="794"/>
      <c r="DH10" s="754"/>
      <c r="DI10" s="755"/>
      <c r="DJ10" s="755"/>
      <c r="DK10" s="755"/>
      <c r="DL10" s="755"/>
      <c r="DM10" s="755"/>
      <c r="DN10" s="756"/>
      <c r="DO10" s="693" t="s">
        <v>390</v>
      </c>
      <c r="DP10" s="694"/>
      <c r="DQ10" s="694"/>
      <c r="DR10" s="694"/>
      <c r="DS10" s="694"/>
      <c r="DT10" s="694"/>
      <c r="DU10" s="695"/>
      <c r="DV10" s="759" t="s">
        <v>391</v>
      </c>
      <c r="DW10" s="694"/>
      <c r="DX10" s="694"/>
      <c r="DY10" s="694"/>
      <c r="DZ10" s="694"/>
      <c r="EA10" s="694"/>
      <c r="EB10" s="695"/>
      <c r="EC10" s="759" t="s">
        <v>392</v>
      </c>
      <c r="ED10" s="694"/>
      <c r="EE10" s="694"/>
      <c r="EF10" s="694"/>
      <c r="EG10" s="694"/>
      <c r="EH10" s="694"/>
      <c r="EI10" s="694"/>
      <c r="EJ10" s="759" t="s">
        <v>393</v>
      </c>
      <c r="EK10" s="694"/>
      <c r="EL10" s="694"/>
      <c r="EM10" s="694"/>
      <c r="EN10" s="694"/>
      <c r="EO10" s="694"/>
      <c r="EP10" s="694"/>
      <c r="EQ10" s="695"/>
      <c r="ER10" s="776" t="s">
        <v>394</v>
      </c>
      <c r="ES10" s="777"/>
      <c r="ET10" s="777"/>
      <c r="EU10" s="777"/>
      <c r="EV10" s="777"/>
      <c r="EW10" s="777"/>
      <c r="EX10" s="777"/>
      <c r="EY10" s="778"/>
      <c r="EZ10" s="754"/>
      <c r="FA10" s="755"/>
      <c r="FB10" s="755"/>
      <c r="FC10" s="755"/>
      <c r="FD10" s="755"/>
      <c r="FE10" s="755"/>
      <c r="FF10" s="756"/>
      <c r="FG10" s="693" t="s">
        <v>390</v>
      </c>
      <c r="FH10" s="694"/>
      <c r="FI10" s="694"/>
      <c r="FJ10" s="694"/>
      <c r="FK10" s="694"/>
      <c r="FL10" s="694"/>
      <c r="FM10" s="695"/>
      <c r="FN10" s="693" t="s">
        <v>391</v>
      </c>
      <c r="FO10" s="694"/>
      <c r="FP10" s="694"/>
      <c r="FQ10" s="694"/>
      <c r="FR10" s="694"/>
      <c r="FS10" s="694"/>
      <c r="FT10" s="695"/>
      <c r="FU10" s="693" t="s">
        <v>392</v>
      </c>
      <c r="FV10" s="694"/>
      <c r="FW10" s="694"/>
      <c r="FX10" s="694"/>
      <c r="FY10" s="694"/>
      <c r="FZ10" s="694"/>
      <c r="GA10" s="695"/>
      <c r="GB10" s="693" t="s">
        <v>393</v>
      </c>
      <c r="GC10" s="694"/>
      <c r="GD10" s="694"/>
      <c r="GE10" s="694"/>
      <c r="GF10" s="694"/>
      <c r="GG10" s="694"/>
      <c r="GH10" s="695"/>
      <c r="GI10" s="693" t="s">
        <v>394</v>
      </c>
      <c r="GJ10" s="694"/>
      <c r="GK10" s="694"/>
      <c r="GL10" s="694"/>
      <c r="GM10" s="694"/>
      <c r="GN10" s="694"/>
      <c r="GO10" s="749"/>
      <c r="GP10" s="754"/>
      <c r="GQ10" s="755"/>
      <c r="GR10" s="755"/>
      <c r="GS10" s="755"/>
      <c r="GT10" s="755"/>
      <c r="GU10" s="755"/>
      <c r="GV10" s="756"/>
      <c r="GW10" s="693" t="s">
        <v>390</v>
      </c>
      <c r="GX10" s="694"/>
      <c r="GY10" s="694"/>
      <c r="GZ10" s="694"/>
      <c r="HA10" s="694"/>
      <c r="HB10" s="694"/>
      <c r="HC10" s="695"/>
      <c r="HD10" s="693" t="s">
        <v>391</v>
      </c>
      <c r="HE10" s="694"/>
      <c r="HF10" s="694"/>
      <c r="HG10" s="694"/>
      <c r="HH10" s="694"/>
      <c r="HI10" s="694"/>
      <c r="HJ10" s="695"/>
      <c r="HK10" s="693" t="s">
        <v>392</v>
      </c>
      <c r="HL10" s="694"/>
      <c r="HM10" s="694"/>
      <c r="HN10" s="694"/>
      <c r="HO10" s="694"/>
      <c r="HP10" s="694"/>
      <c r="HQ10" s="695"/>
      <c r="HR10" s="693" t="s">
        <v>393</v>
      </c>
      <c r="HS10" s="694"/>
      <c r="HT10" s="694"/>
      <c r="HU10" s="694"/>
      <c r="HV10" s="694"/>
      <c r="HW10" s="694"/>
      <c r="HX10" s="695"/>
      <c r="HY10" s="693" t="s">
        <v>394</v>
      </c>
      <c r="HZ10" s="694"/>
      <c r="IA10" s="694"/>
      <c r="IB10" s="694"/>
      <c r="IC10" s="694"/>
      <c r="ID10" s="694"/>
      <c r="IE10" s="749"/>
    </row>
    <row r="11" spans="1:246" s="133" customFormat="1" ht="11.25" customHeight="1" thickBot="1" x14ac:dyDescent="0.25">
      <c r="A11" s="692">
        <v>1</v>
      </c>
      <c r="B11" s="690"/>
      <c r="C11" s="690"/>
      <c r="D11" s="690"/>
      <c r="E11" s="750"/>
      <c r="F11" s="692">
        <v>2</v>
      </c>
      <c r="G11" s="690"/>
      <c r="H11" s="690"/>
      <c r="I11" s="690"/>
      <c r="J11" s="690"/>
      <c r="K11" s="690"/>
      <c r="L11" s="690"/>
      <c r="M11" s="690"/>
      <c r="N11" s="690"/>
      <c r="O11" s="690"/>
      <c r="P11" s="690"/>
      <c r="Q11" s="690"/>
      <c r="R11" s="690"/>
      <c r="S11" s="690"/>
      <c r="T11" s="690"/>
      <c r="U11" s="690"/>
      <c r="V11" s="690"/>
      <c r="W11" s="690"/>
      <c r="X11" s="690"/>
      <c r="Y11" s="690"/>
      <c r="Z11" s="690"/>
      <c r="AA11" s="690"/>
      <c r="AB11" s="692">
        <v>3</v>
      </c>
      <c r="AC11" s="690"/>
      <c r="AD11" s="690"/>
      <c r="AE11" s="690"/>
      <c r="AF11" s="690"/>
      <c r="AG11" s="690"/>
      <c r="AH11" s="691"/>
      <c r="AI11" s="689">
        <v>4</v>
      </c>
      <c r="AJ11" s="690"/>
      <c r="AK11" s="690"/>
      <c r="AL11" s="690"/>
      <c r="AM11" s="690"/>
      <c r="AN11" s="690"/>
      <c r="AO11" s="691"/>
      <c r="AP11" s="689">
        <v>5</v>
      </c>
      <c r="AQ11" s="690"/>
      <c r="AR11" s="690"/>
      <c r="AS11" s="690"/>
      <c r="AT11" s="690"/>
      <c r="AU11" s="690"/>
      <c r="AV11" s="691"/>
      <c r="AW11" s="689">
        <v>6</v>
      </c>
      <c r="AX11" s="690"/>
      <c r="AY11" s="690"/>
      <c r="AZ11" s="690"/>
      <c r="BA11" s="690"/>
      <c r="BB11" s="690"/>
      <c r="BC11" s="691"/>
      <c r="BD11" s="689">
        <v>7</v>
      </c>
      <c r="BE11" s="690"/>
      <c r="BF11" s="690"/>
      <c r="BG11" s="690"/>
      <c r="BH11" s="690"/>
      <c r="BI11" s="690"/>
      <c r="BJ11" s="691"/>
      <c r="BK11" s="689">
        <v>8</v>
      </c>
      <c r="BL11" s="690"/>
      <c r="BM11" s="690"/>
      <c r="BN11" s="690"/>
      <c r="BO11" s="690"/>
      <c r="BP11" s="690"/>
      <c r="BQ11" s="750"/>
      <c r="BR11" s="692">
        <v>9</v>
      </c>
      <c r="BS11" s="690"/>
      <c r="BT11" s="690"/>
      <c r="BU11" s="690"/>
      <c r="BV11" s="690"/>
      <c r="BW11" s="690"/>
      <c r="BX11" s="691"/>
      <c r="BY11" s="689">
        <v>10</v>
      </c>
      <c r="BZ11" s="690"/>
      <c r="CA11" s="690"/>
      <c r="CB11" s="690"/>
      <c r="CC11" s="690"/>
      <c r="CD11" s="690"/>
      <c r="CE11" s="691"/>
      <c r="CF11" s="689">
        <v>11</v>
      </c>
      <c r="CG11" s="690"/>
      <c r="CH11" s="690"/>
      <c r="CI11" s="690"/>
      <c r="CJ11" s="690"/>
      <c r="CK11" s="690"/>
      <c r="CL11" s="691"/>
      <c r="CM11" s="689">
        <v>12</v>
      </c>
      <c r="CN11" s="690"/>
      <c r="CO11" s="690"/>
      <c r="CP11" s="690"/>
      <c r="CQ11" s="690"/>
      <c r="CR11" s="690"/>
      <c r="CS11" s="691"/>
      <c r="CT11" s="689">
        <v>13</v>
      </c>
      <c r="CU11" s="690"/>
      <c r="CV11" s="690"/>
      <c r="CW11" s="690"/>
      <c r="CX11" s="690"/>
      <c r="CY11" s="690"/>
      <c r="CZ11" s="691"/>
      <c r="DA11" s="689">
        <v>14</v>
      </c>
      <c r="DB11" s="690"/>
      <c r="DC11" s="690"/>
      <c r="DD11" s="690"/>
      <c r="DE11" s="690"/>
      <c r="DF11" s="690"/>
      <c r="DG11" s="750"/>
      <c r="DH11" s="692">
        <v>15</v>
      </c>
      <c r="DI11" s="690"/>
      <c r="DJ11" s="690"/>
      <c r="DK11" s="690"/>
      <c r="DL11" s="690"/>
      <c r="DM11" s="690"/>
      <c r="DN11" s="691"/>
      <c r="DO11" s="689">
        <v>16</v>
      </c>
      <c r="DP11" s="690"/>
      <c r="DQ11" s="690"/>
      <c r="DR11" s="690"/>
      <c r="DS11" s="690"/>
      <c r="DT11" s="690"/>
      <c r="DU11" s="691"/>
      <c r="DV11" s="689">
        <v>17</v>
      </c>
      <c r="DW11" s="690"/>
      <c r="DX11" s="690"/>
      <c r="DY11" s="690"/>
      <c r="DZ11" s="690"/>
      <c r="EA11" s="690"/>
      <c r="EB11" s="691"/>
      <c r="EC11" s="689">
        <v>18</v>
      </c>
      <c r="ED11" s="690"/>
      <c r="EE11" s="690"/>
      <c r="EF11" s="690"/>
      <c r="EG11" s="690"/>
      <c r="EH11" s="690"/>
      <c r="EI11" s="690"/>
      <c r="EJ11" s="690">
        <v>19</v>
      </c>
      <c r="EK11" s="690"/>
      <c r="EL11" s="690"/>
      <c r="EM11" s="690"/>
      <c r="EN11" s="690"/>
      <c r="EO11" s="690"/>
      <c r="EP11" s="690"/>
      <c r="EQ11" s="691"/>
      <c r="ER11" s="689">
        <v>20</v>
      </c>
      <c r="ES11" s="690"/>
      <c r="ET11" s="690"/>
      <c r="EU11" s="690"/>
      <c r="EV11" s="690"/>
      <c r="EW11" s="690"/>
      <c r="EX11" s="690"/>
      <c r="EY11" s="750"/>
      <c r="EZ11" s="692">
        <v>21</v>
      </c>
      <c r="FA11" s="690"/>
      <c r="FB11" s="690"/>
      <c r="FC11" s="690"/>
      <c r="FD11" s="690"/>
      <c r="FE11" s="690"/>
      <c r="FF11" s="691"/>
      <c r="FG11" s="689">
        <v>22</v>
      </c>
      <c r="FH11" s="690"/>
      <c r="FI11" s="690"/>
      <c r="FJ11" s="690"/>
      <c r="FK11" s="690"/>
      <c r="FL11" s="690"/>
      <c r="FM11" s="691"/>
      <c r="FN11" s="689">
        <v>23</v>
      </c>
      <c r="FO11" s="690"/>
      <c r="FP11" s="690"/>
      <c r="FQ11" s="690"/>
      <c r="FR11" s="690"/>
      <c r="FS11" s="690"/>
      <c r="FT11" s="691"/>
      <c r="FU11" s="689">
        <v>24</v>
      </c>
      <c r="FV11" s="690"/>
      <c r="FW11" s="690"/>
      <c r="FX11" s="690"/>
      <c r="FY11" s="690"/>
      <c r="FZ11" s="690"/>
      <c r="GA11" s="691"/>
      <c r="GB11" s="689">
        <v>25</v>
      </c>
      <c r="GC11" s="690"/>
      <c r="GD11" s="690"/>
      <c r="GE11" s="690"/>
      <c r="GF11" s="690"/>
      <c r="GG11" s="690"/>
      <c r="GH11" s="691"/>
      <c r="GI11" s="689">
        <v>26</v>
      </c>
      <c r="GJ11" s="690"/>
      <c r="GK11" s="690"/>
      <c r="GL11" s="690"/>
      <c r="GM11" s="690"/>
      <c r="GN11" s="690"/>
      <c r="GO11" s="750"/>
      <c r="GP11" s="692">
        <v>27</v>
      </c>
      <c r="GQ11" s="690"/>
      <c r="GR11" s="690"/>
      <c r="GS11" s="690"/>
      <c r="GT11" s="690"/>
      <c r="GU11" s="690"/>
      <c r="GV11" s="691"/>
      <c r="GW11" s="689">
        <v>28</v>
      </c>
      <c r="GX11" s="690"/>
      <c r="GY11" s="690"/>
      <c r="GZ11" s="690"/>
      <c r="HA11" s="690"/>
      <c r="HB11" s="690"/>
      <c r="HC11" s="691"/>
      <c r="HD11" s="689">
        <v>29</v>
      </c>
      <c r="HE11" s="690"/>
      <c r="HF11" s="690"/>
      <c r="HG11" s="690"/>
      <c r="HH11" s="690"/>
      <c r="HI11" s="690"/>
      <c r="HJ11" s="691"/>
      <c r="HK11" s="689">
        <v>30</v>
      </c>
      <c r="HL11" s="690"/>
      <c r="HM11" s="690"/>
      <c r="HN11" s="690"/>
      <c r="HO11" s="690"/>
      <c r="HP11" s="690"/>
      <c r="HQ11" s="691"/>
      <c r="HR11" s="689">
        <v>31</v>
      </c>
      <c r="HS11" s="690"/>
      <c r="HT11" s="690"/>
      <c r="HU11" s="690"/>
      <c r="HV11" s="690"/>
      <c r="HW11" s="690"/>
      <c r="HX11" s="691"/>
      <c r="HY11" s="689">
        <v>32</v>
      </c>
      <c r="HZ11" s="690"/>
      <c r="IA11" s="690"/>
      <c r="IB11" s="690"/>
      <c r="IC11" s="690"/>
      <c r="ID11" s="690"/>
      <c r="IE11" s="750"/>
    </row>
    <row r="12" spans="1:246" s="2" customFormat="1" ht="20.25" customHeight="1" x14ac:dyDescent="0.2">
      <c r="A12" s="783" t="s">
        <v>440</v>
      </c>
      <c r="B12" s="784"/>
      <c r="C12" s="784"/>
      <c r="D12" s="784"/>
      <c r="E12" s="785"/>
      <c r="F12" s="786" t="s">
        <v>441</v>
      </c>
      <c r="G12" s="787"/>
      <c r="H12" s="787"/>
      <c r="I12" s="787"/>
      <c r="J12" s="787"/>
      <c r="K12" s="787"/>
      <c r="L12" s="787"/>
      <c r="M12" s="787"/>
      <c r="N12" s="787"/>
      <c r="O12" s="787"/>
      <c r="P12" s="787"/>
      <c r="Q12" s="787"/>
      <c r="R12" s="787"/>
      <c r="S12" s="787"/>
      <c r="T12" s="787"/>
      <c r="U12" s="787"/>
      <c r="V12" s="787"/>
      <c r="W12" s="787"/>
      <c r="X12" s="787"/>
      <c r="Y12" s="787"/>
      <c r="Z12" s="787"/>
      <c r="AA12" s="787"/>
      <c r="AB12" s="788">
        <v>0.95</v>
      </c>
      <c r="AC12" s="767"/>
      <c r="AD12" s="767"/>
      <c r="AE12" s="767"/>
      <c r="AF12" s="767"/>
      <c r="AG12" s="767"/>
      <c r="AH12" s="767"/>
      <c r="AI12" s="767">
        <v>0.95</v>
      </c>
      <c r="AJ12" s="767"/>
      <c r="AK12" s="767"/>
      <c r="AL12" s="767"/>
      <c r="AM12" s="767"/>
      <c r="AN12" s="767"/>
      <c r="AO12" s="767"/>
      <c r="AP12" s="767">
        <v>0.95</v>
      </c>
      <c r="AQ12" s="767"/>
      <c r="AR12" s="767"/>
      <c r="AS12" s="767"/>
      <c r="AT12" s="767"/>
      <c r="AU12" s="767"/>
      <c r="AV12" s="767"/>
      <c r="AW12" s="767">
        <v>0.95</v>
      </c>
      <c r="AX12" s="767"/>
      <c r="AY12" s="767"/>
      <c r="AZ12" s="767"/>
      <c r="BA12" s="767"/>
      <c r="BB12" s="767"/>
      <c r="BC12" s="767"/>
      <c r="BD12" s="767">
        <v>0.95</v>
      </c>
      <c r="BE12" s="767"/>
      <c r="BF12" s="767"/>
      <c r="BG12" s="767"/>
      <c r="BH12" s="767"/>
      <c r="BI12" s="767"/>
      <c r="BJ12" s="767"/>
      <c r="BK12" s="767">
        <v>0.95</v>
      </c>
      <c r="BL12" s="767"/>
      <c r="BM12" s="767"/>
      <c r="BN12" s="767"/>
      <c r="BO12" s="767"/>
      <c r="BP12" s="767"/>
      <c r="BQ12" s="767"/>
      <c r="BR12" s="748">
        <v>0.12755102040816327</v>
      </c>
      <c r="BS12" s="743"/>
      <c r="BT12" s="743"/>
      <c r="BU12" s="743"/>
      <c r="BV12" s="743"/>
      <c r="BW12" s="743"/>
      <c r="BX12" s="743"/>
      <c r="BY12" s="743">
        <v>0.12755102040816327</v>
      </c>
      <c r="BZ12" s="743"/>
      <c r="CA12" s="743"/>
      <c r="CB12" s="743"/>
      <c r="CC12" s="743"/>
      <c r="CD12" s="743"/>
      <c r="CE12" s="743"/>
      <c r="CF12" s="743">
        <v>0.12755102040816327</v>
      </c>
      <c r="CG12" s="767"/>
      <c r="CH12" s="767"/>
      <c r="CI12" s="767"/>
      <c r="CJ12" s="767"/>
      <c r="CK12" s="767"/>
      <c r="CL12" s="767"/>
      <c r="CM12" s="743">
        <v>0.10204081632653061</v>
      </c>
      <c r="CN12" s="743"/>
      <c r="CO12" s="743"/>
      <c r="CP12" s="743"/>
      <c r="CQ12" s="743"/>
      <c r="CR12" s="743"/>
      <c r="CS12" s="743"/>
      <c r="CT12" s="743">
        <v>0.10204081632653061</v>
      </c>
      <c r="CU12" s="743"/>
      <c r="CV12" s="743"/>
      <c r="CW12" s="743"/>
      <c r="CX12" s="743"/>
      <c r="CY12" s="743"/>
      <c r="CZ12" s="743"/>
      <c r="DA12" s="743">
        <v>0.10204081632653061</v>
      </c>
      <c r="DB12" s="767"/>
      <c r="DC12" s="767"/>
      <c r="DD12" s="767"/>
      <c r="DE12" s="767"/>
      <c r="DF12" s="767"/>
      <c r="DG12" s="797"/>
      <c r="DH12" s="766">
        <v>172.47333219727085</v>
      </c>
      <c r="DI12" s="798"/>
      <c r="DJ12" s="798"/>
      <c r="DK12" s="798"/>
      <c r="DL12" s="798"/>
      <c r="DM12" s="798"/>
      <c r="DN12" s="798"/>
      <c r="DO12" s="747">
        <v>172.47333219727085</v>
      </c>
      <c r="DP12" s="747"/>
      <c r="DQ12" s="747"/>
      <c r="DR12" s="747"/>
      <c r="DS12" s="747"/>
      <c r="DT12" s="747"/>
      <c r="DU12" s="747"/>
      <c r="DV12" s="747">
        <v>172.47333219727085</v>
      </c>
      <c r="DW12" s="767"/>
      <c r="DX12" s="767"/>
      <c r="DY12" s="767"/>
      <c r="DZ12" s="767"/>
      <c r="EA12" s="767"/>
      <c r="EB12" s="767"/>
      <c r="EC12" s="747">
        <v>162.5953780767997</v>
      </c>
      <c r="ED12" s="747"/>
      <c r="EE12" s="747"/>
      <c r="EF12" s="747"/>
      <c r="EG12" s="747"/>
      <c r="EH12" s="747"/>
      <c r="EI12" s="747"/>
      <c r="EJ12" s="747">
        <v>162.5953780767997</v>
      </c>
      <c r="EK12" s="747"/>
      <c r="EL12" s="747"/>
      <c r="EM12" s="747"/>
      <c r="EN12" s="747"/>
      <c r="EO12" s="747"/>
      <c r="EP12" s="747"/>
      <c r="EQ12" s="747"/>
      <c r="ER12" s="747">
        <v>162.5953780767997</v>
      </c>
      <c r="ES12" s="764"/>
      <c r="ET12" s="764"/>
      <c r="EU12" s="764"/>
      <c r="EV12" s="764"/>
      <c r="EW12" s="764"/>
      <c r="EX12" s="764"/>
      <c r="EY12" s="765"/>
      <c r="EZ12" s="766">
        <v>3.5868214640525182</v>
      </c>
      <c r="FA12" s="747"/>
      <c r="FB12" s="747"/>
      <c r="FC12" s="747"/>
      <c r="FD12" s="747"/>
      <c r="FE12" s="747"/>
      <c r="FF12" s="747"/>
      <c r="FG12" s="747">
        <v>3.5868214640525182</v>
      </c>
      <c r="FH12" s="747"/>
      <c r="FI12" s="747"/>
      <c r="FJ12" s="747"/>
      <c r="FK12" s="747"/>
      <c r="FL12" s="747"/>
      <c r="FM12" s="747"/>
      <c r="FN12" s="747">
        <v>3.5868214640525182</v>
      </c>
      <c r="FO12" s="747"/>
      <c r="FP12" s="747"/>
      <c r="FQ12" s="747"/>
      <c r="FR12" s="747"/>
      <c r="FS12" s="747"/>
      <c r="FT12" s="747"/>
      <c r="FU12" s="747">
        <v>3.5868214640525182</v>
      </c>
      <c r="FV12" s="747"/>
      <c r="FW12" s="747"/>
      <c r="FX12" s="747"/>
      <c r="FY12" s="747"/>
      <c r="FZ12" s="747"/>
      <c r="GA12" s="747"/>
      <c r="GB12" s="747">
        <v>3.5868214640525182</v>
      </c>
      <c r="GC12" s="747"/>
      <c r="GD12" s="747"/>
      <c r="GE12" s="747"/>
      <c r="GF12" s="747"/>
      <c r="GG12" s="747"/>
      <c r="GH12" s="747"/>
      <c r="GI12" s="747">
        <v>3.5868214640525182</v>
      </c>
      <c r="GJ12" s="747"/>
      <c r="GK12" s="747"/>
      <c r="GL12" s="747"/>
      <c r="GM12" s="747"/>
      <c r="GN12" s="747"/>
      <c r="GO12" s="747"/>
      <c r="GP12" s="748">
        <v>9514.1142350999999</v>
      </c>
      <c r="GQ12" s="743"/>
      <c r="GR12" s="743"/>
      <c r="GS12" s="743"/>
      <c r="GT12" s="743"/>
      <c r="GU12" s="743"/>
      <c r="GV12" s="743"/>
      <c r="GW12" s="743">
        <v>9514.1142350999999</v>
      </c>
      <c r="GX12" s="743"/>
      <c r="GY12" s="743"/>
      <c r="GZ12" s="743"/>
      <c r="HA12" s="743"/>
      <c r="HB12" s="743"/>
      <c r="HC12" s="743"/>
      <c r="HD12" s="743">
        <v>9514.1142350999999</v>
      </c>
      <c r="HE12" s="743"/>
      <c r="HF12" s="743"/>
      <c r="HG12" s="743"/>
      <c r="HH12" s="743"/>
      <c r="HI12" s="743"/>
      <c r="HJ12" s="743"/>
      <c r="HK12" s="744">
        <v>9515.1142350999999</v>
      </c>
      <c r="HL12" s="745"/>
      <c r="HM12" s="745"/>
      <c r="HN12" s="745"/>
      <c r="HO12" s="745"/>
      <c r="HP12" s="745"/>
      <c r="HQ12" s="746"/>
      <c r="HR12" s="744">
        <v>9516.1142350999999</v>
      </c>
      <c r="HS12" s="745"/>
      <c r="HT12" s="745"/>
      <c r="HU12" s="745"/>
      <c r="HV12" s="745"/>
      <c r="HW12" s="745"/>
      <c r="HX12" s="746"/>
      <c r="HY12" s="744">
        <v>9517.1142350999999</v>
      </c>
      <c r="HZ12" s="745"/>
      <c r="IA12" s="745"/>
      <c r="IB12" s="745"/>
      <c r="IC12" s="745"/>
      <c r="ID12" s="745"/>
      <c r="IE12" s="746"/>
    </row>
    <row r="13" spans="1:246" s="2" customFormat="1" ht="20.25" customHeight="1" x14ac:dyDescent="0.2">
      <c r="A13" s="717" t="s">
        <v>442</v>
      </c>
      <c r="B13" s="781"/>
      <c r="C13" s="781"/>
      <c r="D13" s="781"/>
      <c r="E13" s="782"/>
      <c r="F13" s="735" t="s">
        <v>443</v>
      </c>
      <c r="G13" s="738"/>
      <c r="H13" s="738"/>
      <c r="I13" s="738"/>
      <c r="J13" s="738"/>
      <c r="K13" s="738"/>
      <c r="L13" s="738"/>
      <c r="M13" s="738"/>
      <c r="N13" s="738"/>
      <c r="O13" s="738"/>
      <c r="P13" s="738"/>
      <c r="Q13" s="738"/>
      <c r="R13" s="738"/>
      <c r="S13" s="738"/>
      <c r="T13" s="738"/>
      <c r="U13" s="738"/>
      <c r="V13" s="738"/>
      <c r="W13" s="738"/>
      <c r="X13" s="738"/>
      <c r="Y13" s="738"/>
      <c r="Z13" s="738"/>
      <c r="AA13" s="738"/>
      <c r="AB13" s="729">
        <v>1</v>
      </c>
      <c r="AC13" s="723"/>
      <c r="AD13" s="723"/>
      <c r="AE13" s="723"/>
      <c r="AF13" s="723"/>
      <c r="AG13" s="723"/>
      <c r="AH13" s="723"/>
      <c r="AI13" s="723">
        <v>1</v>
      </c>
      <c r="AJ13" s="723"/>
      <c r="AK13" s="723"/>
      <c r="AL13" s="723"/>
      <c r="AM13" s="723"/>
      <c r="AN13" s="723"/>
      <c r="AO13" s="723"/>
      <c r="AP13" s="723">
        <v>1</v>
      </c>
      <c r="AQ13" s="723"/>
      <c r="AR13" s="723"/>
      <c r="AS13" s="723"/>
      <c r="AT13" s="723"/>
      <c r="AU13" s="723"/>
      <c r="AV13" s="723"/>
      <c r="AW13" s="723">
        <v>0.8</v>
      </c>
      <c r="AX13" s="723"/>
      <c r="AY13" s="723"/>
      <c r="AZ13" s="723"/>
      <c r="BA13" s="723"/>
      <c r="BB13" s="723"/>
      <c r="BC13" s="723"/>
      <c r="BD13" s="713">
        <v>0.8</v>
      </c>
      <c r="BE13" s="713"/>
      <c r="BF13" s="713"/>
      <c r="BG13" s="713"/>
      <c r="BH13" s="713"/>
      <c r="BI13" s="713"/>
      <c r="BJ13" s="713"/>
      <c r="BK13" s="713">
        <v>0.8</v>
      </c>
      <c r="BL13" s="713"/>
      <c r="BM13" s="713"/>
      <c r="BN13" s="713"/>
      <c r="BO13" s="713"/>
      <c r="BP13" s="713"/>
      <c r="BQ13" s="714"/>
      <c r="BR13" s="715">
        <v>5.2152466367713007E-2</v>
      </c>
      <c r="BS13" s="711"/>
      <c r="BT13" s="711"/>
      <c r="BU13" s="711"/>
      <c r="BV13" s="711"/>
      <c r="BW13" s="711"/>
      <c r="BX13" s="711"/>
      <c r="BY13" s="711">
        <v>5.2152466367713007E-2</v>
      </c>
      <c r="BZ13" s="711"/>
      <c r="CA13" s="711"/>
      <c r="CB13" s="711"/>
      <c r="CC13" s="711"/>
      <c r="CD13" s="711"/>
      <c r="CE13" s="711"/>
      <c r="CF13" s="711">
        <v>5.2152466367713007E-2</v>
      </c>
      <c r="CG13" s="723"/>
      <c r="CH13" s="723"/>
      <c r="CI13" s="723"/>
      <c r="CJ13" s="723"/>
      <c r="CK13" s="723"/>
      <c r="CL13" s="723"/>
      <c r="CM13" s="711">
        <v>4.1721973094170403E-2</v>
      </c>
      <c r="CN13" s="711"/>
      <c r="CO13" s="711"/>
      <c r="CP13" s="711"/>
      <c r="CQ13" s="711"/>
      <c r="CR13" s="711"/>
      <c r="CS13" s="711"/>
      <c r="CT13" s="711">
        <v>4.1721973094170403E-2</v>
      </c>
      <c r="CU13" s="711"/>
      <c r="CV13" s="711"/>
      <c r="CW13" s="711"/>
      <c r="CX13" s="711"/>
      <c r="CY13" s="711"/>
      <c r="CZ13" s="711"/>
      <c r="DA13" s="711">
        <v>4.1721973094170403E-2</v>
      </c>
      <c r="DB13" s="723"/>
      <c r="DC13" s="723"/>
      <c r="DD13" s="723"/>
      <c r="DE13" s="723"/>
      <c r="DF13" s="723"/>
      <c r="DG13" s="724"/>
      <c r="DH13" s="725">
        <v>172.30768441250223</v>
      </c>
      <c r="DI13" s="726"/>
      <c r="DJ13" s="726"/>
      <c r="DK13" s="726"/>
      <c r="DL13" s="726"/>
      <c r="DM13" s="726"/>
      <c r="DN13" s="726"/>
      <c r="DO13" s="712">
        <v>172.30768441250223</v>
      </c>
      <c r="DP13" s="712"/>
      <c r="DQ13" s="712"/>
      <c r="DR13" s="712"/>
      <c r="DS13" s="712"/>
      <c r="DT13" s="712"/>
      <c r="DU13" s="712"/>
      <c r="DV13" s="712">
        <v>172.30768441250223</v>
      </c>
      <c r="DW13" s="723"/>
      <c r="DX13" s="723"/>
      <c r="DY13" s="723"/>
      <c r="DZ13" s="723"/>
      <c r="EA13" s="723"/>
      <c r="EB13" s="723"/>
      <c r="EC13" s="712">
        <v>154.4401544401544</v>
      </c>
      <c r="ED13" s="712"/>
      <c r="EE13" s="712"/>
      <c r="EF13" s="712"/>
      <c r="EG13" s="712"/>
      <c r="EH13" s="712"/>
      <c r="EI13" s="712"/>
      <c r="EJ13" s="712">
        <v>154.4401544401544</v>
      </c>
      <c r="EK13" s="712"/>
      <c r="EL13" s="712"/>
      <c r="EM13" s="712"/>
      <c r="EN13" s="712"/>
      <c r="EO13" s="712"/>
      <c r="EP13" s="712"/>
      <c r="EQ13" s="712"/>
      <c r="ER13" s="712">
        <v>154.4401544401544</v>
      </c>
      <c r="ES13" s="727"/>
      <c r="ET13" s="727"/>
      <c r="EU13" s="727"/>
      <c r="EV13" s="727"/>
      <c r="EW13" s="727"/>
      <c r="EX13" s="727"/>
      <c r="EY13" s="728"/>
      <c r="EZ13" s="725">
        <v>2.7189249741451658</v>
      </c>
      <c r="FA13" s="712"/>
      <c r="FB13" s="712"/>
      <c r="FC13" s="712"/>
      <c r="FD13" s="712"/>
      <c r="FE13" s="712"/>
      <c r="FF13" s="712"/>
      <c r="FG13" s="712">
        <v>2.7189249741451658</v>
      </c>
      <c r="FH13" s="712"/>
      <c r="FI13" s="712"/>
      <c r="FJ13" s="712"/>
      <c r="FK13" s="712"/>
      <c r="FL13" s="712"/>
      <c r="FM13" s="712"/>
      <c r="FN13" s="712">
        <v>2.7189249741451658</v>
      </c>
      <c r="FO13" s="712"/>
      <c r="FP13" s="712"/>
      <c r="FQ13" s="712"/>
      <c r="FR13" s="712"/>
      <c r="FS13" s="712"/>
      <c r="FT13" s="712"/>
      <c r="FU13" s="712">
        <v>1.8876368298233825</v>
      </c>
      <c r="FV13" s="712"/>
      <c r="FW13" s="712"/>
      <c r="FX13" s="712"/>
      <c r="FY13" s="712"/>
      <c r="FZ13" s="712"/>
      <c r="GA13" s="712"/>
      <c r="GB13" s="712">
        <f t="shared" ref="GB13:GB35" si="0">FU13</f>
        <v>1.8876368298233825</v>
      </c>
      <c r="GC13" s="712"/>
      <c r="GD13" s="712"/>
      <c r="GE13" s="712"/>
      <c r="GF13" s="712"/>
      <c r="GG13" s="712"/>
      <c r="GH13" s="712"/>
      <c r="GI13" s="712">
        <f t="shared" ref="GI13:GI35" si="1">FU13</f>
        <v>1.8876368298233825</v>
      </c>
      <c r="GJ13" s="723"/>
      <c r="GK13" s="723"/>
      <c r="GL13" s="723"/>
      <c r="GM13" s="723"/>
      <c r="GN13" s="723"/>
      <c r="GO13" s="724"/>
      <c r="GP13" s="715">
        <v>4551.3760000000002</v>
      </c>
      <c r="GQ13" s="711"/>
      <c r="GR13" s="711"/>
      <c r="GS13" s="711"/>
      <c r="GT13" s="711"/>
      <c r="GU13" s="711"/>
      <c r="GV13" s="711"/>
      <c r="GW13" s="711">
        <v>4551.3760000000002</v>
      </c>
      <c r="GX13" s="711"/>
      <c r="GY13" s="711"/>
      <c r="GZ13" s="711"/>
      <c r="HA13" s="711"/>
      <c r="HB13" s="711"/>
      <c r="HC13" s="711"/>
      <c r="HD13" s="711">
        <v>4551.3760000000002</v>
      </c>
      <c r="HE13" s="711"/>
      <c r="HF13" s="711"/>
      <c r="HG13" s="711"/>
      <c r="HH13" s="711"/>
      <c r="HI13" s="711"/>
      <c r="HJ13" s="711"/>
      <c r="HK13" s="711">
        <v>3965.76</v>
      </c>
      <c r="HL13" s="711"/>
      <c r="HM13" s="711"/>
      <c r="HN13" s="711"/>
      <c r="HO13" s="711"/>
      <c r="HP13" s="711"/>
      <c r="HQ13" s="711"/>
      <c r="HR13" s="711">
        <f t="shared" ref="HR13:HR35" si="2">HK13</f>
        <v>3965.76</v>
      </c>
      <c r="HS13" s="711"/>
      <c r="HT13" s="711"/>
      <c r="HU13" s="711"/>
      <c r="HV13" s="711"/>
      <c r="HW13" s="711"/>
      <c r="HX13" s="711"/>
      <c r="HY13" s="711">
        <f t="shared" ref="HY13:HY35" si="3">HK13</f>
        <v>3965.76</v>
      </c>
      <c r="HZ13" s="711"/>
      <c r="IA13" s="711"/>
      <c r="IB13" s="711"/>
      <c r="IC13" s="711"/>
      <c r="ID13" s="711"/>
      <c r="IE13" s="716"/>
      <c r="IF13" s="795">
        <v>2.4500000000000002</v>
      </c>
      <c r="IG13" s="796"/>
      <c r="IH13" s="796"/>
      <c r="II13" s="796"/>
      <c r="IJ13" s="796"/>
      <c r="IK13" s="796"/>
      <c r="IL13" s="796"/>
    </row>
    <row r="14" spans="1:246" s="2" customFormat="1" ht="19.5" customHeight="1" x14ac:dyDescent="0.2">
      <c r="A14" s="717" t="s">
        <v>444</v>
      </c>
      <c r="B14" s="781"/>
      <c r="C14" s="781"/>
      <c r="D14" s="781"/>
      <c r="E14" s="782"/>
      <c r="F14" s="735" t="s">
        <v>445</v>
      </c>
      <c r="G14" s="738"/>
      <c r="H14" s="738"/>
      <c r="I14" s="738"/>
      <c r="J14" s="738"/>
      <c r="K14" s="738"/>
      <c r="L14" s="738"/>
      <c r="M14" s="738"/>
      <c r="N14" s="738"/>
      <c r="O14" s="738"/>
      <c r="P14" s="738"/>
      <c r="Q14" s="738"/>
      <c r="R14" s="738"/>
      <c r="S14" s="738"/>
      <c r="T14" s="738"/>
      <c r="U14" s="738"/>
      <c r="V14" s="738"/>
      <c r="W14" s="738"/>
      <c r="X14" s="738"/>
      <c r="Y14" s="738"/>
      <c r="Z14" s="738"/>
      <c r="AA14" s="738"/>
      <c r="AB14" s="729">
        <v>0</v>
      </c>
      <c r="AC14" s="723"/>
      <c r="AD14" s="723"/>
      <c r="AE14" s="723"/>
      <c r="AF14" s="723"/>
      <c r="AG14" s="723"/>
      <c r="AH14" s="723"/>
      <c r="AI14" s="723">
        <v>0</v>
      </c>
      <c r="AJ14" s="723"/>
      <c r="AK14" s="723"/>
      <c r="AL14" s="723"/>
      <c r="AM14" s="723"/>
      <c r="AN14" s="723"/>
      <c r="AO14" s="723"/>
      <c r="AP14" s="723">
        <v>0</v>
      </c>
      <c r="AQ14" s="723"/>
      <c r="AR14" s="723"/>
      <c r="AS14" s="723"/>
      <c r="AT14" s="723"/>
      <c r="AU14" s="723"/>
      <c r="AV14" s="723"/>
      <c r="AW14" s="723">
        <v>0</v>
      </c>
      <c r="AX14" s="723"/>
      <c r="AY14" s="723"/>
      <c r="AZ14" s="723"/>
      <c r="BA14" s="723"/>
      <c r="BB14" s="723"/>
      <c r="BC14" s="723"/>
      <c r="BD14" s="713">
        <v>0</v>
      </c>
      <c r="BE14" s="713"/>
      <c r="BF14" s="713"/>
      <c r="BG14" s="713"/>
      <c r="BH14" s="713"/>
      <c r="BI14" s="713"/>
      <c r="BJ14" s="713"/>
      <c r="BK14" s="713">
        <v>0</v>
      </c>
      <c r="BL14" s="713"/>
      <c r="BM14" s="713"/>
      <c r="BN14" s="713"/>
      <c r="BO14" s="713"/>
      <c r="BP14" s="713"/>
      <c r="BQ14" s="714"/>
      <c r="BR14" s="715">
        <v>7.7519379844961239E-2</v>
      </c>
      <c r="BS14" s="711"/>
      <c r="BT14" s="711"/>
      <c r="BU14" s="711"/>
      <c r="BV14" s="711"/>
      <c r="BW14" s="711"/>
      <c r="BX14" s="711"/>
      <c r="BY14" s="711">
        <v>7.7519379844961239E-2</v>
      </c>
      <c r="BZ14" s="711"/>
      <c r="CA14" s="711"/>
      <c r="CB14" s="711"/>
      <c r="CC14" s="711"/>
      <c r="CD14" s="711"/>
      <c r="CE14" s="711"/>
      <c r="CF14" s="711">
        <v>7.7519379844961239E-2</v>
      </c>
      <c r="CG14" s="723"/>
      <c r="CH14" s="723"/>
      <c r="CI14" s="723"/>
      <c r="CJ14" s="723"/>
      <c r="CK14" s="723"/>
      <c r="CL14" s="723"/>
      <c r="CM14" s="711">
        <v>6.2015503875968991E-2</v>
      </c>
      <c r="CN14" s="711"/>
      <c r="CO14" s="711"/>
      <c r="CP14" s="711"/>
      <c r="CQ14" s="711"/>
      <c r="CR14" s="711"/>
      <c r="CS14" s="711"/>
      <c r="CT14" s="711">
        <v>6.2015503875968991E-2</v>
      </c>
      <c r="CU14" s="711"/>
      <c r="CV14" s="711"/>
      <c r="CW14" s="711"/>
      <c r="CX14" s="711"/>
      <c r="CY14" s="711"/>
      <c r="CZ14" s="711"/>
      <c r="DA14" s="711">
        <v>6.2015503875968991E-2</v>
      </c>
      <c r="DB14" s="723"/>
      <c r="DC14" s="723"/>
      <c r="DD14" s="723"/>
      <c r="DE14" s="723"/>
      <c r="DF14" s="723"/>
      <c r="DG14" s="724"/>
      <c r="DH14" s="725">
        <v>168.42581647389474</v>
      </c>
      <c r="DI14" s="726"/>
      <c r="DJ14" s="726"/>
      <c r="DK14" s="726"/>
      <c r="DL14" s="726"/>
      <c r="DM14" s="726"/>
      <c r="DN14" s="726"/>
      <c r="DO14" s="712">
        <v>168.42581647389474</v>
      </c>
      <c r="DP14" s="712"/>
      <c r="DQ14" s="712"/>
      <c r="DR14" s="712"/>
      <c r="DS14" s="712"/>
      <c r="DT14" s="712"/>
      <c r="DU14" s="712"/>
      <c r="DV14" s="712">
        <v>168.42581647389474</v>
      </c>
      <c r="DW14" s="723"/>
      <c r="DX14" s="723"/>
      <c r="DY14" s="723"/>
      <c r="DZ14" s="723"/>
      <c r="EA14" s="723"/>
      <c r="EB14" s="723"/>
      <c r="EC14" s="712">
        <v>162.65076526202594</v>
      </c>
      <c r="ED14" s="712"/>
      <c r="EE14" s="712"/>
      <c r="EF14" s="712"/>
      <c r="EG14" s="712"/>
      <c r="EH14" s="712"/>
      <c r="EI14" s="712"/>
      <c r="EJ14" s="712">
        <v>162.65076526202594</v>
      </c>
      <c r="EK14" s="712"/>
      <c r="EL14" s="712"/>
      <c r="EM14" s="712"/>
      <c r="EN14" s="712"/>
      <c r="EO14" s="712"/>
      <c r="EP14" s="712"/>
      <c r="EQ14" s="712"/>
      <c r="ER14" s="712">
        <v>162.65076526202594</v>
      </c>
      <c r="ES14" s="727"/>
      <c r="ET14" s="727"/>
      <c r="EU14" s="727"/>
      <c r="EV14" s="727"/>
      <c r="EW14" s="727"/>
      <c r="EX14" s="727"/>
      <c r="EY14" s="728"/>
      <c r="EZ14" s="725">
        <v>2.5684535323089541</v>
      </c>
      <c r="FA14" s="712"/>
      <c r="FB14" s="712"/>
      <c r="FC14" s="712"/>
      <c r="FD14" s="712"/>
      <c r="FE14" s="712"/>
      <c r="FF14" s="712"/>
      <c r="FG14" s="712">
        <v>2.5684535323089541</v>
      </c>
      <c r="FH14" s="712"/>
      <c r="FI14" s="712"/>
      <c r="FJ14" s="712"/>
      <c r="FK14" s="712"/>
      <c r="FL14" s="712"/>
      <c r="FM14" s="712"/>
      <c r="FN14" s="712">
        <v>2.5684535323089541</v>
      </c>
      <c r="FO14" s="712"/>
      <c r="FP14" s="712"/>
      <c r="FQ14" s="712"/>
      <c r="FR14" s="712"/>
      <c r="FS14" s="712"/>
      <c r="FT14" s="712"/>
      <c r="FU14" s="712">
        <v>2.5684535323089541</v>
      </c>
      <c r="FV14" s="712"/>
      <c r="FW14" s="712"/>
      <c r="FX14" s="712"/>
      <c r="FY14" s="712"/>
      <c r="FZ14" s="712"/>
      <c r="GA14" s="712"/>
      <c r="GB14" s="712">
        <v>2.5684535323089541</v>
      </c>
      <c r="GC14" s="712"/>
      <c r="GD14" s="712"/>
      <c r="GE14" s="712"/>
      <c r="GF14" s="712"/>
      <c r="GG14" s="712"/>
      <c r="GH14" s="712"/>
      <c r="GI14" s="712">
        <v>2.5684535323089541</v>
      </c>
      <c r="GJ14" s="712"/>
      <c r="GK14" s="712"/>
      <c r="GL14" s="712"/>
      <c r="GM14" s="712"/>
      <c r="GN14" s="712"/>
      <c r="GO14" s="712"/>
      <c r="GP14" s="715">
        <v>2768.59</v>
      </c>
      <c r="GQ14" s="711"/>
      <c r="GR14" s="711"/>
      <c r="GS14" s="711"/>
      <c r="GT14" s="711"/>
      <c r="GU14" s="711"/>
      <c r="GV14" s="711"/>
      <c r="GW14" s="711">
        <v>2768.59</v>
      </c>
      <c r="GX14" s="711"/>
      <c r="GY14" s="711"/>
      <c r="GZ14" s="711"/>
      <c r="HA14" s="711"/>
      <c r="HB14" s="711"/>
      <c r="HC14" s="711"/>
      <c r="HD14" s="711">
        <v>2768.59</v>
      </c>
      <c r="HE14" s="711"/>
      <c r="HF14" s="711"/>
      <c r="HG14" s="711"/>
      <c r="HH14" s="711"/>
      <c r="HI14" s="711"/>
      <c r="HJ14" s="711"/>
      <c r="HK14" s="711">
        <v>2768.59</v>
      </c>
      <c r="HL14" s="711"/>
      <c r="HM14" s="711"/>
      <c r="HN14" s="711"/>
      <c r="HO14" s="711"/>
      <c r="HP14" s="711"/>
      <c r="HQ14" s="711"/>
      <c r="HR14" s="711">
        <v>2768.59</v>
      </c>
      <c r="HS14" s="711"/>
      <c r="HT14" s="711"/>
      <c r="HU14" s="711"/>
      <c r="HV14" s="711"/>
      <c r="HW14" s="711"/>
      <c r="HX14" s="711"/>
      <c r="HY14" s="711">
        <v>2768.59</v>
      </c>
      <c r="HZ14" s="711"/>
      <c r="IA14" s="711"/>
      <c r="IB14" s="711"/>
      <c r="IC14" s="711"/>
      <c r="ID14" s="711"/>
      <c r="IE14" s="711"/>
    </row>
    <row r="15" spans="1:246" s="2" customFormat="1" ht="19.5" customHeight="1" x14ac:dyDescent="0.2">
      <c r="A15" s="730" t="s">
        <v>446</v>
      </c>
      <c r="B15" s="741"/>
      <c r="C15" s="741"/>
      <c r="D15" s="741"/>
      <c r="E15" s="742"/>
      <c r="F15" s="738" t="s">
        <v>447</v>
      </c>
      <c r="G15" s="736"/>
      <c r="H15" s="736"/>
      <c r="I15" s="736"/>
      <c r="J15" s="736"/>
      <c r="K15" s="736"/>
      <c r="L15" s="736"/>
      <c r="M15" s="736"/>
      <c r="N15" s="736"/>
      <c r="O15" s="736"/>
      <c r="P15" s="736"/>
      <c r="Q15" s="736"/>
      <c r="R15" s="736"/>
      <c r="S15" s="736"/>
      <c r="T15" s="736"/>
      <c r="U15" s="736"/>
      <c r="V15" s="736"/>
      <c r="W15" s="736"/>
      <c r="X15" s="736"/>
      <c r="Y15" s="736"/>
      <c r="Z15" s="736"/>
      <c r="AA15" s="736"/>
      <c r="AB15" s="729">
        <v>0</v>
      </c>
      <c r="AC15" s="723"/>
      <c r="AD15" s="723"/>
      <c r="AE15" s="723"/>
      <c r="AF15" s="723"/>
      <c r="AG15" s="723"/>
      <c r="AH15" s="723"/>
      <c r="AI15" s="723">
        <v>0</v>
      </c>
      <c r="AJ15" s="723"/>
      <c r="AK15" s="723"/>
      <c r="AL15" s="723"/>
      <c r="AM15" s="723"/>
      <c r="AN15" s="723"/>
      <c r="AO15" s="723"/>
      <c r="AP15" s="723">
        <v>0</v>
      </c>
      <c r="AQ15" s="723"/>
      <c r="AR15" s="723"/>
      <c r="AS15" s="723"/>
      <c r="AT15" s="723"/>
      <c r="AU15" s="723"/>
      <c r="AV15" s="723"/>
      <c r="AW15" s="723">
        <v>0</v>
      </c>
      <c r="AX15" s="723"/>
      <c r="AY15" s="723"/>
      <c r="AZ15" s="723"/>
      <c r="BA15" s="723"/>
      <c r="BB15" s="723"/>
      <c r="BC15" s="723"/>
      <c r="BD15" s="713">
        <v>0</v>
      </c>
      <c r="BE15" s="713"/>
      <c r="BF15" s="713"/>
      <c r="BG15" s="713"/>
      <c r="BH15" s="713"/>
      <c r="BI15" s="713"/>
      <c r="BJ15" s="713"/>
      <c r="BK15" s="713">
        <v>0</v>
      </c>
      <c r="BL15" s="713"/>
      <c r="BM15" s="713"/>
      <c r="BN15" s="713"/>
      <c r="BO15" s="713"/>
      <c r="BP15" s="713"/>
      <c r="BQ15" s="714"/>
      <c r="BR15" s="715">
        <v>0</v>
      </c>
      <c r="BS15" s="711"/>
      <c r="BT15" s="711"/>
      <c r="BU15" s="711"/>
      <c r="BV15" s="711"/>
      <c r="BW15" s="711"/>
      <c r="BX15" s="711"/>
      <c r="BY15" s="711">
        <v>0</v>
      </c>
      <c r="BZ15" s="711"/>
      <c r="CA15" s="711"/>
      <c r="CB15" s="711"/>
      <c r="CC15" s="711"/>
      <c r="CD15" s="711"/>
      <c r="CE15" s="711"/>
      <c r="CF15" s="711">
        <v>0</v>
      </c>
      <c r="CG15" s="723"/>
      <c r="CH15" s="723"/>
      <c r="CI15" s="723"/>
      <c r="CJ15" s="723"/>
      <c r="CK15" s="723"/>
      <c r="CL15" s="723"/>
      <c r="CM15" s="711">
        <v>0</v>
      </c>
      <c r="CN15" s="711"/>
      <c r="CO15" s="711"/>
      <c r="CP15" s="711"/>
      <c r="CQ15" s="711"/>
      <c r="CR15" s="711"/>
      <c r="CS15" s="711"/>
      <c r="CT15" s="711">
        <v>0</v>
      </c>
      <c r="CU15" s="711"/>
      <c r="CV15" s="711"/>
      <c r="CW15" s="711"/>
      <c r="CX15" s="711"/>
      <c r="CY15" s="711"/>
      <c r="CZ15" s="711"/>
      <c r="DA15" s="711">
        <v>0</v>
      </c>
      <c r="DB15" s="723"/>
      <c r="DC15" s="723"/>
      <c r="DD15" s="723"/>
      <c r="DE15" s="723"/>
      <c r="DF15" s="723"/>
      <c r="DG15" s="724"/>
      <c r="DH15" s="725">
        <v>166.11104293079006</v>
      </c>
      <c r="DI15" s="726"/>
      <c r="DJ15" s="726"/>
      <c r="DK15" s="726"/>
      <c r="DL15" s="726"/>
      <c r="DM15" s="726"/>
      <c r="DN15" s="726"/>
      <c r="DO15" s="712">
        <v>166.11104293079006</v>
      </c>
      <c r="DP15" s="712"/>
      <c r="DQ15" s="712"/>
      <c r="DR15" s="712"/>
      <c r="DS15" s="712"/>
      <c r="DT15" s="712"/>
      <c r="DU15" s="712"/>
      <c r="DV15" s="712">
        <v>166.11104293079006</v>
      </c>
      <c r="DW15" s="723"/>
      <c r="DX15" s="723"/>
      <c r="DY15" s="723"/>
      <c r="DZ15" s="723"/>
      <c r="EA15" s="723"/>
      <c r="EB15" s="723"/>
      <c r="EC15" s="712">
        <v>160.62695539489036</v>
      </c>
      <c r="ED15" s="712"/>
      <c r="EE15" s="712"/>
      <c r="EF15" s="712"/>
      <c r="EG15" s="712"/>
      <c r="EH15" s="712"/>
      <c r="EI15" s="712"/>
      <c r="EJ15" s="712">
        <v>160.62695539489036</v>
      </c>
      <c r="EK15" s="712"/>
      <c r="EL15" s="712"/>
      <c r="EM15" s="712"/>
      <c r="EN15" s="712"/>
      <c r="EO15" s="712"/>
      <c r="EP15" s="712"/>
      <c r="EQ15" s="712"/>
      <c r="ER15" s="712">
        <v>160.62695539489036</v>
      </c>
      <c r="ES15" s="727"/>
      <c r="ET15" s="727"/>
      <c r="EU15" s="727"/>
      <c r="EV15" s="727"/>
      <c r="EW15" s="727"/>
      <c r="EX15" s="727"/>
      <c r="EY15" s="728"/>
      <c r="EZ15" s="725">
        <v>2.8699268992950113</v>
      </c>
      <c r="FA15" s="712"/>
      <c r="FB15" s="712"/>
      <c r="FC15" s="712"/>
      <c r="FD15" s="712"/>
      <c r="FE15" s="712"/>
      <c r="FF15" s="712"/>
      <c r="FG15" s="712">
        <v>2.8699268992950113</v>
      </c>
      <c r="FH15" s="712"/>
      <c r="FI15" s="712"/>
      <c r="FJ15" s="712"/>
      <c r="FK15" s="712"/>
      <c r="FL15" s="712"/>
      <c r="FM15" s="712"/>
      <c r="FN15" s="712">
        <v>2.8699268992950113</v>
      </c>
      <c r="FO15" s="712"/>
      <c r="FP15" s="712"/>
      <c r="FQ15" s="712"/>
      <c r="FR15" s="712"/>
      <c r="FS15" s="712"/>
      <c r="FT15" s="712"/>
      <c r="FU15" s="712">
        <v>2.8699268992950113</v>
      </c>
      <c r="FV15" s="712"/>
      <c r="FW15" s="712"/>
      <c r="FX15" s="712"/>
      <c r="FY15" s="712"/>
      <c r="FZ15" s="712"/>
      <c r="GA15" s="712"/>
      <c r="GB15" s="712">
        <v>2.8699268992950113</v>
      </c>
      <c r="GC15" s="712"/>
      <c r="GD15" s="712"/>
      <c r="GE15" s="712"/>
      <c r="GF15" s="712"/>
      <c r="GG15" s="712"/>
      <c r="GH15" s="712"/>
      <c r="GI15" s="712">
        <v>2.8699268992950113</v>
      </c>
      <c r="GJ15" s="712"/>
      <c r="GK15" s="712"/>
      <c r="GL15" s="712"/>
      <c r="GM15" s="712"/>
      <c r="GN15" s="712"/>
      <c r="GO15" s="712"/>
      <c r="GP15" s="715">
        <v>1571.6810272761215</v>
      </c>
      <c r="GQ15" s="711"/>
      <c r="GR15" s="711"/>
      <c r="GS15" s="711"/>
      <c r="GT15" s="711"/>
      <c r="GU15" s="711"/>
      <c r="GV15" s="711"/>
      <c r="GW15" s="711">
        <v>1571.6810272761215</v>
      </c>
      <c r="GX15" s="711"/>
      <c r="GY15" s="711"/>
      <c r="GZ15" s="711"/>
      <c r="HA15" s="711"/>
      <c r="HB15" s="711"/>
      <c r="HC15" s="711"/>
      <c r="HD15" s="711">
        <v>1571.6810272761215</v>
      </c>
      <c r="HE15" s="711"/>
      <c r="HF15" s="711"/>
      <c r="HG15" s="711"/>
      <c r="HH15" s="711"/>
      <c r="HI15" s="711"/>
      <c r="HJ15" s="711"/>
      <c r="HK15" s="711">
        <v>1571.6810272761215</v>
      </c>
      <c r="HL15" s="711"/>
      <c r="HM15" s="711"/>
      <c r="HN15" s="711"/>
      <c r="HO15" s="711"/>
      <c r="HP15" s="711"/>
      <c r="HQ15" s="711"/>
      <c r="HR15" s="711">
        <v>1571.6810272761215</v>
      </c>
      <c r="HS15" s="711"/>
      <c r="HT15" s="711"/>
      <c r="HU15" s="711"/>
      <c r="HV15" s="711"/>
      <c r="HW15" s="711"/>
      <c r="HX15" s="711"/>
      <c r="HY15" s="711">
        <v>1571.6810272761215</v>
      </c>
      <c r="HZ15" s="711"/>
      <c r="IA15" s="711"/>
      <c r="IB15" s="711"/>
      <c r="IC15" s="711"/>
      <c r="ID15" s="711"/>
      <c r="IE15" s="711"/>
    </row>
    <row r="16" spans="1:246" s="134" customFormat="1" ht="19.5" customHeight="1" x14ac:dyDescent="0.2">
      <c r="A16" s="717" t="s">
        <v>448</v>
      </c>
      <c r="B16" s="718"/>
      <c r="C16" s="718"/>
      <c r="D16" s="718"/>
      <c r="E16" s="719"/>
      <c r="F16" s="735" t="s">
        <v>449</v>
      </c>
      <c r="G16" s="736"/>
      <c r="H16" s="736"/>
      <c r="I16" s="736"/>
      <c r="J16" s="736"/>
      <c r="K16" s="736"/>
      <c r="L16" s="736"/>
      <c r="M16" s="736"/>
      <c r="N16" s="736"/>
      <c r="O16" s="736"/>
      <c r="P16" s="736"/>
      <c r="Q16" s="736"/>
      <c r="R16" s="736"/>
      <c r="S16" s="736"/>
      <c r="T16" s="736"/>
      <c r="U16" s="736"/>
      <c r="V16" s="736"/>
      <c r="W16" s="736"/>
      <c r="X16" s="736"/>
      <c r="Y16" s="736"/>
      <c r="Z16" s="736"/>
      <c r="AA16" s="736"/>
      <c r="AB16" s="715">
        <v>0.72992700729927007</v>
      </c>
      <c r="AC16" s="711"/>
      <c r="AD16" s="711"/>
      <c r="AE16" s="711"/>
      <c r="AF16" s="711"/>
      <c r="AG16" s="711"/>
      <c r="AH16" s="711"/>
      <c r="AI16" s="711">
        <v>0.72992700729927007</v>
      </c>
      <c r="AJ16" s="711"/>
      <c r="AK16" s="711"/>
      <c r="AL16" s="711"/>
      <c r="AM16" s="711"/>
      <c r="AN16" s="711"/>
      <c r="AO16" s="711"/>
      <c r="AP16" s="711">
        <v>0.72992700729927007</v>
      </c>
      <c r="AQ16" s="711"/>
      <c r="AR16" s="711"/>
      <c r="AS16" s="711"/>
      <c r="AT16" s="711"/>
      <c r="AU16" s="711"/>
      <c r="AV16" s="711"/>
      <c r="AW16" s="711">
        <v>0.72992700729927007</v>
      </c>
      <c r="AX16" s="711"/>
      <c r="AY16" s="711"/>
      <c r="AZ16" s="711"/>
      <c r="BA16" s="711"/>
      <c r="BB16" s="711"/>
      <c r="BC16" s="711"/>
      <c r="BD16" s="711">
        <v>0.72992700729927007</v>
      </c>
      <c r="BE16" s="711"/>
      <c r="BF16" s="711"/>
      <c r="BG16" s="711"/>
      <c r="BH16" s="711"/>
      <c r="BI16" s="711"/>
      <c r="BJ16" s="711"/>
      <c r="BK16" s="711">
        <v>0.72992700729927007</v>
      </c>
      <c r="BL16" s="711"/>
      <c r="BM16" s="711"/>
      <c r="BN16" s="711"/>
      <c r="BO16" s="711"/>
      <c r="BP16" s="711"/>
      <c r="BQ16" s="711"/>
      <c r="BR16" s="715">
        <v>0</v>
      </c>
      <c r="BS16" s="711"/>
      <c r="BT16" s="711"/>
      <c r="BU16" s="711"/>
      <c r="BV16" s="711"/>
      <c r="BW16" s="711"/>
      <c r="BX16" s="711"/>
      <c r="BY16" s="711">
        <v>0</v>
      </c>
      <c r="BZ16" s="711"/>
      <c r="CA16" s="711"/>
      <c r="CB16" s="711"/>
      <c r="CC16" s="711"/>
      <c r="CD16" s="711"/>
      <c r="CE16" s="711"/>
      <c r="CF16" s="711">
        <v>0</v>
      </c>
      <c r="CG16" s="723"/>
      <c r="CH16" s="723"/>
      <c r="CI16" s="723"/>
      <c r="CJ16" s="723"/>
      <c r="CK16" s="723"/>
      <c r="CL16" s="723"/>
      <c r="CM16" s="711">
        <v>0</v>
      </c>
      <c r="CN16" s="711"/>
      <c r="CO16" s="711"/>
      <c r="CP16" s="711"/>
      <c r="CQ16" s="711"/>
      <c r="CR16" s="711"/>
      <c r="CS16" s="711"/>
      <c r="CT16" s="711">
        <v>0</v>
      </c>
      <c r="CU16" s="711"/>
      <c r="CV16" s="711"/>
      <c r="CW16" s="711"/>
      <c r="CX16" s="711"/>
      <c r="CY16" s="711"/>
      <c r="CZ16" s="711"/>
      <c r="DA16" s="711">
        <v>0</v>
      </c>
      <c r="DB16" s="723"/>
      <c r="DC16" s="723"/>
      <c r="DD16" s="723"/>
      <c r="DE16" s="723"/>
      <c r="DF16" s="723"/>
      <c r="DG16" s="724"/>
      <c r="DH16" s="725" t="s">
        <v>450</v>
      </c>
      <c r="DI16" s="726"/>
      <c r="DJ16" s="726"/>
      <c r="DK16" s="726"/>
      <c r="DL16" s="726"/>
      <c r="DM16" s="726"/>
      <c r="DN16" s="726"/>
      <c r="DO16" s="712" t="s">
        <v>450</v>
      </c>
      <c r="DP16" s="712"/>
      <c r="DQ16" s="712"/>
      <c r="DR16" s="712"/>
      <c r="DS16" s="712"/>
      <c r="DT16" s="712"/>
      <c r="DU16" s="712"/>
      <c r="DV16" s="712" t="s">
        <v>450</v>
      </c>
      <c r="DW16" s="723"/>
      <c r="DX16" s="723"/>
      <c r="DY16" s="723"/>
      <c r="DZ16" s="723"/>
      <c r="EA16" s="723"/>
      <c r="EB16" s="723"/>
      <c r="EC16" s="712">
        <v>167.37693578392671</v>
      </c>
      <c r="ED16" s="712"/>
      <c r="EE16" s="712"/>
      <c r="EF16" s="712"/>
      <c r="EG16" s="712"/>
      <c r="EH16" s="712"/>
      <c r="EI16" s="712"/>
      <c r="EJ16" s="712">
        <v>167.37693578392671</v>
      </c>
      <c r="EK16" s="712"/>
      <c r="EL16" s="712"/>
      <c r="EM16" s="712"/>
      <c r="EN16" s="712"/>
      <c r="EO16" s="712"/>
      <c r="EP16" s="712"/>
      <c r="EQ16" s="712"/>
      <c r="ER16" s="712">
        <v>167.37693578392671</v>
      </c>
      <c r="ES16" s="727"/>
      <c r="ET16" s="727"/>
      <c r="EU16" s="727"/>
      <c r="EV16" s="727"/>
      <c r="EW16" s="727"/>
      <c r="EX16" s="727"/>
      <c r="EY16" s="728"/>
      <c r="EZ16" s="725">
        <f>118.22/39.69</f>
        <v>2.9785840262030741</v>
      </c>
      <c r="FA16" s="712"/>
      <c r="FB16" s="712"/>
      <c r="FC16" s="712"/>
      <c r="FD16" s="712"/>
      <c r="FE16" s="712"/>
      <c r="FF16" s="712"/>
      <c r="FG16" s="712">
        <v>2.9785840262030741</v>
      </c>
      <c r="FH16" s="712"/>
      <c r="FI16" s="712"/>
      <c r="FJ16" s="712"/>
      <c r="FK16" s="712"/>
      <c r="FL16" s="712"/>
      <c r="FM16" s="712"/>
      <c r="FN16" s="712">
        <v>2.9785840262030741</v>
      </c>
      <c r="FO16" s="712"/>
      <c r="FP16" s="712"/>
      <c r="FQ16" s="712"/>
      <c r="FR16" s="712"/>
      <c r="FS16" s="712"/>
      <c r="FT16" s="712"/>
      <c r="FU16" s="712">
        <v>2.9785840262030741</v>
      </c>
      <c r="FV16" s="712"/>
      <c r="FW16" s="712"/>
      <c r="FX16" s="712"/>
      <c r="FY16" s="712"/>
      <c r="FZ16" s="712"/>
      <c r="GA16" s="712"/>
      <c r="GB16" s="712">
        <v>2.9785840262030741</v>
      </c>
      <c r="GC16" s="712"/>
      <c r="GD16" s="712"/>
      <c r="GE16" s="712"/>
      <c r="GF16" s="712"/>
      <c r="GG16" s="712"/>
      <c r="GH16" s="712"/>
      <c r="GI16" s="712">
        <v>2.9785840262030741</v>
      </c>
      <c r="GJ16" s="712"/>
      <c r="GK16" s="712"/>
      <c r="GL16" s="712"/>
      <c r="GM16" s="712"/>
      <c r="GN16" s="712"/>
      <c r="GO16" s="712"/>
      <c r="GP16" s="715">
        <v>118.22</v>
      </c>
      <c r="GQ16" s="711"/>
      <c r="GR16" s="711"/>
      <c r="GS16" s="711"/>
      <c r="GT16" s="711"/>
      <c r="GU16" s="711"/>
      <c r="GV16" s="711"/>
      <c r="GW16" s="711">
        <v>118.22</v>
      </c>
      <c r="GX16" s="711"/>
      <c r="GY16" s="711"/>
      <c r="GZ16" s="711"/>
      <c r="HA16" s="711"/>
      <c r="HB16" s="711"/>
      <c r="HC16" s="711"/>
      <c r="HD16" s="711">
        <v>118.22</v>
      </c>
      <c r="HE16" s="711"/>
      <c r="HF16" s="711"/>
      <c r="HG16" s="711"/>
      <c r="HH16" s="711"/>
      <c r="HI16" s="711"/>
      <c r="HJ16" s="711"/>
      <c r="HK16" s="711">
        <v>118.22</v>
      </c>
      <c r="HL16" s="711"/>
      <c r="HM16" s="711"/>
      <c r="HN16" s="711"/>
      <c r="HO16" s="711"/>
      <c r="HP16" s="711"/>
      <c r="HQ16" s="711"/>
      <c r="HR16" s="711">
        <v>118.22</v>
      </c>
      <c r="HS16" s="711"/>
      <c r="HT16" s="711"/>
      <c r="HU16" s="711"/>
      <c r="HV16" s="711"/>
      <c r="HW16" s="711"/>
      <c r="HX16" s="711"/>
      <c r="HY16" s="711">
        <v>118.22</v>
      </c>
      <c r="HZ16" s="711"/>
      <c r="IA16" s="711"/>
      <c r="IB16" s="711"/>
      <c r="IC16" s="711"/>
      <c r="ID16" s="711"/>
      <c r="IE16" s="711"/>
    </row>
    <row r="17" spans="1:246" s="135" customFormat="1" ht="36" customHeight="1" x14ac:dyDescent="0.2">
      <c r="A17" s="717" t="s">
        <v>451</v>
      </c>
      <c r="B17" s="718"/>
      <c r="C17" s="718"/>
      <c r="D17" s="718"/>
      <c r="E17" s="719"/>
      <c r="F17" s="739" t="s">
        <v>452</v>
      </c>
      <c r="G17" s="740"/>
      <c r="H17" s="740"/>
      <c r="I17" s="740"/>
      <c r="J17" s="740"/>
      <c r="K17" s="740"/>
      <c r="L17" s="740"/>
      <c r="M17" s="740"/>
      <c r="N17" s="740"/>
      <c r="O17" s="740"/>
      <c r="P17" s="740"/>
      <c r="Q17" s="740"/>
      <c r="R17" s="740"/>
      <c r="S17" s="740"/>
      <c r="T17" s="740"/>
      <c r="U17" s="740"/>
      <c r="V17" s="740"/>
      <c r="W17" s="740"/>
      <c r="X17" s="740"/>
      <c r="Y17" s="740"/>
      <c r="Z17" s="740"/>
      <c r="AA17" s="740"/>
      <c r="AB17" s="729">
        <v>0</v>
      </c>
      <c r="AC17" s="723"/>
      <c r="AD17" s="723"/>
      <c r="AE17" s="723"/>
      <c r="AF17" s="723"/>
      <c r="AG17" s="723"/>
      <c r="AH17" s="723"/>
      <c r="AI17" s="723">
        <v>0</v>
      </c>
      <c r="AJ17" s="723"/>
      <c r="AK17" s="723"/>
      <c r="AL17" s="723"/>
      <c r="AM17" s="723"/>
      <c r="AN17" s="723"/>
      <c r="AO17" s="723"/>
      <c r="AP17" s="723">
        <v>0</v>
      </c>
      <c r="AQ17" s="723"/>
      <c r="AR17" s="723"/>
      <c r="AS17" s="723"/>
      <c r="AT17" s="723"/>
      <c r="AU17" s="723"/>
      <c r="AV17" s="723"/>
      <c r="AW17" s="723">
        <v>0</v>
      </c>
      <c r="AX17" s="723"/>
      <c r="AY17" s="723"/>
      <c r="AZ17" s="723"/>
      <c r="BA17" s="723"/>
      <c r="BB17" s="723"/>
      <c r="BC17" s="723"/>
      <c r="BD17" s="713">
        <v>0</v>
      </c>
      <c r="BE17" s="713"/>
      <c r="BF17" s="713"/>
      <c r="BG17" s="713"/>
      <c r="BH17" s="713"/>
      <c r="BI17" s="713"/>
      <c r="BJ17" s="713"/>
      <c r="BK17" s="713">
        <v>0</v>
      </c>
      <c r="BL17" s="713"/>
      <c r="BM17" s="713"/>
      <c r="BN17" s="713"/>
      <c r="BO17" s="713"/>
      <c r="BP17" s="713"/>
      <c r="BQ17" s="714"/>
      <c r="BR17" s="715">
        <v>0</v>
      </c>
      <c r="BS17" s="711"/>
      <c r="BT17" s="711"/>
      <c r="BU17" s="711"/>
      <c r="BV17" s="711"/>
      <c r="BW17" s="711"/>
      <c r="BX17" s="711"/>
      <c r="BY17" s="711">
        <v>0</v>
      </c>
      <c r="BZ17" s="711"/>
      <c r="CA17" s="711"/>
      <c r="CB17" s="711"/>
      <c r="CC17" s="711"/>
      <c r="CD17" s="711"/>
      <c r="CE17" s="711"/>
      <c r="CF17" s="711">
        <v>0</v>
      </c>
      <c r="CG17" s="723"/>
      <c r="CH17" s="723"/>
      <c r="CI17" s="723"/>
      <c r="CJ17" s="723"/>
      <c r="CK17" s="723"/>
      <c r="CL17" s="723"/>
      <c r="CM17" s="711">
        <v>0</v>
      </c>
      <c r="CN17" s="711"/>
      <c r="CO17" s="711"/>
      <c r="CP17" s="711"/>
      <c r="CQ17" s="711"/>
      <c r="CR17" s="711"/>
      <c r="CS17" s="711"/>
      <c r="CT17" s="711">
        <v>0</v>
      </c>
      <c r="CU17" s="711"/>
      <c r="CV17" s="711"/>
      <c r="CW17" s="711"/>
      <c r="CX17" s="711"/>
      <c r="CY17" s="711"/>
      <c r="CZ17" s="711"/>
      <c r="DA17" s="711">
        <v>0</v>
      </c>
      <c r="DB17" s="723"/>
      <c r="DC17" s="723"/>
      <c r="DD17" s="723"/>
      <c r="DE17" s="723"/>
      <c r="DF17" s="723"/>
      <c r="DG17" s="724"/>
      <c r="DH17" s="725">
        <v>181.87235355909075</v>
      </c>
      <c r="DI17" s="726"/>
      <c r="DJ17" s="726"/>
      <c r="DK17" s="726"/>
      <c r="DL17" s="726"/>
      <c r="DM17" s="726"/>
      <c r="DN17" s="726"/>
      <c r="DO17" s="712">
        <v>181.87235355909075</v>
      </c>
      <c r="DP17" s="712"/>
      <c r="DQ17" s="712"/>
      <c r="DR17" s="712"/>
      <c r="DS17" s="712"/>
      <c r="DT17" s="712"/>
      <c r="DU17" s="712"/>
      <c r="DV17" s="712">
        <v>181.87235355909075</v>
      </c>
      <c r="DW17" s="723"/>
      <c r="DX17" s="723"/>
      <c r="DY17" s="723"/>
      <c r="DZ17" s="723"/>
      <c r="EA17" s="723"/>
      <c r="EB17" s="723"/>
      <c r="EC17" s="712">
        <v>0</v>
      </c>
      <c r="ED17" s="712"/>
      <c r="EE17" s="712"/>
      <c r="EF17" s="712"/>
      <c r="EG17" s="712"/>
      <c r="EH17" s="712"/>
      <c r="EI17" s="712"/>
      <c r="EJ17" s="712">
        <v>0</v>
      </c>
      <c r="EK17" s="712"/>
      <c r="EL17" s="712"/>
      <c r="EM17" s="712"/>
      <c r="EN17" s="712"/>
      <c r="EO17" s="712"/>
      <c r="EP17" s="712"/>
      <c r="EQ17" s="712"/>
      <c r="ER17" s="712">
        <v>0</v>
      </c>
      <c r="ES17" s="727"/>
      <c r="ET17" s="727"/>
      <c r="EU17" s="727"/>
      <c r="EV17" s="727"/>
      <c r="EW17" s="727"/>
      <c r="EX17" s="727"/>
      <c r="EY17" s="728"/>
      <c r="EZ17" s="725">
        <v>1.7525613382375738</v>
      </c>
      <c r="FA17" s="712"/>
      <c r="FB17" s="712"/>
      <c r="FC17" s="712"/>
      <c r="FD17" s="712"/>
      <c r="FE17" s="712"/>
      <c r="FF17" s="712"/>
      <c r="FG17" s="712">
        <v>1.7525613382375738</v>
      </c>
      <c r="FH17" s="712"/>
      <c r="FI17" s="712"/>
      <c r="FJ17" s="712"/>
      <c r="FK17" s="712"/>
      <c r="FL17" s="712"/>
      <c r="FM17" s="712"/>
      <c r="FN17" s="712">
        <v>1.7525613382375738</v>
      </c>
      <c r="FO17" s="712"/>
      <c r="FP17" s="712"/>
      <c r="FQ17" s="712"/>
      <c r="FR17" s="712"/>
      <c r="FS17" s="712"/>
      <c r="FT17" s="712"/>
      <c r="FU17" s="712">
        <v>0</v>
      </c>
      <c r="FV17" s="712"/>
      <c r="FW17" s="712"/>
      <c r="FX17" s="712"/>
      <c r="FY17" s="712"/>
      <c r="FZ17" s="712"/>
      <c r="GA17" s="712"/>
      <c r="GB17" s="712">
        <f t="shared" si="0"/>
        <v>0</v>
      </c>
      <c r="GC17" s="712"/>
      <c r="GD17" s="712"/>
      <c r="GE17" s="712"/>
      <c r="GF17" s="712"/>
      <c r="GG17" s="712"/>
      <c r="GH17" s="712"/>
      <c r="GI17" s="712">
        <f t="shared" si="1"/>
        <v>0</v>
      </c>
      <c r="GJ17" s="723"/>
      <c r="GK17" s="723"/>
      <c r="GL17" s="723"/>
      <c r="GM17" s="723"/>
      <c r="GN17" s="723"/>
      <c r="GO17" s="724"/>
      <c r="GP17" s="715">
        <v>124.36</v>
      </c>
      <c r="GQ17" s="711"/>
      <c r="GR17" s="711"/>
      <c r="GS17" s="711"/>
      <c r="GT17" s="711"/>
      <c r="GU17" s="711"/>
      <c r="GV17" s="711"/>
      <c r="GW17" s="711">
        <v>124.36</v>
      </c>
      <c r="GX17" s="711"/>
      <c r="GY17" s="711"/>
      <c r="GZ17" s="711"/>
      <c r="HA17" s="711"/>
      <c r="HB17" s="711"/>
      <c r="HC17" s="711"/>
      <c r="HD17" s="711">
        <v>124.36</v>
      </c>
      <c r="HE17" s="711"/>
      <c r="HF17" s="711"/>
      <c r="HG17" s="711"/>
      <c r="HH17" s="711"/>
      <c r="HI17" s="711"/>
      <c r="HJ17" s="711"/>
      <c r="HK17" s="711">
        <v>0</v>
      </c>
      <c r="HL17" s="711"/>
      <c r="HM17" s="711"/>
      <c r="HN17" s="711"/>
      <c r="HO17" s="711"/>
      <c r="HP17" s="711"/>
      <c r="HQ17" s="711"/>
      <c r="HR17" s="711">
        <f t="shared" si="2"/>
        <v>0</v>
      </c>
      <c r="HS17" s="711"/>
      <c r="HT17" s="711"/>
      <c r="HU17" s="711"/>
      <c r="HV17" s="711"/>
      <c r="HW17" s="711"/>
      <c r="HX17" s="711"/>
      <c r="HY17" s="711">
        <f t="shared" si="3"/>
        <v>0</v>
      </c>
      <c r="HZ17" s="711"/>
      <c r="IA17" s="711"/>
      <c r="IB17" s="711"/>
      <c r="IC17" s="711"/>
      <c r="ID17" s="711"/>
      <c r="IE17" s="716"/>
    </row>
    <row r="18" spans="1:246" s="2" customFormat="1" ht="19.5" customHeight="1" x14ac:dyDescent="0.2">
      <c r="A18" s="717" t="s">
        <v>453</v>
      </c>
      <c r="B18" s="718"/>
      <c r="C18" s="718"/>
      <c r="D18" s="718"/>
      <c r="E18" s="719"/>
      <c r="F18" s="735" t="s">
        <v>454</v>
      </c>
      <c r="G18" s="736"/>
      <c r="H18" s="736"/>
      <c r="I18" s="736"/>
      <c r="J18" s="736"/>
      <c r="K18" s="736"/>
      <c r="L18" s="736"/>
      <c r="M18" s="736"/>
      <c r="N18" s="736"/>
      <c r="O18" s="736"/>
      <c r="P18" s="736"/>
      <c r="Q18" s="736"/>
      <c r="R18" s="736"/>
      <c r="S18" s="736"/>
      <c r="T18" s="736"/>
      <c r="U18" s="736"/>
      <c r="V18" s="736"/>
      <c r="W18" s="736"/>
      <c r="X18" s="736"/>
      <c r="Y18" s="736"/>
      <c r="Z18" s="736"/>
      <c r="AA18" s="736"/>
      <c r="AB18" s="729">
        <v>0.53</v>
      </c>
      <c r="AC18" s="723"/>
      <c r="AD18" s="723"/>
      <c r="AE18" s="723"/>
      <c r="AF18" s="723"/>
      <c r="AG18" s="723"/>
      <c r="AH18" s="723"/>
      <c r="AI18" s="723">
        <v>0.53</v>
      </c>
      <c r="AJ18" s="723"/>
      <c r="AK18" s="723"/>
      <c r="AL18" s="723"/>
      <c r="AM18" s="723"/>
      <c r="AN18" s="723"/>
      <c r="AO18" s="723"/>
      <c r="AP18" s="723">
        <v>0.53</v>
      </c>
      <c r="AQ18" s="723"/>
      <c r="AR18" s="723"/>
      <c r="AS18" s="723"/>
      <c r="AT18" s="723"/>
      <c r="AU18" s="723"/>
      <c r="AV18" s="723"/>
      <c r="AW18" s="713">
        <v>0.42399999999999999</v>
      </c>
      <c r="AX18" s="713"/>
      <c r="AY18" s="713"/>
      <c r="AZ18" s="713"/>
      <c r="BA18" s="713"/>
      <c r="BB18" s="713"/>
      <c r="BC18" s="713"/>
      <c r="BD18" s="713">
        <v>0.42399999999999999</v>
      </c>
      <c r="BE18" s="713"/>
      <c r="BF18" s="713"/>
      <c r="BG18" s="713"/>
      <c r="BH18" s="713"/>
      <c r="BI18" s="713"/>
      <c r="BJ18" s="713"/>
      <c r="BK18" s="713">
        <v>0.42399999999999999</v>
      </c>
      <c r="BL18" s="713"/>
      <c r="BM18" s="713"/>
      <c r="BN18" s="713"/>
      <c r="BO18" s="713"/>
      <c r="BP18" s="713"/>
      <c r="BQ18" s="714"/>
      <c r="BR18" s="715">
        <v>0</v>
      </c>
      <c r="BS18" s="711"/>
      <c r="BT18" s="711"/>
      <c r="BU18" s="711"/>
      <c r="BV18" s="711"/>
      <c r="BW18" s="711"/>
      <c r="BX18" s="711"/>
      <c r="BY18" s="711">
        <v>0</v>
      </c>
      <c r="BZ18" s="711"/>
      <c r="CA18" s="711"/>
      <c r="CB18" s="711"/>
      <c r="CC18" s="711"/>
      <c r="CD18" s="711"/>
      <c r="CE18" s="711"/>
      <c r="CF18" s="711">
        <v>0</v>
      </c>
      <c r="CG18" s="723"/>
      <c r="CH18" s="723"/>
      <c r="CI18" s="723"/>
      <c r="CJ18" s="723"/>
      <c r="CK18" s="723"/>
      <c r="CL18" s="723"/>
      <c r="CM18" s="711">
        <v>0</v>
      </c>
      <c r="CN18" s="711"/>
      <c r="CO18" s="711"/>
      <c r="CP18" s="711"/>
      <c r="CQ18" s="711"/>
      <c r="CR18" s="711"/>
      <c r="CS18" s="711"/>
      <c r="CT18" s="711">
        <v>0</v>
      </c>
      <c r="CU18" s="711"/>
      <c r="CV18" s="711"/>
      <c r="CW18" s="711"/>
      <c r="CX18" s="711"/>
      <c r="CY18" s="711"/>
      <c r="CZ18" s="711"/>
      <c r="DA18" s="711">
        <v>0</v>
      </c>
      <c r="DB18" s="723"/>
      <c r="DC18" s="723"/>
      <c r="DD18" s="723"/>
      <c r="DE18" s="723"/>
      <c r="DF18" s="723"/>
      <c r="DG18" s="724"/>
      <c r="DH18" s="725">
        <v>178.86131188992158</v>
      </c>
      <c r="DI18" s="726"/>
      <c r="DJ18" s="726"/>
      <c r="DK18" s="726"/>
      <c r="DL18" s="726"/>
      <c r="DM18" s="726"/>
      <c r="DN18" s="726"/>
      <c r="DO18" s="712">
        <v>178.86131188992158</v>
      </c>
      <c r="DP18" s="712"/>
      <c r="DQ18" s="712"/>
      <c r="DR18" s="712"/>
      <c r="DS18" s="712"/>
      <c r="DT18" s="712"/>
      <c r="DU18" s="712"/>
      <c r="DV18" s="712">
        <v>178.86131188992158</v>
      </c>
      <c r="DW18" s="723"/>
      <c r="DX18" s="723"/>
      <c r="DY18" s="723"/>
      <c r="DZ18" s="723"/>
      <c r="EA18" s="723"/>
      <c r="EB18" s="723"/>
      <c r="EC18" s="712">
        <v>162.22498458983583</v>
      </c>
      <c r="ED18" s="712"/>
      <c r="EE18" s="712"/>
      <c r="EF18" s="712"/>
      <c r="EG18" s="712"/>
      <c r="EH18" s="712"/>
      <c r="EI18" s="712"/>
      <c r="EJ18" s="712">
        <v>162.22498458983583</v>
      </c>
      <c r="EK18" s="712"/>
      <c r="EL18" s="712"/>
      <c r="EM18" s="712"/>
      <c r="EN18" s="712"/>
      <c r="EO18" s="712"/>
      <c r="EP18" s="712"/>
      <c r="EQ18" s="712"/>
      <c r="ER18" s="712">
        <v>162.22498458983583</v>
      </c>
      <c r="ES18" s="727"/>
      <c r="ET18" s="727"/>
      <c r="EU18" s="727"/>
      <c r="EV18" s="727"/>
      <c r="EW18" s="727"/>
      <c r="EX18" s="727"/>
      <c r="EY18" s="728"/>
      <c r="EZ18" s="725">
        <v>5.2362378779687253</v>
      </c>
      <c r="FA18" s="712"/>
      <c r="FB18" s="712"/>
      <c r="FC18" s="712"/>
      <c r="FD18" s="712"/>
      <c r="FE18" s="712"/>
      <c r="FF18" s="712"/>
      <c r="FG18" s="712">
        <v>5.2362378779687253</v>
      </c>
      <c r="FH18" s="712"/>
      <c r="FI18" s="712"/>
      <c r="FJ18" s="712"/>
      <c r="FK18" s="712"/>
      <c r="FL18" s="712"/>
      <c r="FM18" s="712"/>
      <c r="FN18" s="712">
        <v>5.2362378779687253</v>
      </c>
      <c r="FO18" s="712"/>
      <c r="FP18" s="712"/>
      <c r="FQ18" s="712"/>
      <c r="FR18" s="712"/>
      <c r="FS18" s="712"/>
      <c r="FT18" s="712"/>
      <c r="FU18" s="712">
        <v>4.6445541590599593</v>
      </c>
      <c r="FV18" s="712"/>
      <c r="FW18" s="712"/>
      <c r="FX18" s="712"/>
      <c r="FY18" s="712"/>
      <c r="FZ18" s="712"/>
      <c r="GA18" s="712"/>
      <c r="GB18" s="712">
        <f t="shared" si="0"/>
        <v>4.6445541590599593</v>
      </c>
      <c r="GC18" s="712"/>
      <c r="GD18" s="712"/>
      <c r="GE18" s="712"/>
      <c r="GF18" s="712"/>
      <c r="GG18" s="712"/>
      <c r="GH18" s="712"/>
      <c r="GI18" s="712">
        <f t="shared" si="1"/>
        <v>4.6445541590599593</v>
      </c>
      <c r="GJ18" s="723"/>
      <c r="GK18" s="723"/>
      <c r="GL18" s="723"/>
      <c r="GM18" s="723"/>
      <c r="GN18" s="723"/>
      <c r="GO18" s="724"/>
      <c r="GP18" s="715">
        <v>1862.90420420175</v>
      </c>
      <c r="GQ18" s="711"/>
      <c r="GR18" s="711"/>
      <c r="GS18" s="711"/>
      <c r="GT18" s="711"/>
      <c r="GU18" s="711"/>
      <c r="GV18" s="711"/>
      <c r="GW18" s="711">
        <v>1862.90420420175</v>
      </c>
      <c r="GX18" s="711"/>
      <c r="GY18" s="711"/>
      <c r="GZ18" s="711"/>
      <c r="HA18" s="711"/>
      <c r="HB18" s="711"/>
      <c r="HC18" s="711"/>
      <c r="HD18" s="711">
        <v>1862.90420420175</v>
      </c>
      <c r="HE18" s="711"/>
      <c r="HF18" s="711"/>
      <c r="HG18" s="711"/>
      <c r="HH18" s="711"/>
      <c r="HI18" s="711"/>
      <c r="HJ18" s="711"/>
      <c r="HK18" s="711">
        <v>1652.4</v>
      </c>
      <c r="HL18" s="711"/>
      <c r="HM18" s="711"/>
      <c r="HN18" s="711"/>
      <c r="HO18" s="711"/>
      <c r="HP18" s="711"/>
      <c r="HQ18" s="711"/>
      <c r="HR18" s="711">
        <f t="shared" si="2"/>
        <v>1652.4</v>
      </c>
      <c r="HS18" s="711"/>
      <c r="HT18" s="711"/>
      <c r="HU18" s="711"/>
      <c r="HV18" s="711"/>
      <c r="HW18" s="711"/>
      <c r="HX18" s="711"/>
      <c r="HY18" s="711">
        <f t="shared" si="3"/>
        <v>1652.4</v>
      </c>
      <c r="HZ18" s="711"/>
      <c r="IA18" s="711"/>
      <c r="IB18" s="711"/>
      <c r="IC18" s="711"/>
      <c r="ID18" s="711"/>
      <c r="IE18" s="716"/>
      <c r="IF18" s="795">
        <v>1.6</v>
      </c>
      <c r="IG18" s="796"/>
      <c r="IH18" s="796"/>
      <c r="II18" s="796"/>
      <c r="IJ18" s="796"/>
      <c r="IK18" s="796"/>
      <c r="IL18" s="796"/>
    </row>
    <row r="19" spans="1:246" s="135" customFormat="1" ht="30" customHeight="1" x14ac:dyDescent="0.2">
      <c r="A19" s="717" t="s">
        <v>455</v>
      </c>
      <c r="B19" s="718"/>
      <c r="C19" s="718"/>
      <c r="D19" s="718"/>
      <c r="E19" s="719"/>
      <c r="F19" s="735" t="s">
        <v>456</v>
      </c>
      <c r="G19" s="736"/>
      <c r="H19" s="736"/>
      <c r="I19" s="736"/>
      <c r="J19" s="736"/>
      <c r="K19" s="736"/>
      <c r="L19" s="736"/>
      <c r="M19" s="736"/>
      <c r="N19" s="736"/>
      <c r="O19" s="736"/>
      <c r="P19" s="736"/>
      <c r="Q19" s="736"/>
      <c r="R19" s="736"/>
      <c r="S19" s="736"/>
      <c r="T19" s="736"/>
      <c r="U19" s="736"/>
      <c r="V19" s="736"/>
      <c r="W19" s="736"/>
      <c r="X19" s="736"/>
      <c r="Y19" s="736"/>
      <c r="Z19" s="736"/>
      <c r="AA19" s="736"/>
      <c r="AB19" s="729">
        <v>0</v>
      </c>
      <c r="AC19" s="723"/>
      <c r="AD19" s="723"/>
      <c r="AE19" s="723"/>
      <c r="AF19" s="723"/>
      <c r="AG19" s="723"/>
      <c r="AH19" s="723"/>
      <c r="AI19" s="723">
        <v>0</v>
      </c>
      <c r="AJ19" s="723"/>
      <c r="AK19" s="723"/>
      <c r="AL19" s="723"/>
      <c r="AM19" s="723"/>
      <c r="AN19" s="723"/>
      <c r="AO19" s="723"/>
      <c r="AP19" s="723">
        <v>0</v>
      </c>
      <c r="AQ19" s="723"/>
      <c r="AR19" s="723"/>
      <c r="AS19" s="723"/>
      <c r="AT19" s="723"/>
      <c r="AU19" s="723"/>
      <c r="AV19" s="723"/>
      <c r="AW19" s="723">
        <v>0</v>
      </c>
      <c r="AX19" s="723"/>
      <c r="AY19" s="723"/>
      <c r="AZ19" s="723"/>
      <c r="BA19" s="723"/>
      <c r="BB19" s="723"/>
      <c r="BC19" s="723"/>
      <c r="BD19" s="713">
        <v>0</v>
      </c>
      <c r="BE19" s="713"/>
      <c r="BF19" s="713"/>
      <c r="BG19" s="713"/>
      <c r="BH19" s="713"/>
      <c r="BI19" s="713"/>
      <c r="BJ19" s="713"/>
      <c r="BK19" s="713">
        <v>0</v>
      </c>
      <c r="BL19" s="713"/>
      <c r="BM19" s="713"/>
      <c r="BN19" s="713"/>
      <c r="BO19" s="713"/>
      <c r="BP19" s="713"/>
      <c r="BQ19" s="714"/>
      <c r="BR19" s="715">
        <v>0.54345794392523372</v>
      </c>
      <c r="BS19" s="711"/>
      <c r="BT19" s="711"/>
      <c r="BU19" s="711"/>
      <c r="BV19" s="711"/>
      <c r="BW19" s="711"/>
      <c r="BX19" s="711"/>
      <c r="BY19" s="711">
        <v>0.54345794392523372</v>
      </c>
      <c r="BZ19" s="711"/>
      <c r="CA19" s="711"/>
      <c r="CB19" s="711"/>
      <c r="CC19" s="711"/>
      <c r="CD19" s="711"/>
      <c r="CE19" s="711"/>
      <c r="CF19" s="711">
        <v>0.54345794392523372</v>
      </c>
      <c r="CG19" s="723"/>
      <c r="CH19" s="723"/>
      <c r="CI19" s="723"/>
      <c r="CJ19" s="723"/>
      <c r="CK19" s="723"/>
      <c r="CL19" s="723"/>
      <c r="CM19" s="711">
        <v>0</v>
      </c>
      <c r="CN19" s="711"/>
      <c r="CO19" s="711"/>
      <c r="CP19" s="711"/>
      <c r="CQ19" s="711"/>
      <c r="CR19" s="711"/>
      <c r="CS19" s="711"/>
      <c r="CT19" s="711">
        <v>0</v>
      </c>
      <c r="CU19" s="711"/>
      <c r="CV19" s="711"/>
      <c r="CW19" s="711"/>
      <c r="CX19" s="711"/>
      <c r="CY19" s="711"/>
      <c r="CZ19" s="711"/>
      <c r="DA19" s="711">
        <v>0</v>
      </c>
      <c r="DB19" s="723"/>
      <c r="DC19" s="723"/>
      <c r="DD19" s="723"/>
      <c r="DE19" s="723"/>
      <c r="DF19" s="723"/>
      <c r="DG19" s="724"/>
      <c r="DH19" s="725">
        <v>176.69414212083004</v>
      </c>
      <c r="DI19" s="726"/>
      <c r="DJ19" s="726"/>
      <c r="DK19" s="726"/>
      <c r="DL19" s="726"/>
      <c r="DM19" s="726"/>
      <c r="DN19" s="726"/>
      <c r="DO19" s="712">
        <v>176.69414212083004</v>
      </c>
      <c r="DP19" s="712"/>
      <c r="DQ19" s="712"/>
      <c r="DR19" s="712"/>
      <c r="DS19" s="712"/>
      <c r="DT19" s="712"/>
      <c r="DU19" s="712"/>
      <c r="DV19" s="712">
        <v>176.69414212083004</v>
      </c>
      <c r="DW19" s="723"/>
      <c r="DX19" s="723"/>
      <c r="DY19" s="723"/>
      <c r="DZ19" s="723"/>
      <c r="EA19" s="723"/>
      <c r="EB19" s="723"/>
      <c r="EC19" s="712">
        <v>0</v>
      </c>
      <c r="ED19" s="712"/>
      <c r="EE19" s="712"/>
      <c r="EF19" s="712"/>
      <c r="EG19" s="712"/>
      <c r="EH19" s="712"/>
      <c r="EI19" s="712"/>
      <c r="EJ19" s="712">
        <v>0</v>
      </c>
      <c r="EK19" s="712"/>
      <c r="EL19" s="712"/>
      <c r="EM19" s="712"/>
      <c r="EN19" s="712"/>
      <c r="EO19" s="712"/>
      <c r="EP19" s="712"/>
      <c r="EQ19" s="712"/>
      <c r="ER19" s="712">
        <v>0</v>
      </c>
      <c r="ES19" s="727"/>
      <c r="ET19" s="727"/>
      <c r="EU19" s="727"/>
      <c r="EV19" s="727"/>
      <c r="EW19" s="727"/>
      <c r="EX19" s="727"/>
      <c r="EY19" s="728"/>
      <c r="EZ19" s="725">
        <v>2.3118497044877411</v>
      </c>
      <c r="FA19" s="712"/>
      <c r="FB19" s="712"/>
      <c r="FC19" s="712"/>
      <c r="FD19" s="712"/>
      <c r="FE19" s="712"/>
      <c r="FF19" s="712"/>
      <c r="FG19" s="712">
        <v>2.3118497044877411</v>
      </c>
      <c r="FH19" s="712"/>
      <c r="FI19" s="712"/>
      <c r="FJ19" s="712"/>
      <c r="FK19" s="712"/>
      <c r="FL19" s="712"/>
      <c r="FM19" s="712"/>
      <c r="FN19" s="712">
        <v>2.3118497044877411</v>
      </c>
      <c r="FO19" s="712"/>
      <c r="FP19" s="712"/>
      <c r="FQ19" s="712"/>
      <c r="FR19" s="712"/>
      <c r="FS19" s="712"/>
      <c r="FT19" s="712"/>
      <c r="FU19" s="712">
        <v>0</v>
      </c>
      <c r="FV19" s="712"/>
      <c r="FW19" s="712"/>
      <c r="FX19" s="712"/>
      <c r="FY19" s="712"/>
      <c r="FZ19" s="712"/>
      <c r="GA19" s="712"/>
      <c r="GB19" s="712">
        <f t="shared" si="0"/>
        <v>0</v>
      </c>
      <c r="GC19" s="712"/>
      <c r="GD19" s="712"/>
      <c r="GE19" s="712"/>
      <c r="GF19" s="712"/>
      <c r="GG19" s="712"/>
      <c r="GH19" s="712"/>
      <c r="GI19" s="712">
        <f t="shared" si="1"/>
        <v>0</v>
      </c>
      <c r="GJ19" s="723"/>
      <c r="GK19" s="723"/>
      <c r="GL19" s="723"/>
      <c r="GM19" s="723"/>
      <c r="GN19" s="723"/>
      <c r="GO19" s="724"/>
      <c r="GP19" s="715">
        <v>823</v>
      </c>
      <c r="GQ19" s="711"/>
      <c r="GR19" s="711"/>
      <c r="GS19" s="711"/>
      <c r="GT19" s="711"/>
      <c r="GU19" s="711"/>
      <c r="GV19" s="711"/>
      <c r="GW19" s="711">
        <v>823</v>
      </c>
      <c r="GX19" s="711"/>
      <c r="GY19" s="711"/>
      <c r="GZ19" s="711"/>
      <c r="HA19" s="711"/>
      <c r="HB19" s="711"/>
      <c r="HC19" s="711"/>
      <c r="HD19" s="711">
        <v>823</v>
      </c>
      <c r="HE19" s="711"/>
      <c r="HF19" s="711"/>
      <c r="HG19" s="711"/>
      <c r="HH19" s="711"/>
      <c r="HI19" s="711"/>
      <c r="HJ19" s="711"/>
      <c r="HK19" s="711">
        <v>0</v>
      </c>
      <c r="HL19" s="711"/>
      <c r="HM19" s="711"/>
      <c r="HN19" s="711"/>
      <c r="HO19" s="711"/>
      <c r="HP19" s="711"/>
      <c r="HQ19" s="711"/>
      <c r="HR19" s="711">
        <f t="shared" si="2"/>
        <v>0</v>
      </c>
      <c r="HS19" s="711"/>
      <c r="HT19" s="711"/>
      <c r="HU19" s="711"/>
      <c r="HV19" s="711"/>
      <c r="HW19" s="711"/>
      <c r="HX19" s="711"/>
      <c r="HY19" s="711">
        <f t="shared" si="3"/>
        <v>0</v>
      </c>
      <c r="HZ19" s="711"/>
      <c r="IA19" s="711"/>
      <c r="IB19" s="711"/>
      <c r="IC19" s="711"/>
      <c r="ID19" s="711"/>
      <c r="IE19" s="716"/>
    </row>
    <row r="20" spans="1:246" s="2" customFormat="1" ht="19.5" customHeight="1" x14ac:dyDescent="0.2">
      <c r="A20" s="717" t="s">
        <v>457</v>
      </c>
      <c r="B20" s="718"/>
      <c r="C20" s="718"/>
      <c r="D20" s="718"/>
      <c r="E20" s="737"/>
      <c r="F20" s="738" t="s">
        <v>458</v>
      </c>
      <c r="G20" s="736"/>
      <c r="H20" s="736"/>
      <c r="I20" s="736"/>
      <c r="J20" s="736"/>
      <c r="K20" s="736"/>
      <c r="L20" s="736"/>
      <c r="M20" s="736"/>
      <c r="N20" s="736"/>
      <c r="O20" s="736"/>
      <c r="P20" s="736"/>
      <c r="Q20" s="736"/>
      <c r="R20" s="736"/>
      <c r="S20" s="736"/>
      <c r="T20" s="736"/>
      <c r="U20" s="736"/>
      <c r="V20" s="736"/>
      <c r="W20" s="736"/>
      <c r="X20" s="736"/>
      <c r="Y20" s="736"/>
      <c r="Z20" s="736"/>
      <c r="AA20" s="736"/>
      <c r="AB20" s="729">
        <v>0.41</v>
      </c>
      <c r="AC20" s="723"/>
      <c r="AD20" s="723"/>
      <c r="AE20" s="723"/>
      <c r="AF20" s="723"/>
      <c r="AG20" s="723"/>
      <c r="AH20" s="723"/>
      <c r="AI20" s="723">
        <v>0.41</v>
      </c>
      <c r="AJ20" s="723"/>
      <c r="AK20" s="723"/>
      <c r="AL20" s="723"/>
      <c r="AM20" s="723"/>
      <c r="AN20" s="723"/>
      <c r="AO20" s="723"/>
      <c r="AP20" s="723">
        <v>0.41</v>
      </c>
      <c r="AQ20" s="723"/>
      <c r="AR20" s="723"/>
      <c r="AS20" s="723"/>
      <c r="AT20" s="723"/>
      <c r="AU20" s="723"/>
      <c r="AV20" s="723"/>
      <c r="AW20" s="713">
        <v>0.32799999999999996</v>
      </c>
      <c r="AX20" s="713"/>
      <c r="AY20" s="713"/>
      <c r="AZ20" s="713"/>
      <c r="BA20" s="713"/>
      <c r="BB20" s="713"/>
      <c r="BC20" s="713"/>
      <c r="BD20" s="713">
        <v>0.32799999999999996</v>
      </c>
      <c r="BE20" s="713"/>
      <c r="BF20" s="713"/>
      <c r="BG20" s="713"/>
      <c r="BH20" s="713"/>
      <c r="BI20" s="713"/>
      <c r="BJ20" s="713"/>
      <c r="BK20" s="713">
        <v>0.32799999999999996</v>
      </c>
      <c r="BL20" s="713"/>
      <c r="BM20" s="713"/>
      <c r="BN20" s="713"/>
      <c r="BO20" s="713"/>
      <c r="BP20" s="713"/>
      <c r="BQ20" s="714"/>
      <c r="BR20" s="715">
        <v>0</v>
      </c>
      <c r="BS20" s="711"/>
      <c r="BT20" s="711"/>
      <c r="BU20" s="711"/>
      <c r="BV20" s="711"/>
      <c r="BW20" s="711"/>
      <c r="BX20" s="711"/>
      <c r="BY20" s="711">
        <v>0</v>
      </c>
      <c r="BZ20" s="711"/>
      <c r="CA20" s="711"/>
      <c r="CB20" s="711"/>
      <c r="CC20" s="711"/>
      <c r="CD20" s="711"/>
      <c r="CE20" s="711"/>
      <c r="CF20" s="711">
        <v>0</v>
      </c>
      <c r="CG20" s="723"/>
      <c r="CH20" s="723"/>
      <c r="CI20" s="723"/>
      <c r="CJ20" s="723"/>
      <c r="CK20" s="723"/>
      <c r="CL20" s="723"/>
      <c r="CM20" s="711">
        <v>0</v>
      </c>
      <c r="CN20" s="711"/>
      <c r="CO20" s="711"/>
      <c r="CP20" s="711"/>
      <c r="CQ20" s="711"/>
      <c r="CR20" s="711"/>
      <c r="CS20" s="711"/>
      <c r="CT20" s="711">
        <v>0</v>
      </c>
      <c r="CU20" s="711"/>
      <c r="CV20" s="711"/>
      <c r="CW20" s="711"/>
      <c r="CX20" s="711"/>
      <c r="CY20" s="711"/>
      <c r="CZ20" s="711"/>
      <c r="DA20" s="711">
        <v>0</v>
      </c>
      <c r="DB20" s="723"/>
      <c r="DC20" s="723"/>
      <c r="DD20" s="723"/>
      <c r="DE20" s="723"/>
      <c r="DF20" s="723"/>
      <c r="DG20" s="724"/>
      <c r="DH20" s="725">
        <v>172.93938590583184</v>
      </c>
      <c r="DI20" s="726"/>
      <c r="DJ20" s="726"/>
      <c r="DK20" s="726"/>
      <c r="DL20" s="726"/>
      <c r="DM20" s="726"/>
      <c r="DN20" s="726"/>
      <c r="DO20" s="712">
        <v>172.93938590583184</v>
      </c>
      <c r="DP20" s="712"/>
      <c r="DQ20" s="712"/>
      <c r="DR20" s="712"/>
      <c r="DS20" s="712"/>
      <c r="DT20" s="712"/>
      <c r="DU20" s="712"/>
      <c r="DV20" s="712">
        <v>172.93938590583184</v>
      </c>
      <c r="DW20" s="723"/>
      <c r="DX20" s="723"/>
      <c r="DY20" s="723"/>
      <c r="DZ20" s="723"/>
      <c r="EA20" s="723"/>
      <c r="EB20" s="723"/>
      <c r="EC20" s="712">
        <v>161.10818690843433</v>
      </c>
      <c r="ED20" s="712"/>
      <c r="EE20" s="712"/>
      <c r="EF20" s="712"/>
      <c r="EG20" s="712"/>
      <c r="EH20" s="712"/>
      <c r="EI20" s="712"/>
      <c r="EJ20" s="712">
        <v>161.10818690843433</v>
      </c>
      <c r="EK20" s="712"/>
      <c r="EL20" s="712"/>
      <c r="EM20" s="712"/>
      <c r="EN20" s="712"/>
      <c r="EO20" s="712"/>
      <c r="EP20" s="712"/>
      <c r="EQ20" s="712"/>
      <c r="ER20" s="712">
        <v>161.10818690843433</v>
      </c>
      <c r="ES20" s="727"/>
      <c r="ET20" s="727"/>
      <c r="EU20" s="727"/>
      <c r="EV20" s="727"/>
      <c r="EW20" s="727"/>
      <c r="EX20" s="727"/>
      <c r="EY20" s="728"/>
      <c r="EZ20" s="725">
        <v>1.2700600883189221</v>
      </c>
      <c r="FA20" s="712"/>
      <c r="FB20" s="712"/>
      <c r="FC20" s="712"/>
      <c r="FD20" s="712"/>
      <c r="FE20" s="712"/>
      <c r="FF20" s="712"/>
      <c r="FG20" s="712">
        <v>1.2700600883189221</v>
      </c>
      <c r="FH20" s="712"/>
      <c r="FI20" s="712"/>
      <c r="FJ20" s="712"/>
      <c r="FK20" s="712"/>
      <c r="FL20" s="712"/>
      <c r="FM20" s="712"/>
      <c r="FN20" s="712">
        <v>1.2700600883189221</v>
      </c>
      <c r="FO20" s="712"/>
      <c r="FP20" s="712"/>
      <c r="FQ20" s="712"/>
      <c r="FR20" s="712"/>
      <c r="FS20" s="712"/>
      <c r="FT20" s="712"/>
      <c r="FU20" s="712">
        <v>0.79900000000000004</v>
      </c>
      <c r="FV20" s="712"/>
      <c r="FW20" s="712"/>
      <c r="FX20" s="712"/>
      <c r="FY20" s="712"/>
      <c r="FZ20" s="712"/>
      <c r="GA20" s="712"/>
      <c r="GB20" s="712">
        <f t="shared" si="0"/>
        <v>0.79900000000000004</v>
      </c>
      <c r="GC20" s="712"/>
      <c r="GD20" s="712"/>
      <c r="GE20" s="712"/>
      <c r="GF20" s="712"/>
      <c r="GG20" s="712"/>
      <c r="GH20" s="712"/>
      <c r="GI20" s="712">
        <f t="shared" si="1"/>
        <v>0.79900000000000004</v>
      </c>
      <c r="GJ20" s="723"/>
      <c r="GK20" s="723"/>
      <c r="GL20" s="723"/>
      <c r="GM20" s="723"/>
      <c r="GN20" s="723"/>
      <c r="GO20" s="724"/>
      <c r="GP20" s="715">
        <v>1001.45</v>
      </c>
      <c r="GQ20" s="711"/>
      <c r="GR20" s="711"/>
      <c r="GS20" s="711"/>
      <c r="GT20" s="711"/>
      <c r="GU20" s="711"/>
      <c r="GV20" s="711"/>
      <c r="GW20" s="711">
        <v>1001.45</v>
      </c>
      <c r="GX20" s="711"/>
      <c r="GY20" s="711"/>
      <c r="GZ20" s="711"/>
      <c r="HA20" s="711"/>
      <c r="HB20" s="711"/>
      <c r="HC20" s="711"/>
      <c r="HD20" s="711">
        <v>1001.45</v>
      </c>
      <c r="HE20" s="711"/>
      <c r="HF20" s="711"/>
      <c r="HG20" s="711"/>
      <c r="HH20" s="711"/>
      <c r="HI20" s="711"/>
      <c r="HJ20" s="711"/>
      <c r="HK20" s="711">
        <v>2131.596</v>
      </c>
      <c r="HL20" s="711"/>
      <c r="HM20" s="711"/>
      <c r="HN20" s="711"/>
      <c r="HO20" s="711"/>
      <c r="HP20" s="711"/>
      <c r="HQ20" s="711"/>
      <c r="HR20" s="711">
        <f t="shared" si="2"/>
        <v>2131.596</v>
      </c>
      <c r="HS20" s="711"/>
      <c r="HT20" s="711"/>
      <c r="HU20" s="711"/>
      <c r="HV20" s="711"/>
      <c r="HW20" s="711"/>
      <c r="HX20" s="711"/>
      <c r="HY20" s="711">
        <f t="shared" si="3"/>
        <v>2131.596</v>
      </c>
      <c r="HZ20" s="711"/>
      <c r="IA20" s="711"/>
      <c r="IB20" s="711"/>
      <c r="IC20" s="711"/>
      <c r="ID20" s="711"/>
      <c r="IE20" s="716"/>
      <c r="IF20" s="795">
        <v>7.9</v>
      </c>
      <c r="IG20" s="796"/>
      <c r="IH20" s="796"/>
      <c r="II20" s="796"/>
      <c r="IJ20" s="796"/>
      <c r="IK20" s="796"/>
      <c r="IL20" s="796"/>
    </row>
    <row r="21" spans="1:246" s="135" customFormat="1" ht="32.25" customHeight="1" x14ac:dyDescent="0.2">
      <c r="A21" s="717" t="s">
        <v>459</v>
      </c>
      <c r="B21" s="718"/>
      <c r="C21" s="718"/>
      <c r="D21" s="718"/>
      <c r="E21" s="719"/>
      <c r="F21" s="735" t="s">
        <v>460</v>
      </c>
      <c r="G21" s="736"/>
      <c r="H21" s="736"/>
      <c r="I21" s="736"/>
      <c r="J21" s="736"/>
      <c r="K21" s="736"/>
      <c r="L21" s="736"/>
      <c r="M21" s="736"/>
      <c r="N21" s="736"/>
      <c r="O21" s="736"/>
      <c r="P21" s="736"/>
      <c r="Q21" s="736"/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29">
        <v>7.0000000000000007E-2</v>
      </c>
      <c r="AC21" s="723"/>
      <c r="AD21" s="723"/>
      <c r="AE21" s="723"/>
      <c r="AF21" s="723"/>
      <c r="AG21" s="723"/>
      <c r="AH21" s="723"/>
      <c r="AI21" s="723">
        <v>7.0000000000000007E-2</v>
      </c>
      <c r="AJ21" s="723"/>
      <c r="AK21" s="723"/>
      <c r="AL21" s="723"/>
      <c r="AM21" s="723"/>
      <c r="AN21" s="723"/>
      <c r="AO21" s="723"/>
      <c r="AP21" s="723">
        <v>7.0000000000000007E-2</v>
      </c>
      <c r="AQ21" s="723"/>
      <c r="AR21" s="723"/>
      <c r="AS21" s="723"/>
      <c r="AT21" s="723"/>
      <c r="AU21" s="723"/>
      <c r="AV21" s="723"/>
      <c r="AW21" s="713">
        <v>0</v>
      </c>
      <c r="AX21" s="713"/>
      <c r="AY21" s="713"/>
      <c r="AZ21" s="713"/>
      <c r="BA21" s="713"/>
      <c r="BB21" s="713"/>
      <c r="BC21" s="713"/>
      <c r="BD21" s="713">
        <v>0</v>
      </c>
      <c r="BE21" s="713"/>
      <c r="BF21" s="713"/>
      <c r="BG21" s="713"/>
      <c r="BH21" s="713"/>
      <c r="BI21" s="713"/>
      <c r="BJ21" s="713"/>
      <c r="BK21" s="713">
        <v>0</v>
      </c>
      <c r="BL21" s="713"/>
      <c r="BM21" s="713"/>
      <c r="BN21" s="713"/>
      <c r="BO21" s="713"/>
      <c r="BP21" s="713"/>
      <c r="BQ21" s="714"/>
      <c r="BR21" s="715">
        <v>0.1</v>
      </c>
      <c r="BS21" s="711"/>
      <c r="BT21" s="711"/>
      <c r="BU21" s="711"/>
      <c r="BV21" s="711"/>
      <c r="BW21" s="711"/>
      <c r="BX21" s="711"/>
      <c r="BY21" s="711">
        <v>0.1</v>
      </c>
      <c r="BZ21" s="711"/>
      <c r="CA21" s="711"/>
      <c r="CB21" s="711"/>
      <c r="CC21" s="711"/>
      <c r="CD21" s="711"/>
      <c r="CE21" s="711"/>
      <c r="CF21" s="711">
        <v>0.1</v>
      </c>
      <c r="CG21" s="723"/>
      <c r="CH21" s="723"/>
      <c r="CI21" s="723"/>
      <c r="CJ21" s="723"/>
      <c r="CK21" s="723"/>
      <c r="CL21" s="723"/>
      <c r="CM21" s="711">
        <v>0</v>
      </c>
      <c r="CN21" s="711"/>
      <c r="CO21" s="711"/>
      <c r="CP21" s="711"/>
      <c r="CQ21" s="711"/>
      <c r="CR21" s="711"/>
      <c r="CS21" s="711"/>
      <c r="CT21" s="711">
        <v>0</v>
      </c>
      <c r="CU21" s="711"/>
      <c r="CV21" s="711"/>
      <c r="CW21" s="711"/>
      <c r="CX21" s="711"/>
      <c r="CY21" s="711"/>
      <c r="CZ21" s="711"/>
      <c r="DA21" s="711">
        <v>0</v>
      </c>
      <c r="DB21" s="723"/>
      <c r="DC21" s="723"/>
      <c r="DD21" s="723"/>
      <c r="DE21" s="723"/>
      <c r="DF21" s="723"/>
      <c r="DG21" s="724"/>
      <c r="DH21" s="725">
        <v>176.55882036406655</v>
      </c>
      <c r="DI21" s="726"/>
      <c r="DJ21" s="726"/>
      <c r="DK21" s="726"/>
      <c r="DL21" s="726"/>
      <c r="DM21" s="726"/>
      <c r="DN21" s="726"/>
      <c r="DO21" s="712">
        <v>176.55882036406655</v>
      </c>
      <c r="DP21" s="712"/>
      <c r="DQ21" s="712"/>
      <c r="DR21" s="712"/>
      <c r="DS21" s="712"/>
      <c r="DT21" s="712"/>
      <c r="DU21" s="712"/>
      <c r="DV21" s="712">
        <v>176.55882036406655</v>
      </c>
      <c r="DW21" s="723"/>
      <c r="DX21" s="723"/>
      <c r="DY21" s="723"/>
      <c r="DZ21" s="723"/>
      <c r="EA21" s="723"/>
      <c r="EB21" s="723"/>
      <c r="EC21" s="712"/>
      <c r="ED21" s="712"/>
      <c r="EE21" s="712"/>
      <c r="EF21" s="712"/>
      <c r="EG21" s="712"/>
      <c r="EH21" s="712"/>
      <c r="EI21" s="712"/>
      <c r="EJ21" s="712">
        <v>0</v>
      </c>
      <c r="EK21" s="712"/>
      <c r="EL21" s="712"/>
      <c r="EM21" s="712"/>
      <c r="EN21" s="712"/>
      <c r="EO21" s="712"/>
      <c r="EP21" s="712"/>
      <c r="EQ21" s="712"/>
      <c r="ER21" s="712">
        <v>0</v>
      </c>
      <c r="ES21" s="727"/>
      <c r="ET21" s="727"/>
      <c r="EU21" s="727"/>
      <c r="EV21" s="727"/>
      <c r="EW21" s="727"/>
      <c r="EX21" s="727"/>
      <c r="EY21" s="728"/>
      <c r="EZ21" s="725">
        <v>2.4877507297437598</v>
      </c>
      <c r="FA21" s="712"/>
      <c r="FB21" s="712"/>
      <c r="FC21" s="712"/>
      <c r="FD21" s="712"/>
      <c r="FE21" s="712"/>
      <c r="FF21" s="712"/>
      <c r="FG21" s="712">
        <v>2.4877507297437598</v>
      </c>
      <c r="FH21" s="712"/>
      <c r="FI21" s="712"/>
      <c r="FJ21" s="712"/>
      <c r="FK21" s="712"/>
      <c r="FL21" s="712"/>
      <c r="FM21" s="712"/>
      <c r="FN21" s="712">
        <v>2.4877507297437598</v>
      </c>
      <c r="FO21" s="712"/>
      <c r="FP21" s="712"/>
      <c r="FQ21" s="712"/>
      <c r="FR21" s="712"/>
      <c r="FS21" s="712"/>
      <c r="FT21" s="712"/>
      <c r="FU21" s="712">
        <v>0</v>
      </c>
      <c r="FV21" s="712"/>
      <c r="FW21" s="712"/>
      <c r="FX21" s="712"/>
      <c r="FY21" s="712"/>
      <c r="FZ21" s="712"/>
      <c r="GA21" s="712"/>
      <c r="GB21" s="712">
        <f t="shared" si="0"/>
        <v>0</v>
      </c>
      <c r="GC21" s="712"/>
      <c r="GD21" s="712"/>
      <c r="GE21" s="712"/>
      <c r="GF21" s="712"/>
      <c r="GG21" s="712"/>
      <c r="GH21" s="712"/>
      <c r="GI21" s="712">
        <f t="shared" si="1"/>
        <v>0</v>
      </c>
      <c r="GJ21" s="723"/>
      <c r="GK21" s="723"/>
      <c r="GL21" s="723"/>
      <c r="GM21" s="723"/>
      <c r="GN21" s="723"/>
      <c r="GO21" s="724"/>
      <c r="GP21" s="715">
        <v>4677.25</v>
      </c>
      <c r="GQ21" s="711"/>
      <c r="GR21" s="711"/>
      <c r="GS21" s="711"/>
      <c r="GT21" s="711"/>
      <c r="GU21" s="711"/>
      <c r="GV21" s="711"/>
      <c r="GW21" s="711">
        <v>4677.25</v>
      </c>
      <c r="GX21" s="711"/>
      <c r="GY21" s="711"/>
      <c r="GZ21" s="711"/>
      <c r="HA21" s="711"/>
      <c r="HB21" s="711"/>
      <c r="HC21" s="711"/>
      <c r="HD21" s="711">
        <v>4677.25</v>
      </c>
      <c r="HE21" s="711"/>
      <c r="HF21" s="711"/>
      <c r="HG21" s="711"/>
      <c r="HH21" s="711"/>
      <c r="HI21" s="711"/>
      <c r="HJ21" s="711"/>
      <c r="HK21" s="711">
        <v>0</v>
      </c>
      <c r="HL21" s="711"/>
      <c r="HM21" s="711"/>
      <c r="HN21" s="711"/>
      <c r="HO21" s="711"/>
      <c r="HP21" s="711"/>
      <c r="HQ21" s="711"/>
      <c r="HR21" s="711">
        <f t="shared" si="2"/>
        <v>0</v>
      </c>
      <c r="HS21" s="711"/>
      <c r="HT21" s="711"/>
      <c r="HU21" s="711"/>
      <c r="HV21" s="711"/>
      <c r="HW21" s="711"/>
      <c r="HX21" s="711"/>
      <c r="HY21" s="711">
        <f t="shared" si="3"/>
        <v>0</v>
      </c>
      <c r="HZ21" s="711"/>
      <c r="IA21" s="711"/>
      <c r="IB21" s="711"/>
      <c r="IC21" s="711"/>
      <c r="ID21" s="711"/>
      <c r="IE21" s="716"/>
    </row>
    <row r="22" spans="1:246" s="2" customFormat="1" ht="15" customHeight="1" x14ac:dyDescent="0.2">
      <c r="A22" s="717" t="s">
        <v>461</v>
      </c>
      <c r="B22" s="718"/>
      <c r="C22" s="718"/>
      <c r="D22" s="718"/>
      <c r="E22" s="719"/>
      <c r="F22" s="720" t="s">
        <v>462</v>
      </c>
      <c r="G22" s="721"/>
      <c r="H22" s="721"/>
      <c r="I22" s="721"/>
      <c r="J22" s="721"/>
      <c r="K22" s="721"/>
      <c r="L22" s="721"/>
      <c r="M22" s="721"/>
      <c r="N22" s="721"/>
      <c r="O22" s="721"/>
      <c r="P22" s="721"/>
      <c r="Q22" s="721"/>
      <c r="R22" s="721"/>
      <c r="S22" s="721"/>
      <c r="T22" s="721"/>
      <c r="U22" s="721"/>
      <c r="V22" s="721"/>
      <c r="W22" s="721"/>
      <c r="X22" s="721"/>
      <c r="Y22" s="721"/>
      <c r="Z22" s="721"/>
      <c r="AA22" s="721"/>
      <c r="AB22" s="729">
        <v>0.22</v>
      </c>
      <c r="AC22" s="723"/>
      <c r="AD22" s="723"/>
      <c r="AE22" s="723"/>
      <c r="AF22" s="723"/>
      <c r="AG22" s="723"/>
      <c r="AH22" s="723"/>
      <c r="AI22" s="723">
        <v>0.22</v>
      </c>
      <c r="AJ22" s="723"/>
      <c r="AK22" s="723"/>
      <c r="AL22" s="723"/>
      <c r="AM22" s="723"/>
      <c r="AN22" s="723"/>
      <c r="AO22" s="723"/>
      <c r="AP22" s="723">
        <v>0.22</v>
      </c>
      <c r="AQ22" s="723"/>
      <c r="AR22" s="723"/>
      <c r="AS22" s="723"/>
      <c r="AT22" s="723"/>
      <c r="AU22" s="723"/>
      <c r="AV22" s="723"/>
      <c r="AW22" s="713">
        <v>0.17600000000000002</v>
      </c>
      <c r="AX22" s="713"/>
      <c r="AY22" s="713"/>
      <c r="AZ22" s="713"/>
      <c r="BA22" s="713"/>
      <c r="BB22" s="713"/>
      <c r="BC22" s="713"/>
      <c r="BD22" s="713">
        <v>0.17600000000000002</v>
      </c>
      <c r="BE22" s="713"/>
      <c r="BF22" s="713"/>
      <c r="BG22" s="713"/>
      <c r="BH22" s="713"/>
      <c r="BI22" s="713"/>
      <c r="BJ22" s="713"/>
      <c r="BK22" s="713">
        <v>0.17600000000000002</v>
      </c>
      <c r="BL22" s="713"/>
      <c r="BM22" s="713"/>
      <c r="BN22" s="713"/>
      <c r="BO22" s="713"/>
      <c r="BP22" s="713"/>
      <c r="BQ22" s="714"/>
      <c r="BR22" s="715">
        <v>0</v>
      </c>
      <c r="BS22" s="711"/>
      <c r="BT22" s="711"/>
      <c r="BU22" s="711"/>
      <c r="BV22" s="711"/>
      <c r="BW22" s="711"/>
      <c r="BX22" s="711"/>
      <c r="BY22" s="711">
        <v>0</v>
      </c>
      <c r="BZ22" s="711"/>
      <c r="CA22" s="711"/>
      <c r="CB22" s="711"/>
      <c r="CC22" s="711"/>
      <c r="CD22" s="711"/>
      <c r="CE22" s="711"/>
      <c r="CF22" s="711">
        <v>0</v>
      </c>
      <c r="CG22" s="723"/>
      <c r="CH22" s="723"/>
      <c r="CI22" s="723"/>
      <c r="CJ22" s="723"/>
      <c r="CK22" s="723"/>
      <c r="CL22" s="723"/>
      <c r="CM22" s="711">
        <v>0</v>
      </c>
      <c r="CN22" s="711"/>
      <c r="CO22" s="711"/>
      <c r="CP22" s="711"/>
      <c r="CQ22" s="711"/>
      <c r="CR22" s="711"/>
      <c r="CS22" s="711"/>
      <c r="CT22" s="711">
        <v>0</v>
      </c>
      <c r="CU22" s="711"/>
      <c r="CV22" s="711"/>
      <c r="CW22" s="711"/>
      <c r="CX22" s="711"/>
      <c r="CY22" s="711"/>
      <c r="CZ22" s="711"/>
      <c r="DA22" s="711">
        <v>0</v>
      </c>
      <c r="DB22" s="723"/>
      <c r="DC22" s="723"/>
      <c r="DD22" s="723"/>
      <c r="DE22" s="723"/>
      <c r="DF22" s="723"/>
      <c r="DG22" s="724"/>
      <c r="DH22" s="725">
        <v>0</v>
      </c>
      <c r="DI22" s="726"/>
      <c r="DJ22" s="726"/>
      <c r="DK22" s="726"/>
      <c r="DL22" s="726"/>
      <c r="DM22" s="726"/>
      <c r="DN22" s="726"/>
      <c r="DO22" s="712">
        <v>0</v>
      </c>
      <c r="DP22" s="712"/>
      <c r="DQ22" s="712"/>
      <c r="DR22" s="712"/>
      <c r="DS22" s="712"/>
      <c r="DT22" s="712"/>
      <c r="DU22" s="712"/>
      <c r="DV22" s="712">
        <v>0</v>
      </c>
      <c r="DW22" s="723"/>
      <c r="DX22" s="723"/>
      <c r="DY22" s="723"/>
      <c r="DZ22" s="723"/>
      <c r="EA22" s="723"/>
      <c r="EB22" s="723"/>
      <c r="EC22" s="712">
        <v>160.43582751532111</v>
      </c>
      <c r="ED22" s="712"/>
      <c r="EE22" s="712"/>
      <c r="EF22" s="712"/>
      <c r="EG22" s="712"/>
      <c r="EH22" s="712"/>
      <c r="EI22" s="712"/>
      <c r="EJ22" s="712">
        <v>160.43582751532111</v>
      </c>
      <c r="EK22" s="712"/>
      <c r="EL22" s="712"/>
      <c r="EM22" s="712"/>
      <c r="EN22" s="712"/>
      <c r="EO22" s="712"/>
      <c r="EP22" s="712"/>
      <c r="EQ22" s="712"/>
      <c r="ER22" s="712">
        <v>160.43582751532111</v>
      </c>
      <c r="ES22" s="727"/>
      <c r="ET22" s="727"/>
      <c r="EU22" s="727"/>
      <c r="EV22" s="727"/>
      <c r="EW22" s="727"/>
      <c r="EX22" s="727"/>
      <c r="EY22" s="728"/>
      <c r="EZ22" s="725">
        <v>1.1950000000000001</v>
      </c>
      <c r="FA22" s="712"/>
      <c r="FB22" s="712"/>
      <c r="FC22" s="712"/>
      <c r="FD22" s="712"/>
      <c r="FE22" s="712"/>
      <c r="FF22" s="712"/>
      <c r="FG22" s="712">
        <v>1.1950000000000001</v>
      </c>
      <c r="FH22" s="712"/>
      <c r="FI22" s="712"/>
      <c r="FJ22" s="712"/>
      <c r="FK22" s="712"/>
      <c r="FL22" s="712"/>
      <c r="FM22" s="712"/>
      <c r="FN22" s="712">
        <v>1.1950000000000001</v>
      </c>
      <c r="FO22" s="712"/>
      <c r="FP22" s="712"/>
      <c r="FQ22" s="712"/>
      <c r="FR22" s="712"/>
      <c r="FS22" s="712"/>
      <c r="FT22" s="712"/>
      <c r="FU22" s="712">
        <v>0.31247519335056689</v>
      </c>
      <c r="FV22" s="712"/>
      <c r="FW22" s="712"/>
      <c r="FX22" s="712"/>
      <c r="FY22" s="712"/>
      <c r="FZ22" s="712"/>
      <c r="GA22" s="712"/>
      <c r="GB22" s="712">
        <f t="shared" si="0"/>
        <v>0.31247519335056689</v>
      </c>
      <c r="GC22" s="712"/>
      <c r="GD22" s="712"/>
      <c r="GE22" s="712"/>
      <c r="GF22" s="712"/>
      <c r="GG22" s="712"/>
      <c r="GH22" s="712"/>
      <c r="GI22" s="712">
        <f t="shared" si="1"/>
        <v>0.31247519335056689</v>
      </c>
      <c r="GJ22" s="723"/>
      <c r="GK22" s="723"/>
      <c r="GL22" s="723"/>
      <c r="GM22" s="723"/>
      <c r="GN22" s="723"/>
      <c r="GO22" s="724"/>
      <c r="GP22" s="715">
        <v>1232.5999999999999</v>
      </c>
      <c r="GQ22" s="711"/>
      <c r="GR22" s="711"/>
      <c r="GS22" s="711"/>
      <c r="GT22" s="711"/>
      <c r="GU22" s="711"/>
      <c r="GV22" s="733"/>
      <c r="GW22" s="711">
        <v>1232.5999999999999</v>
      </c>
      <c r="GX22" s="711"/>
      <c r="GY22" s="711"/>
      <c r="GZ22" s="711"/>
      <c r="HA22" s="711"/>
      <c r="HB22" s="711"/>
      <c r="HC22" s="711"/>
      <c r="HD22" s="734">
        <v>1232.5999999999999</v>
      </c>
      <c r="HE22" s="711"/>
      <c r="HF22" s="711"/>
      <c r="HG22" s="711"/>
      <c r="HH22" s="711"/>
      <c r="HI22" s="711"/>
      <c r="HJ22" s="711"/>
      <c r="HK22" s="711">
        <v>442.84320000000002</v>
      </c>
      <c r="HL22" s="711"/>
      <c r="HM22" s="711"/>
      <c r="HN22" s="711"/>
      <c r="HO22" s="711"/>
      <c r="HP22" s="711"/>
      <c r="HQ22" s="711"/>
      <c r="HR22" s="711">
        <f t="shared" si="2"/>
        <v>442.84320000000002</v>
      </c>
      <c r="HS22" s="711"/>
      <c r="HT22" s="711"/>
      <c r="HU22" s="711"/>
      <c r="HV22" s="711"/>
      <c r="HW22" s="711"/>
      <c r="HX22" s="711"/>
      <c r="HY22" s="711">
        <f t="shared" si="3"/>
        <v>442.84320000000002</v>
      </c>
      <c r="HZ22" s="711"/>
      <c r="IA22" s="711"/>
      <c r="IB22" s="711"/>
      <c r="IC22" s="711"/>
      <c r="ID22" s="711"/>
      <c r="IE22" s="716"/>
      <c r="IF22" s="795">
        <v>2</v>
      </c>
      <c r="IG22" s="796"/>
      <c r="IH22" s="796"/>
      <c r="II22" s="796"/>
      <c r="IJ22" s="796"/>
      <c r="IK22" s="796"/>
      <c r="IL22" s="796"/>
    </row>
    <row r="23" spans="1:246" s="2" customFormat="1" ht="31.5" customHeight="1" x14ac:dyDescent="0.2">
      <c r="A23" s="730" t="s">
        <v>463</v>
      </c>
      <c r="B23" s="731"/>
      <c r="C23" s="731"/>
      <c r="D23" s="731"/>
      <c r="E23" s="732"/>
      <c r="F23" s="720" t="s">
        <v>464</v>
      </c>
      <c r="G23" s="721"/>
      <c r="H23" s="721"/>
      <c r="I23" s="721"/>
      <c r="J23" s="721"/>
      <c r="K23" s="721"/>
      <c r="L23" s="721"/>
      <c r="M23" s="721"/>
      <c r="N23" s="721"/>
      <c r="O23" s="721"/>
      <c r="P23" s="721"/>
      <c r="Q23" s="721"/>
      <c r="R23" s="721"/>
      <c r="S23" s="721"/>
      <c r="T23" s="721"/>
      <c r="U23" s="721"/>
      <c r="V23" s="721"/>
      <c r="W23" s="721"/>
      <c r="X23" s="721"/>
      <c r="Y23" s="721"/>
      <c r="Z23" s="721"/>
      <c r="AA23" s="721"/>
      <c r="AB23" s="729">
        <v>0.44</v>
      </c>
      <c r="AC23" s="723"/>
      <c r="AD23" s="723"/>
      <c r="AE23" s="723"/>
      <c r="AF23" s="723"/>
      <c r="AG23" s="723"/>
      <c r="AH23" s="723"/>
      <c r="AI23" s="723">
        <v>0.44</v>
      </c>
      <c r="AJ23" s="723"/>
      <c r="AK23" s="723"/>
      <c r="AL23" s="723"/>
      <c r="AM23" s="723"/>
      <c r="AN23" s="723"/>
      <c r="AO23" s="723"/>
      <c r="AP23" s="723">
        <v>0.44</v>
      </c>
      <c r="AQ23" s="723"/>
      <c r="AR23" s="723"/>
      <c r="AS23" s="723"/>
      <c r="AT23" s="723"/>
      <c r="AU23" s="723"/>
      <c r="AV23" s="723"/>
      <c r="AW23" s="723">
        <v>0.44</v>
      </c>
      <c r="AX23" s="723"/>
      <c r="AY23" s="723"/>
      <c r="AZ23" s="723"/>
      <c r="BA23" s="723"/>
      <c r="BB23" s="723"/>
      <c r="BC23" s="723"/>
      <c r="BD23" s="723">
        <v>0.44</v>
      </c>
      <c r="BE23" s="723"/>
      <c r="BF23" s="723"/>
      <c r="BG23" s="723"/>
      <c r="BH23" s="723"/>
      <c r="BI23" s="723"/>
      <c r="BJ23" s="723"/>
      <c r="BK23" s="723">
        <v>0.44</v>
      </c>
      <c r="BL23" s="723"/>
      <c r="BM23" s="723"/>
      <c r="BN23" s="723"/>
      <c r="BO23" s="723"/>
      <c r="BP23" s="723"/>
      <c r="BQ23" s="723"/>
      <c r="BR23" s="715">
        <v>0</v>
      </c>
      <c r="BS23" s="711"/>
      <c r="BT23" s="711"/>
      <c r="BU23" s="711"/>
      <c r="BV23" s="711"/>
      <c r="BW23" s="711"/>
      <c r="BX23" s="711"/>
      <c r="BY23" s="711">
        <v>0</v>
      </c>
      <c r="BZ23" s="711"/>
      <c r="CA23" s="711"/>
      <c r="CB23" s="711"/>
      <c r="CC23" s="711"/>
      <c r="CD23" s="711"/>
      <c r="CE23" s="711"/>
      <c r="CF23" s="711">
        <v>0</v>
      </c>
      <c r="CG23" s="723"/>
      <c r="CH23" s="723"/>
      <c r="CI23" s="723"/>
      <c r="CJ23" s="723"/>
      <c r="CK23" s="723"/>
      <c r="CL23" s="723"/>
      <c r="CM23" s="711">
        <v>0</v>
      </c>
      <c r="CN23" s="711"/>
      <c r="CO23" s="711"/>
      <c r="CP23" s="711"/>
      <c r="CQ23" s="711"/>
      <c r="CR23" s="711"/>
      <c r="CS23" s="711"/>
      <c r="CT23" s="711">
        <v>0</v>
      </c>
      <c r="CU23" s="711"/>
      <c r="CV23" s="711"/>
      <c r="CW23" s="711"/>
      <c r="CX23" s="711"/>
      <c r="CY23" s="711"/>
      <c r="CZ23" s="711"/>
      <c r="DA23" s="711">
        <v>0</v>
      </c>
      <c r="DB23" s="723"/>
      <c r="DC23" s="723"/>
      <c r="DD23" s="723"/>
      <c r="DE23" s="723"/>
      <c r="DF23" s="723"/>
      <c r="DG23" s="724"/>
      <c r="DH23" s="725">
        <v>180.03200146146548</v>
      </c>
      <c r="DI23" s="726"/>
      <c r="DJ23" s="726"/>
      <c r="DK23" s="726"/>
      <c r="DL23" s="726"/>
      <c r="DM23" s="726"/>
      <c r="DN23" s="726"/>
      <c r="DO23" s="712">
        <v>180.03200146146548</v>
      </c>
      <c r="DP23" s="712"/>
      <c r="DQ23" s="712"/>
      <c r="DR23" s="712"/>
      <c r="DS23" s="712"/>
      <c r="DT23" s="712"/>
      <c r="DU23" s="712"/>
      <c r="DV23" s="712">
        <v>180.03200146146548</v>
      </c>
      <c r="DW23" s="723"/>
      <c r="DX23" s="723"/>
      <c r="DY23" s="723"/>
      <c r="DZ23" s="723"/>
      <c r="EA23" s="723"/>
      <c r="EB23" s="723"/>
      <c r="EC23" s="712">
        <v>161.70269757754369</v>
      </c>
      <c r="ED23" s="712"/>
      <c r="EE23" s="712"/>
      <c r="EF23" s="712"/>
      <c r="EG23" s="712"/>
      <c r="EH23" s="712"/>
      <c r="EI23" s="712"/>
      <c r="EJ23" s="712">
        <v>161.70269757754369</v>
      </c>
      <c r="EK23" s="712"/>
      <c r="EL23" s="712"/>
      <c r="EM23" s="712"/>
      <c r="EN23" s="712"/>
      <c r="EO23" s="712"/>
      <c r="EP23" s="712"/>
      <c r="EQ23" s="712"/>
      <c r="ER23" s="712">
        <v>161.70269757754369</v>
      </c>
      <c r="ES23" s="727"/>
      <c r="ET23" s="727"/>
      <c r="EU23" s="727"/>
      <c r="EV23" s="727"/>
      <c r="EW23" s="727"/>
      <c r="EX23" s="727"/>
      <c r="EY23" s="728"/>
      <c r="EZ23" s="725">
        <v>2.5125441700696021</v>
      </c>
      <c r="FA23" s="712"/>
      <c r="FB23" s="712"/>
      <c r="FC23" s="712"/>
      <c r="FD23" s="712"/>
      <c r="FE23" s="712"/>
      <c r="FF23" s="712"/>
      <c r="FG23" s="712">
        <v>2.5125441700696021</v>
      </c>
      <c r="FH23" s="712"/>
      <c r="FI23" s="712"/>
      <c r="FJ23" s="712"/>
      <c r="FK23" s="712"/>
      <c r="FL23" s="712"/>
      <c r="FM23" s="712"/>
      <c r="FN23" s="712">
        <v>2.5125441700696021</v>
      </c>
      <c r="FO23" s="712"/>
      <c r="FP23" s="712"/>
      <c r="FQ23" s="712"/>
      <c r="FR23" s="712"/>
      <c r="FS23" s="712"/>
      <c r="FT23" s="712"/>
      <c r="FU23" s="712">
        <v>2.5125441700696021</v>
      </c>
      <c r="FV23" s="712"/>
      <c r="FW23" s="712"/>
      <c r="FX23" s="712"/>
      <c r="FY23" s="712"/>
      <c r="FZ23" s="712"/>
      <c r="GA23" s="712"/>
      <c r="GB23" s="712">
        <f t="shared" si="0"/>
        <v>2.5125441700696021</v>
      </c>
      <c r="GC23" s="712"/>
      <c r="GD23" s="712"/>
      <c r="GE23" s="712"/>
      <c r="GF23" s="712"/>
      <c r="GG23" s="712"/>
      <c r="GH23" s="712"/>
      <c r="GI23" s="712">
        <f t="shared" si="1"/>
        <v>2.5125441700696021</v>
      </c>
      <c r="GJ23" s="723"/>
      <c r="GK23" s="723"/>
      <c r="GL23" s="723"/>
      <c r="GM23" s="723"/>
      <c r="GN23" s="723"/>
      <c r="GO23" s="724"/>
      <c r="GP23" s="715">
        <v>3099.5770000000002</v>
      </c>
      <c r="GQ23" s="711"/>
      <c r="GR23" s="711"/>
      <c r="GS23" s="711"/>
      <c r="GT23" s="711"/>
      <c r="GU23" s="711"/>
      <c r="GV23" s="711"/>
      <c r="GW23" s="711">
        <v>3099.5770000000002</v>
      </c>
      <c r="GX23" s="711"/>
      <c r="GY23" s="711"/>
      <c r="GZ23" s="711"/>
      <c r="HA23" s="711"/>
      <c r="HB23" s="711"/>
      <c r="HC23" s="711"/>
      <c r="HD23" s="711">
        <v>3099.5770000000002</v>
      </c>
      <c r="HE23" s="711"/>
      <c r="HF23" s="711"/>
      <c r="HG23" s="711"/>
      <c r="HH23" s="711"/>
      <c r="HI23" s="711"/>
      <c r="HJ23" s="711"/>
      <c r="HK23" s="711">
        <v>3099.5770000000002</v>
      </c>
      <c r="HL23" s="711"/>
      <c r="HM23" s="711"/>
      <c r="HN23" s="711"/>
      <c r="HO23" s="711"/>
      <c r="HP23" s="711"/>
      <c r="HQ23" s="711"/>
      <c r="HR23" s="711">
        <v>3099.5770000000002</v>
      </c>
      <c r="HS23" s="711"/>
      <c r="HT23" s="711"/>
      <c r="HU23" s="711"/>
      <c r="HV23" s="711"/>
      <c r="HW23" s="711"/>
      <c r="HX23" s="711"/>
      <c r="HY23" s="711">
        <v>3099.5770000000002</v>
      </c>
      <c r="HZ23" s="711"/>
      <c r="IA23" s="711"/>
      <c r="IB23" s="711"/>
      <c r="IC23" s="711"/>
      <c r="ID23" s="711"/>
      <c r="IE23" s="711"/>
    </row>
    <row r="24" spans="1:246" s="2" customFormat="1" ht="20.25" customHeight="1" x14ac:dyDescent="0.2">
      <c r="A24" s="717" t="s">
        <v>465</v>
      </c>
      <c r="B24" s="718"/>
      <c r="C24" s="718"/>
      <c r="D24" s="718"/>
      <c r="E24" s="719"/>
      <c r="F24" s="720" t="s">
        <v>466</v>
      </c>
      <c r="G24" s="721"/>
      <c r="H24" s="721"/>
      <c r="I24" s="721"/>
      <c r="J24" s="721"/>
      <c r="K24" s="721"/>
      <c r="L24" s="721"/>
      <c r="M24" s="721"/>
      <c r="N24" s="721"/>
      <c r="O24" s="721"/>
      <c r="P24" s="721"/>
      <c r="Q24" s="721"/>
      <c r="R24" s="721"/>
      <c r="S24" s="721"/>
      <c r="T24" s="721"/>
      <c r="U24" s="721"/>
      <c r="V24" s="721"/>
      <c r="W24" s="721"/>
      <c r="X24" s="721"/>
      <c r="Y24" s="721"/>
      <c r="Z24" s="721"/>
      <c r="AA24" s="721"/>
      <c r="AB24" s="729">
        <v>0.81</v>
      </c>
      <c r="AC24" s="723"/>
      <c r="AD24" s="723"/>
      <c r="AE24" s="723"/>
      <c r="AF24" s="723"/>
      <c r="AG24" s="723"/>
      <c r="AH24" s="723"/>
      <c r="AI24" s="723">
        <v>0.81</v>
      </c>
      <c r="AJ24" s="723"/>
      <c r="AK24" s="723"/>
      <c r="AL24" s="723"/>
      <c r="AM24" s="723"/>
      <c r="AN24" s="723"/>
      <c r="AO24" s="723"/>
      <c r="AP24" s="723">
        <v>0.81</v>
      </c>
      <c r="AQ24" s="723"/>
      <c r="AR24" s="723"/>
      <c r="AS24" s="723"/>
      <c r="AT24" s="723"/>
      <c r="AU24" s="723"/>
      <c r="AV24" s="723"/>
      <c r="AW24" s="723">
        <v>0.81</v>
      </c>
      <c r="AX24" s="723"/>
      <c r="AY24" s="723"/>
      <c r="AZ24" s="723"/>
      <c r="BA24" s="723"/>
      <c r="BB24" s="723"/>
      <c r="BC24" s="723"/>
      <c r="BD24" s="723">
        <v>0.81</v>
      </c>
      <c r="BE24" s="723"/>
      <c r="BF24" s="723"/>
      <c r="BG24" s="723"/>
      <c r="BH24" s="723"/>
      <c r="BI24" s="723"/>
      <c r="BJ24" s="723"/>
      <c r="BK24" s="723">
        <v>0.81</v>
      </c>
      <c r="BL24" s="723"/>
      <c r="BM24" s="723"/>
      <c r="BN24" s="723"/>
      <c r="BO24" s="723"/>
      <c r="BP24" s="723"/>
      <c r="BQ24" s="723"/>
      <c r="BR24" s="715">
        <v>0.24</v>
      </c>
      <c r="BS24" s="711"/>
      <c r="BT24" s="711"/>
      <c r="BU24" s="711"/>
      <c r="BV24" s="711"/>
      <c r="BW24" s="711"/>
      <c r="BX24" s="711"/>
      <c r="BY24" s="711">
        <v>0.24</v>
      </c>
      <c r="BZ24" s="711"/>
      <c r="CA24" s="711"/>
      <c r="CB24" s="711"/>
      <c r="CC24" s="711"/>
      <c r="CD24" s="711"/>
      <c r="CE24" s="711"/>
      <c r="CF24" s="711">
        <v>0.24</v>
      </c>
      <c r="CG24" s="723"/>
      <c r="CH24" s="723"/>
      <c r="CI24" s="723"/>
      <c r="CJ24" s="723"/>
      <c r="CK24" s="723"/>
      <c r="CL24" s="723"/>
      <c r="CM24" s="711">
        <v>0.19199999999999998</v>
      </c>
      <c r="CN24" s="711"/>
      <c r="CO24" s="711"/>
      <c r="CP24" s="711"/>
      <c r="CQ24" s="711"/>
      <c r="CR24" s="711"/>
      <c r="CS24" s="711"/>
      <c r="CT24" s="711">
        <v>0.19199999999999998</v>
      </c>
      <c r="CU24" s="711"/>
      <c r="CV24" s="711"/>
      <c r="CW24" s="711"/>
      <c r="CX24" s="711"/>
      <c r="CY24" s="711"/>
      <c r="CZ24" s="711"/>
      <c r="DA24" s="711">
        <v>0.19199999999999998</v>
      </c>
      <c r="DB24" s="723"/>
      <c r="DC24" s="723"/>
      <c r="DD24" s="723"/>
      <c r="DE24" s="723"/>
      <c r="DF24" s="723"/>
      <c r="DG24" s="724"/>
      <c r="DH24" s="725">
        <v>164.64798446817773</v>
      </c>
      <c r="DI24" s="726"/>
      <c r="DJ24" s="726"/>
      <c r="DK24" s="726"/>
      <c r="DL24" s="726"/>
      <c r="DM24" s="726"/>
      <c r="DN24" s="726"/>
      <c r="DO24" s="712">
        <v>164.64798446817773</v>
      </c>
      <c r="DP24" s="712"/>
      <c r="DQ24" s="712"/>
      <c r="DR24" s="712"/>
      <c r="DS24" s="712"/>
      <c r="DT24" s="712"/>
      <c r="DU24" s="712"/>
      <c r="DV24" s="712">
        <v>164.64798446817773</v>
      </c>
      <c r="DW24" s="723"/>
      <c r="DX24" s="723"/>
      <c r="DY24" s="723"/>
      <c r="DZ24" s="723"/>
      <c r="EA24" s="723"/>
      <c r="EB24" s="723"/>
      <c r="EC24" s="712">
        <v>161.20373973814395</v>
      </c>
      <c r="ED24" s="712"/>
      <c r="EE24" s="712"/>
      <c r="EF24" s="712"/>
      <c r="EG24" s="712"/>
      <c r="EH24" s="712"/>
      <c r="EI24" s="712"/>
      <c r="EJ24" s="712">
        <v>161.20373973814395</v>
      </c>
      <c r="EK24" s="712"/>
      <c r="EL24" s="712"/>
      <c r="EM24" s="712"/>
      <c r="EN24" s="712"/>
      <c r="EO24" s="712"/>
      <c r="EP24" s="712"/>
      <c r="EQ24" s="712"/>
      <c r="ER24" s="712">
        <v>161.20373973814395</v>
      </c>
      <c r="ES24" s="727"/>
      <c r="ET24" s="727"/>
      <c r="EU24" s="727"/>
      <c r="EV24" s="727"/>
      <c r="EW24" s="727"/>
      <c r="EX24" s="727"/>
      <c r="EY24" s="728"/>
      <c r="EZ24" s="715">
        <v>3.4983479405457278</v>
      </c>
      <c r="FA24" s="711"/>
      <c r="FB24" s="711"/>
      <c r="FC24" s="711"/>
      <c r="FD24" s="711"/>
      <c r="FE24" s="711"/>
      <c r="FF24" s="711"/>
      <c r="FG24" s="711">
        <v>3.4983479405457278</v>
      </c>
      <c r="FH24" s="711"/>
      <c r="FI24" s="711"/>
      <c r="FJ24" s="711"/>
      <c r="FK24" s="711"/>
      <c r="FL24" s="711"/>
      <c r="FM24" s="711"/>
      <c r="FN24" s="711">
        <v>3.4983479405457278</v>
      </c>
      <c r="FO24" s="711"/>
      <c r="FP24" s="711"/>
      <c r="FQ24" s="711"/>
      <c r="FR24" s="711"/>
      <c r="FS24" s="711"/>
      <c r="FT24" s="711"/>
      <c r="FU24" s="711">
        <v>3.4983479405457278</v>
      </c>
      <c r="FV24" s="711"/>
      <c r="FW24" s="711"/>
      <c r="FX24" s="711"/>
      <c r="FY24" s="711"/>
      <c r="FZ24" s="711"/>
      <c r="GA24" s="711"/>
      <c r="GB24" s="712">
        <f t="shared" si="0"/>
        <v>3.4983479405457278</v>
      </c>
      <c r="GC24" s="712"/>
      <c r="GD24" s="712"/>
      <c r="GE24" s="712"/>
      <c r="GF24" s="712"/>
      <c r="GG24" s="712"/>
      <c r="GH24" s="712"/>
      <c r="GI24" s="712">
        <f t="shared" si="1"/>
        <v>3.4983479405457278</v>
      </c>
      <c r="GJ24" s="723"/>
      <c r="GK24" s="723"/>
      <c r="GL24" s="723"/>
      <c r="GM24" s="723"/>
      <c r="GN24" s="723"/>
      <c r="GO24" s="724"/>
      <c r="GP24" s="715">
        <v>5837.1922449635704</v>
      </c>
      <c r="GQ24" s="711"/>
      <c r="GR24" s="711"/>
      <c r="GS24" s="711"/>
      <c r="GT24" s="711"/>
      <c r="GU24" s="711"/>
      <c r="GV24" s="711"/>
      <c r="GW24" s="711">
        <v>5837.1922449635704</v>
      </c>
      <c r="GX24" s="711"/>
      <c r="GY24" s="711"/>
      <c r="GZ24" s="711"/>
      <c r="HA24" s="711"/>
      <c r="HB24" s="711"/>
      <c r="HC24" s="711"/>
      <c r="HD24" s="711">
        <v>5837.1922449635704</v>
      </c>
      <c r="HE24" s="711"/>
      <c r="HF24" s="711"/>
      <c r="HG24" s="711"/>
      <c r="HH24" s="711"/>
      <c r="HI24" s="711"/>
      <c r="HJ24" s="711"/>
      <c r="HK24" s="711">
        <v>5837.1922449635704</v>
      </c>
      <c r="HL24" s="711"/>
      <c r="HM24" s="711"/>
      <c r="HN24" s="711"/>
      <c r="HO24" s="711"/>
      <c r="HP24" s="711"/>
      <c r="HQ24" s="711"/>
      <c r="HR24" s="711">
        <v>5837.1922449635704</v>
      </c>
      <c r="HS24" s="711"/>
      <c r="HT24" s="711"/>
      <c r="HU24" s="711"/>
      <c r="HV24" s="711"/>
      <c r="HW24" s="711"/>
      <c r="HX24" s="711"/>
      <c r="HY24" s="711">
        <v>5837.1922449635704</v>
      </c>
      <c r="HZ24" s="711"/>
      <c r="IA24" s="711"/>
      <c r="IB24" s="711"/>
      <c r="IC24" s="711"/>
      <c r="ID24" s="711"/>
      <c r="IE24" s="711"/>
    </row>
    <row r="25" spans="1:246" s="2" customFormat="1" ht="17.25" customHeight="1" x14ac:dyDescent="0.2">
      <c r="A25" s="717" t="s">
        <v>467</v>
      </c>
      <c r="B25" s="718"/>
      <c r="C25" s="718"/>
      <c r="D25" s="718"/>
      <c r="E25" s="719"/>
      <c r="F25" s="720" t="s">
        <v>142</v>
      </c>
      <c r="G25" s="721"/>
      <c r="H25" s="721"/>
      <c r="I25" s="721"/>
      <c r="J25" s="721"/>
      <c r="K25" s="721"/>
      <c r="L25" s="721"/>
      <c r="M25" s="721"/>
      <c r="N25" s="721"/>
      <c r="O25" s="721"/>
      <c r="P25" s="721"/>
      <c r="Q25" s="721"/>
      <c r="R25" s="721"/>
      <c r="S25" s="721"/>
      <c r="T25" s="721"/>
      <c r="U25" s="721"/>
      <c r="V25" s="721"/>
      <c r="W25" s="721"/>
      <c r="X25" s="721"/>
      <c r="Y25" s="721"/>
      <c r="Z25" s="721"/>
      <c r="AA25" s="721"/>
      <c r="AB25" s="729">
        <v>0.12</v>
      </c>
      <c r="AC25" s="723"/>
      <c r="AD25" s="723"/>
      <c r="AE25" s="723"/>
      <c r="AF25" s="723"/>
      <c r="AG25" s="723"/>
      <c r="AH25" s="723"/>
      <c r="AI25" s="723">
        <v>0.12</v>
      </c>
      <c r="AJ25" s="723"/>
      <c r="AK25" s="723"/>
      <c r="AL25" s="723"/>
      <c r="AM25" s="723"/>
      <c r="AN25" s="723"/>
      <c r="AO25" s="723"/>
      <c r="AP25" s="723">
        <v>0.12</v>
      </c>
      <c r="AQ25" s="723"/>
      <c r="AR25" s="723"/>
      <c r="AS25" s="723"/>
      <c r="AT25" s="723"/>
      <c r="AU25" s="723"/>
      <c r="AV25" s="723"/>
      <c r="AW25" s="723">
        <v>0.12</v>
      </c>
      <c r="AX25" s="723"/>
      <c r="AY25" s="723"/>
      <c r="AZ25" s="723"/>
      <c r="BA25" s="723"/>
      <c r="BB25" s="723"/>
      <c r="BC25" s="723"/>
      <c r="BD25" s="723">
        <v>0.12</v>
      </c>
      <c r="BE25" s="723"/>
      <c r="BF25" s="723"/>
      <c r="BG25" s="723"/>
      <c r="BH25" s="723"/>
      <c r="BI25" s="723"/>
      <c r="BJ25" s="723"/>
      <c r="BK25" s="723">
        <v>0.12</v>
      </c>
      <c r="BL25" s="723"/>
      <c r="BM25" s="723"/>
      <c r="BN25" s="723"/>
      <c r="BO25" s="723"/>
      <c r="BP25" s="723"/>
      <c r="BQ25" s="723"/>
      <c r="BR25" s="715">
        <v>0.03</v>
      </c>
      <c r="BS25" s="711"/>
      <c r="BT25" s="711"/>
      <c r="BU25" s="711"/>
      <c r="BV25" s="711"/>
      <c r="BW25" s="711"/>
      <c r="BX25" s="711"/>
      <c r="BY25" s="711">
        <v>0.03</v>
      </c>
      <c r="BZ25" s="711"/>
      <c r="CA25" s="711"/>
      <c r="CB25" s="711"/>
      <c r="CC25" s="711"/>
      <c r="CD25" s="711"/>
      <c r="CE25" s="711"/>
      <c r="CF25" s="711">
        <v>0.03</v>
      </c>
      <c r="CG25" s="723"/>
      <c r="CH25" s="723"/>
      <c r="CI25" s="723"/>
      <c r="CJ25" s="723"/>
      <c r="CK25" s="723"/>
      <c r="CL25" s="723"/>
      <c r="CM25" s="711">
        <v>2.3999999999999997E-2</v>
      </c>
      <c r="CN25" s="711"/>
      <c r="CO25" s="711"/>
      <c r="CP25" s="711"/>
      <c r="CQ25" s="711"/>
      <c r="CR25" s="711"/>
      <c r="CS25" s="711"/>
      <c r="CT25" s="711">
        <v>2.3999999999999997E-2</v>
      </c>
      <c r="CU25" s="711"/>
      <c r="CV25" s="711"/>
      <c r="CW25" s="711"/>
      <c r="CX25" s="711"/>
      <c r="CY25" s="711"/>
      <c r="CZ25" s="711"/>
      <c r="DA25" s="711">
        <v>2.3999999999999997E-2</v>
      </c>
      <c r="DB25" s="723"/>
      <c r="DC25" s="723"/>
      <c r="DD25" s="723"/>
      <c r="DE25" s="723"/>
      <c r="DF25" s="723"/>
      <c r="DG25" s="724"/>
      <c r="DH25" s="725">
        <v>164.77871215204487</v>
      </c>
      <c r="DI25" s="726"/>
      <c r="DJ25" s="726"/>
      <c r="DK25" s="726"/>
      <c r="DL25" s="726"/>
      <c r="DM25" s="726"/>
      <c r="DN25" s="726"/>
      <c r="DO25" s="712">
        <v>164.77871215204487</v>
      </c>
      <c r="DP25" s="712"/>
      <c r="DQ25" s="712"/>
      <c r="DR25" s="712"/>
      <c r="DS25" s="712"/>
      <c r="DT25" s="712"/>
      <c r="DU25" s="712"/>
      <c r="DV25" s="712">
        <v>164.77871215204487</v>
      </c>
      <c r="DW25" s="723"/>
      <c r="DX25" s="723"/>
      <c r="DY25" s="723"/>
      <c r="DZ25" s="723"/>
      <c r="EA25" s="723"/>
      <c r="EB25" s="723"/>
      <c r="EC25" s="712">
        <v>161.07000352581758</v>
      </c>
      <c r="ED25" s="712"/>
      <c r="EE25" s="712"/>
      <c r="EF25" s="712"/>
      <c r="EG25" s="712"/>
      <c r="EH25" s="712"/>
      <c r="EI25" s="712"/>
      <c r="EJ25" s="712">
        <v>161.07000352581758</v>
      </c>
      <c r="EK25" s="712"/>
      <c r="EL25" s="712"/>
      <c r="EM25" s="712"/>
      <c r="EN25" s="712"/>
      <c r="EO25" s="712"/>
      <c r="EP25" s="712"/>
      <c r="EQ25" s="712"/>
      <c r="ER25" s="712">
        <v>161.07000352581758</v>
      </c>
      <c r="ES25" s="727"/>
      <c r="ET25" s="727"/>
      <c r="EU25" s="727"/>
      <c r="EV25" s="727"/>
      <c r="EW25" s="727"/>
      <c r="EX25" s="727"/>
      <c r="EY25" s="728"/>
      <c r="EZ25" s="715">
        <v>2.1686868315083845</v>
      </c>
      <c r="FA25" s="711"/>
      <c r="FB25" s="711"/>
      <c r="FC25" s="711"/>
      <c r="FD25" s="711"/>
      <c r="FE25" s="711"/>
      <c r="FF25" s="711"/>
      <c r="FG25" s="711">
        <v>2.1686868315083845</v>
      </c>
      <c r="FH25" s="711"/>
      <c r="FI25" s="711"/>
      <c r="FJ25" s="711"/>
      <c r="FK25" s="711"/>
      <c r="FL25" s="711"/>
      <c r="FM25" s="711"/>
      <c r="FN25" s="711">
        <v>2.1686868315083845</v>
      </c>
      <c r="FO25" s="711"/>
      <c r="FP25" s="711"/>
      <c r="FQ25" s="711"/>
      <c r="FR25" s="711"/>
      <c r="FS25" s="711"/>
      <c r="FT25" s="711"/>
      <c r="FU25" s="711">
        <v>2.1686868315083845</v>
      </c>
      <c r="FV25" s="711"/>
      <c r="FW25" s="711"/>
      <c r="FX25" s="711"/>
      <c r="FY25" s="711"/>
      <c r="FZ25" s="711"/>
      <c r="GA25" s="711"/>
      <c r="GB25" s="712">
        <f t="shared" si="0"/>
        <v>2.1686868315083845</v>
      </c>
      <c r="GC25" s="712"/>
      <c r="GD25" s="712"/>
      <c r="GE25" s="712"/>
      <c r="GF25" s="712"/>
      <c r="GG25" s="712"/>
      <c r="GH25" s="712"/>
      <c r="GI25" s="712">
        <f t="shared" si="1"/>
        <v>2.1686868315083845</v>
      </c>
      <c r="GJ25" s="723"/>
      <c r="GK25" s="723"/>
      <c r="GL25" s="723"/>
      <c r="GM25" s="723"/>
      <c r="GN25" s="723"/>
      <c r="GO25" s="724"/>
      <c r="GP25" s="715">
        <v>5064.7269370121685</v>
      </c>
      <c r="GQ25" s="711"/>
      <c r="GR25" s="711"/>
      <c r="GS25" s="711"/>
      <c r="GT25" s="711"/>
      <c r="GU25" s="711"/>
      <c r="GV25" s="711"/>
      <c r="GW25" s="711">
        <v>5064.7269370121685</v>
      </c>
      <c r="GX25" s="711"/>
      <c r="GY25" s="711"/>
      <c r="GZ25" s="711"/>
      <c r="HA25" s="711"/>
      <c r="HB25" s="711"/>
      <c r="HC25" s="711"/>
      <c r="HD25" s="711">
        <v>5064.7269370121685</v>
      </c>
      <c r="HE25" s="711"/>
      <c r="HF25" s="711"/>
      <c r="HG25" s="711"/>
      <c r="HH25" s="711"/>
      <c r="HI25" s="711"/>
      <c r="HJ25" s="711"/>
      <c r="HK25" s="711">
        <v>5064.7269370121685</v>
      </c>
      <c r="HL25" s="711"/>
      <c r="HM25" s="711"/>
      <c r="HN25" s="711"/>
      <c r="HO25" s="711"/>
      <c r="HP25" s="711"/>
      <c r="HQ25" s="711"/>
      <c r="HR25" s="711">
        <v>5064.7269370121685</v>
      </c>
      <c r="HS25" s="711"/>
      <c r="HT25" s="711"/>
      <c r="HU25" s="711"/>
      <c r="HV25" s="711"/>
      <c r="HW25" s="711"/>
      <c r="HX25" s="711"/>
      <c r="HY25" s="711">
        <v>5064.7269370121685</v>
      </c>
      <c r="HZ25" s="711"/>
      <c r="IA25" s="711"/>
      <c r="IB25" s="711"/>
      <c r="IC25" s="711"/>
      <c r="ID25" s="711"/>
      <c r="IE25" s="711"/>
    </row>
    <row r="26" spans="1:246" s="2" customFormat="1" ht="21.75" customHeight="1" x14ac:dyDescent="0.2">
      <c r="A26" s="717" t="s">
        <v>468</v>
      </c>
      <c r="B26" s="718"/>
      <c r="C26" s="718"/>
      <c r="D26" s="718"/>
      <c r="E26" s="719"/>
      <c r="F26" s="720" t="s">
        <v>469</v>
      </c>
      <c r="G26" s="721"/>
      <c r="H26" s="721"/>
      <c r="I26" s="721"/>
      <c r="J26" s="721"/>
      <c r="K26" s="721"/>
      <c r="L26" s="721"/>
      <c r="M26" s="721"/>
      <c r="N26" s="721"/>
      <c r="O26" s="721"/>
      <c r="P26" s="721"/>
      <c r="Q26" s="721"/>
      <c r="R26" s="721"/>
      <c r="S26" s="721"/>
      <c r="T26" s="721"/>
      <c r="U26" s="721"/>
      <c r="V26" s="721"/>
      <c r="W26" s="721"/>
      <c r="X26" s="721"/>
      <c r="Y26" s="721"/>
      <c r="Z26" s="721"/>
      <c r="AA26" s="721"/>
      <c r="AB26" s="729">
        <v>0.13</v>
      </c>
      <c r="AC26" s="723"/>
      <c r="AD26" s="723"/>
      <c r="AE26" s="723"/>
      <c r="AF26" s="723"/>
      <c r="AG26" s="723"/>
      <c r="AH26" s="723"/>
      <c r="AI26" s="723">
        <v>0.13</v>
      </c>
      <c r="AJ26" s="723"/>
      <c r="AK26" s="723"/>
      <c r="AL26" s="723"/>
      <c r="AM26" s="723"/>
      <c r="AN26" s="723"/>
      <c r="AO26" s="723"/>
      <c r="AP26" s="723">
        <v>0.13</v>
      </c>
      <c r="AQ26" s="723"/>
      <c r="AR26" s="723"/>
      <c r="AS26" s="723"/>
      <c r="AT26" s="723"/>
      <c r="AU26" s="723"/>
      <c r="AV26" s="723"/>
      <c r="AW26" s="723">
        <v>0.13</v>
      </c>
      <c r="AX26" s="723"/>
      <c r="AY26" s="723"/>
      <c r="AZ26" s="723"/>
      <c r="BA26" s="723"/>
      <c r="BB26" s="723"/>
      <c r="BC26" s="723"/>
      <c r="BD26" s="723">
        <v>0.13</v>
      </c>
      <c r="BE26" s="723"/>
      <c r="BF26" s="723"/>
      <c r="BG26" s="723"/>
      <c r="BH26" s="723"/>
      <c r="BI26" s="723"/>
      <c r="BJ26" s="723"/>
      <c r="BK26" s="723">
        <v>0.13</v>
      </c>
      <c r="BL26" s="723"/>
      <c r="BM26" s="723"/>
      <c r="BN26" s="723"/>
      <c r="BO26" s="723"/>
      <c r="BP26" s="723"/>
      <c r="BQ26" s="723"/>
      <c r="BR26" s="715">
        <v>0.05</v>
      </c>
      <c r="BS26" s="711"/>
      <c r="BT26" s="711"/>
      <c r="BU26" s="711"/>
      <c r="BV26" s="711"/>
      <c r="BW26" s="711"/>
      <c r="BX26" s="711"/>
      <c r="BY26" s="711">
        <v>0.05</v>
      </c>
      <c r="BZ26" s="711"/>
      <c r="CA26" s="711"/>
      <c r="CB26" s="711"/>
      <c r="CC26" s="711"/>
      <c r="CD26" s="711"/>
      <c r="CE26" s="711"/>
      <c r="CF26" s="711">
        <v>0.05</v>
      </c>
      <c r="CG26" s="723"/>
      <c r="CH26" s="723"/>
      <c r="CI26" s="723"/>
      <c r="CJ26" s="723"/>
      <c r="CK26" s="723"/>
      <c r="CL26" s="723"/>
      <c r="CM26" s="711">
        <v>0.04</v>
      </c>
      <c r="CN26" s="711"/>
      <c r="CO26" s="711"/>
      <c r="CP26" s="711"/>
      <c r="CQ26" s="711"/>
      <c r="CR26" s="711"/>
      <c r="CS26" s="711"/>
      <c r="CT26" s="711">
        <v>0.04</v>
      </c>
      <c r="CU26" s="711"/>
      <c r="CV26" s="711"/>
      <c r="CW26" s="711"/>
      <c r="CX26" s="711"/>
      <c r="CY26" s="711"/>
      <c r="CZ26" s="711"/>
      <c r="DA26" s="711">
        <v>0.04</v>
      </c>
      <c r="DB26" s="723"/>
      <c r="DC26" s="723"/>
      <c r="DD26" s="723"/>
      <c r="DE26" s="723"/>
      <c r="DF26" s="723"/>
      <c r="DG26" s="724"/>
      <c r="DH26" s="725">
        <v>172.14298086038158</v>
      </c>
      <c r="DI26" s="726"/>
      <c r="DJ26" s="726"/>
      <c r="DK26" s="726"/>
      <c r="DL26" s="726"/>
      <c r="DM26" s="726"/>
      <c r="DN26" s="726"/>
      <c r="DO26" s="712">
        <v>172.14298086038158</v>
      </c>
      <c r="DP26" s="712"/>
      <c r="DQ26" s="712"/>
      <c r="DR26" s="712"/>
      <c r="DS26" s="712"/>
      <c r="DT26" s="712"/>
      <c r="DU26" s="712"/>
      <c r="DV26" s="712">
        <v>172.14298086038158</v>
      </c>
      <c r="DW26" s="723"/>
      <c r="DX26" s="723"/>
      <c r="DY26" s="723"/>
      <c r="DZ26" s="723"/>
      <c r="EA26" s="723"/>
      <c r="EB26" s="723"/>
      <c r="EC26" s="712">
        <v>163.98531361080677</v>
      </c>
      <c r="ED26" s="712"/>
      <c r="EE26" s="712"/>
      <c r="EF26" s="712"/>
      <c r="EG26" s="712"/>
      <c r="EH26" s="712"/>
      <c r="EI26" s="712"/>
      <c r="EJ26" s="712">
        <v>163.98531361080677</v>
      </c>
      <c r="EK26" s="712"/>
      <c r="EL26" s="712"/>
      <c r="EM26" s="712"/>
      <c r="EN26" s="712"/>
      <c r="EO26" s="712"/>
      <c r="EP26" s="712"/>
      <c r="EQ26" s="712"/>
      <c r="ER26" s="712">
        <v>163.98531361080677</v>
      </c>
      <c r="ES26" s="727"/>
      <c r="ET26" s="727"/>
      <c r="EU26" s="727"/>
      <c r="EV26" s="727"/>
      <c r="EW26" s="727"/>
      <c r="EX26" s="727"/>
      <c r="EY26" s="728"/>
      <c r="EZ26" s="715">
        <v>3.0609562734662132</v>
      </c>
      <c r="FA26" s="711"/>
      <c r="FB26" s="711"/>
      <c r="FC26" s="711"/>
      <c r="FD26" s="711"/>
      <c r="FE26" s="711"/>
      <c r="FF26" s="711"/>
      <c r="FG26" s="711">
        <v>3.0609562734662132</v>
      </c>
      <c r="FH26" s="711"/>
      <c r="FI26" s="711"/>
      <c r="FJ26" s="711"/>
      <c r="FK26" s="711"/>
      <c r="FL26" s="711"/>
      <c r="FM26" s="711"/>
      <c r="FN26" s="711">
        <v>3.0609562734662132</v>
      </c>
      <c r="FO26" s="711"/>
      <c r="FP26" s="711"/>
      <c r="FQ26" s="711"/>
      <c r="FR26" s="711"/>
      <c r="FS26" s="711"/>
      <c r="FT26" s="711"/>
      <c r="FU26" s="711">
        <v>3.0609562734662132</v>
      </c>
      <c r="FV26" s="711"/>
      <c r="FW26" s="711"/>
      <c r="FX26" s="711"/>
      <c r="FY26" s="711"/>
      <c r="FZ26" s="711"/>
      <c r="GA26" s="711"/>
      <c r="GB26" s="712">
        <f t="shared" si="0"/>
        <v>3.0609562734662132</v>
      </c>
      <c r="GC26" s="712"/>
      <c r="GD26" s="712"/>
      <c r="GE26" s="712"/>
      <c r="GF26" s="712"/>
      <c r="GG26" s="712"/>
      <c r="GH26" s="712"/>
      <c r="GI26" s="712">
        <f t="shared" si="1"/>
        <v>3.0609562734662132</v>
      </c>
      <c r="GJ26" s="723"/>
      <c r="GK26" s="723"/>
      <c r="GL26" s="723"/>
      <c r="GM26" s="723"/>
      <c r="GN26" s="723"/>
      <c r="GO26" s="724"/>
      <c r="GP26" s="715">
        <v>4817.9268086981783</v>
      </c>
      <c r="GQ26" s="711"/>
      <c r="GR26" s="711"/>
      <c r="GS26" s="711"/>
      <c r="GT26" s="711"/>
      <c r="GU26" s="711"/>
      <c r="GV26" s="711"/>
      <c r="GW26" s="711">
        <v>4817.9268086981783</v>
      </c>
      <c r="GX26" s="711"/>
      <c r="GY26" s="711"/>
      <c r="GZ26" s="711"/>
      <c r="HA26" s="711"/>
      <c r="HB26" s="711"/>
      <c r="HC26" s="711"/>
      <c r="HD26" s="711">
        <v>4817.9268086981783</v>
      </c>
      <c r="HE26" s="711"/>
      <c r="HF26" s="711"/>
      <c r="HG26" s="711"/>
      <c r="HH26" s="711"/>
      <c r="HI26" s="711"/>
      <c r="HJ26" s="711"/>
      <c r="HK26" s="711">
        <v>4817.9268086981783</v>
      </c>
      <c r="HL26" s="711"/>
      <c r="HM26" s="711"/>
      <c r="HN26" s="711"/>
      <c r="HO26" s="711"/>
      <c r="HP26" s="711"/>
      <c r="HQ26" s="711"/>
      <c r="HR26" s="711">
        <v>4817.9268086981783</v>
      </c>
      <c r="HS26" s="711"/>
      <c r="HT26" s="711"/>
      <c r="HU26" s="711"/>
      <c r="HV26" s="711"/>
      <c r="HW26" s="711"/>
      <c r="HX26" s="711"/>
      <c r="HY26" s="711">
        <v>4817.9268086981783</v>
      </c>
      <c r="HZ26" s="711"/>
      <c r="IA26" s="711"/>
      <c r="IB26" s="711"/>
      <c r="IC26" s="711"/>
      <c r="ID26" s="711"/>
      <c r="IE26" s="711"/>
    </row>
    <row r="27" spans="1:246" s="2" customFormat="1" ht="15.75" customHeight="1" x14ac:dyDescent="0.2">
      <c r="A27" s="717" t="s">
        <v>470</v>
      </c>
      <c r="B27" s="718"/>
      <c r="C27" s="718"/>
      <c r="D27" s="718"/>
      <c r="E27" s="719"/>
      <c r="F27" s="720" t="s">
        <v>150</v>
      </c>
      <c r="G27" s="721"/>
      <c r="H27" s="721"/>
      <c r="I27" s="721"/>
      <c r="J27" s="721"/>
      <c r="K27" s="721"/>
      <c r="L27" s="721"/>
      <c r="M27" s="721"/>
      <c r="N27" s="721"/>
      <c r="O27" s="721"/>
      <c r="P27" s="721"/>
      <c r="Q27" s="721"/>
      <c r="R27" s="721"/>
      <c r="S27" s="721"/>
      <c r="T27" s="721"/>
      <c r="U27" s="721"/>
      <c r="V27" s="721"/>
      <c r="W27" s="721"/>
      <c r="X27" s="721"/>
      <c r="Y27" s="721"/>
      <c r="Z27" s="721"/>
      <c r="AA27" s="721"/>
      <c r="AB27" s="729">
        <v>0.51</v>
      </c>
      <c r="AC27" s="723"/>
      <c r="AD27" s="723"/>
      <c r="AE27" s="723"/>
      <c r="AF27" s="723"/>
      <c r="AG27" s="723"/>
      <c r="AH27" s="723"/>
      <c r="AI27" s="723">
        <v>0.51</v>
      </c>
      <c r="AJ27" s="723"/>
      <c r="AK27" s="723"/>
      <c r="AL27" s="723"/>
      <c r="AM27" s="723"/>
      <c r="AN27" s="723"/>
      <c r="AO27" s="723"/>
      <c r="AP27" s="723">
        <v>0.51</v>
      </c>
      <c r="AQ27" s="723"/>
      <c r="AR27" s="723"/>
      <c r="AS27" s="723"/>
      <c r="AT27" s="723"/>
      <c r="AU27" s="723"/>
      <c r="AV27" s="723"/>
      <c r="AW27" s="723">
        <v>0.51</v>
      </c>
      <c r="AX27" s="723"/>
      <c r="AY27" s="723"/>
      <c r="AZ27" s="723"/>
      <c r="BA27" s="723"/>
      <c r="BB27" s="723"/>
      <c r="BC27" s="723"/>
      <c r="BD27" s="723">
        <v>0.51</v>
      </c>
      <c r="BE27" s="723"/>
      <c r="BF27" s="723"/>
      <c r="BG27" s="723"/>
      <c r="BH27" s="723"/>
      <c r="BI27" s="723"/>
      <c r="BJ27" s="723"/>
      <c r="BK27" s="723">
        <v>0.51</v>
      </c>
      <c r="BL27" s="723"/>
      <c r="BM27" s="723"/>
      <c r="BN27" s="723"/>
      <c r="BO27" s="723"/>
      <c r="BP27" s="723"/>
      <c r="BQ27" s="723"/>
      <c r="BR27" s="715">
        <v>0.32</v>
      </c>
      <c r="BS27" s="711"/>
      <c r="BT27" s="711"/>
      <c r="BU27" s="711"/>
      <c r="BV27" s="711"/>
      <c r="BW27" s="711"/>
      <c r="BX27" s="711"/>
      <c r="BY27" s="711">
        <v>0.32</v>
      </c>
      <c r="BZ27" s="711"/>
      <c r="CA27" s="711"/>
      <c r="CB27" s="711"/>
      <c r="CC27" s="711"/>
      <c r="CD27" s="711"/>
      <c r="CE27" s="711"/>
      <c r="CF27" s="711">
        <v>0.32</v>
      </c>
      <c r="CG27" s="723"/>
      <c r="CH27" s="723"/>
      <c r="CI27" s="723"/>
      <c r="CJ27" s="723"/>
      <c r="CK27" s="723"/>
      <c r="CL27" s="723"/>
      <c r="CM27" s="711">
        <v>0.25600000000000001</v>
      </c>
      <c r="CN27" s="711"/>
      <c r="CO27" s="711"/>
      <c r="CP27" s="711"/>
      <c r="CQ27" s="711"/>
      <c r="CR27" s="711"/>
      <c r="CS27" s="711"/>
      <c r="CT27" s="711">
        <v>0.25600000000000001</v>
      </c>
      <c r="CU27" s="711"/>
      <c r="CV27" s="711"/>
      <c r="CW27" s="711"/>
      <c r="CX27" s="711"/>
      <c r="CY27" s="711"/>
      <c r="CZ27" s="711"/>
      <c r="DA27" s="711">
        <v>0.25600000000000001</v>
      </c>
      <c r="DB27" s="723"/>
      <c r="DC27" s="723"/>
      <c r="DD27" s="723"/>
      <c r="DE27" s="723"/>
      <c r="DF27" s="723"/>
      <c r="DG27" s="724"/>
      <c r="DH27" s="725">
        <v>171.65470381617027</v>
      </c>
      <c r="DI27" s="726"/>
      <c r="DJ27" s="726"/>
      <c r="DK27" s="726"/>
      <c r="DL27" s="726"/>
      <c r="DM27" s="726"/>
      <c r="DN27" s="726"/>
      <c r="DO27" s="712">
        <v>171.65470381617027</v>
      </c>
      <c r="DP27" s="712"/>
      <c r="DQ27" s="712"/>
      <c r="DR27" s="712"/>
      <c r="DS27" s="712"/>
      <c r="DT27" s="712"/>
      <c r="DU27" s="712"/>
      <c r="DV27" s="712">
        <v>171.65470381617027</v>
      </c>
      <c r="DW27" s="723"/>
      <c r="DX27" s="723"/>
      <c r="DY27" s="723"/>
      <c r="DZ27" s="723"/>
      <c r="EA27" s="723"/>
      <c r="EB27" s="723"/>
      <c r="EC27" s="712">
        <v>162.25376779156269</v>
      </c>
      <c r="ED27" s="712"/>
      <c r="EE27" s="712"/>
      <c r="EF27" s="712"/>
      <c r="EG27" s="712"/>
      <c r="EH27" s="712"/>
      <c r="EI27" s="712"/>
      <c r="EJ27" s="712">
        <v>162.25376779156269</v>
      </c>
      <c r="EK27" s="712"/>
      <c r="EL27" s="712"/>
      <c r="EM27" s="712"/>
      <c r="EN27" s="712"/>
      <c r="EO27" s="712"/>
      <c r="EP27" s="712"/>
      <c r="EQ27" s="712"/>
      <c r="ER27" s="712">
        <v>162.25376779156269</v>
      </c>
      <c r="ES27" s="727"/>
      <c r="ET27" s="727"/>
      <c r="EU27" s="727"/>
      <c r="EV27" s="727"/>
      <c r="EW27" s="727"/>
      <c r="EX27" s="727"/>
      <c r="EY27" s="728"/>
      <c r="EZ27" s="715">
        <v>1.5048341243729488</v>
      </c>
      <c r="FA27" s="711"/>
      <c r="FB27" s="711"/>
      <c r="FC27" s="711"/>
      <c r="FD27" s="711"/>
      <c r="FE27" s="711"/>
      <c r="FF27" s="711"/>
      <c r="FG27" s="711">
        <v>1.5048341243729488</v>
      </c>
      <c r="FH27" s="711"/>
      <c r="FI27" s="711"/>
      <c r="FJ27" s="711"/>
      <c r="FK27" s="711"/>
      <c r="FL27" s="711"/>
      <c r="FM27" s="711"/>
      <c r="FN27" s="711">
        <v>1.5048341243729488</v>
      </c>
      <c r="FO27" s="711"/>
      <c r="FP27" s="711"/>
      <c r="FQ27" s="711"/>
      <c r="FR27" s="711"/>
      <c r="FS27" s="711"/>
      <c r="FT27" s="711"/>
      <c r="FU27" s="711">
        <v>1.5048341243729488</v>
      </c>
      <c r="FV27" s="711"/>
      <c r="FW27" s="711"/>
      <c r="FX27" s="711"/>
      <c r="FY27" s="711"/>
      <c r="FZ27" s="711"/>
      <c r="GA27" s="711"/>
      <c r="GB27" s="712">
        <f t="shared" si="0"/>
        <v>1.5048341243729488</v>
      </c>
      <c r="GC27" s="712"/>
      <c r="GD27" s="712"/>
      <c r="GE27" s="712"/>
      <c r="GF27" s="712"/>
      <c r="GG27" s="712"/>
      <c r="GH27" s="712"/>
      <c r="GI27" s="712">
        <f t="shared" si="1"/>
        <v>1.5048341243729488</v>
      </c>
      <c r="GJ27" s="723"/>
      <c r="GK27" s="723"/>
      <c r="GL27" s="723"/>
      <c r="GM27" s="723"/>
      <c r="GN27" s="723"/>
      <c r="GO27" s="724"/>
      <c r="GP27" s="715">
        <v>1686.56</v>
      </c>
      <c r="GQ27" s="711"/>
      <c r="GR27" s="711"/>
      <c r="GS27" s="711"/>
      <c r="GT27" s="711"/>
      <c r="GU27" s="711"/>
      <c r="GV27" s="711"/>
      <c r="GW27" s="711">
        <v>1686.56</v>
      </c>
      <c r="GX27" s="711"/>
      <c r="GY27" s="711"/>
      <c r="GZ27" s="711"/>
      <c r="HA27" s="711"/>
      <c r="HB27" s="711"/>
      <c r="HC27" s="711"/>
      <c r="HD27" s="711">
        <v>1686.56</v>
      </c>
      <c r="HE27" s="711"/>
      <c r="HF27" s="711"/>
      <c r="HG27" s="711"/>
      <c r="HH27" s="711"/>
      <c r="HI27" s="711"/>
      <c r="HJ27" s="711"/>
      <c r="HK27" s="711">
        <v>1686.56</v>
      </c>
      <c r="HL27" s="711"/>
      <c r="HM27" s="711"/>
      <c r="HN27" s="711"/>
      <c r="HO27" s="711"/>
      <c r="HP27" s="711"/>
      <c r="HQ27" s="711"/>
      <c r="HR27" s="711">
        <v>1686.56</v>
      </c>
      <c r="HS27" s="711"/>
      <c r="HT27" s="711"/>
      <c r="HU27" s="711"/>
      <c r="HV27" s="711"/>
      <c r="HW27" s="711"/>
      <c r="HX27" s="711"/>
      <c r="HY27" s="711">
        <v>1686.56</v>
      </c>
      <c r="HZ27" s="711"/>
      <c r="IA27" s="711"/>
      <c r="IB27" s="711"/>
      <c r="IC27" s="711"/>
      <c r="ID27" s="711"/>
      <c r="IE27" s="711"/>
    </row>
    <row r="28" spans="1:246" s="2" customFormat="1" ht="19.5" customHeight="1" x14ac:dyDescent="0.2">
      <c r="A28" s="717" t="s">
        <v>471</v>
      </c>
      <c r="B28" s="718"/>
      <c r="C28" s="718"/>
      <c r="D28" s="718"/>
      <c r="E28" s="719"/>
      <c r="F28" s="720" t="s">
        <v>472</v>
      </c>
      <c r="G28" s="721"/>
      <c r="H28" s="721"/>
      <c r="I28" s="721"/>
      <c r="J28" s="721"/>
      <c r="K28" s="721"/>
      <c r="L28" s="721"/>
      <c r="M28" s="721"/>
      <c r="N28" s="721"/>
      <c r="O28" s="721"/>
      <c r="P28" s="721"/>
      <c r="Q28" s="721"/>
      <c r="R28" s="721"/>
      <c r="S28" s="721"/>
      <c r="T28" s="721"/>
      <c r="U28" s="721"/>
      <c r="V28" s="721"/>
      <c r="W28" s="721"/>
      <c r="X28" s="721"/>
      <c r="Y28" s="721"/>
      <c r="Z28" s="721"/>
      <c r="AA28" s="721"/>
      <c r="AB28" s="729">
        <v>0.76</v>
      </c>
      <c r="AC28" s="723"/>
      <c r="AD28" s="723"/>
      <c r="AE28" s="723"/>
      <c r="AF28" s="723"/>
      <c r="AG28" s="723"/>
      <c r="AH28" s="723"/>
      <c r="AI28" s="723">
        <v>0.76</v>
      </c>
      <c r="AJ28" s="723"/>
      <c r="AK28" s="723"/>
      <c r="AL28" s="723"/>
      <c r="AM28" s="723"/>
      <c r="AN28" s="723"/>
      <c r="AO28" s="723"/>
      <c r="AP28" s="723">
        <v>0.76</v>
      </c>
      <c r="AQ28" s="723"/>
      <c r="AR28" s="723"/>
      <c r="AS28" s="723"/>
      <c r="AT28" s="723"/>
      <c r="AU28" s="723"/>
      <c r="AV28" s="723"/>
      <c r="AW28" s="723">
        <v>0.76</v>
      </c>
      <c r="AX28" s="723"/>
      <c r="AY28" s="723"/>
      <c r="AZ28" s="723"/>
      <c r="BA28" s="723"/>
      <c r="BB28" s="723"/>
      <c r="BC28" s="723"/>
      <c r="BD28" s="723">
        <v>0.76</v>
      </c>
      <c r="BE28" s="723"/>
      <c r="BF28" s="723"/>
      <c r="BG28" s="723"/>
      <c r="BH28" s="723"/>
      <c r="BI28" s="723"/>
      <c r="BJ28" s="723"/>
      <c r="BK28" s="723">
        <v>0.76</v>
      </c>
      <c r="BL28" s="723"/>
      <c r="BM28" s="723"/>
      <c r="BN28" s="723"/>
      <c r="BO28" s="723"/>
      <c r="BP28" s="723"/>
      <c r="BQ28" s="723"/>
      <c r="BR28" s="715">
        <v>0.24</v>
      </c>
      <c r="BS28" s="711"/>
      <c r="BT28" s="711"/>
      <c r="BU28" s="711"/>
      <c r="BV28" s="711"/>
      <c r="BW28" s="711"/>
      <c r="BX28" s="711"/>
      <c r="BY28" s="711">
        <v>0.24</v>
      </c>
      <c r="BZ28" s="711"/>
      <c r="CA28" s="711"/>
      <c r="CB28" s="711"/>
      <c r="CC28" s="711"/>
      <c r="CD28" s="711"/>
      <c r="CE28" s="711"/>
      <c r="CF28" s="711">
        <v>0.24</v>
      </c>
      <c r="CG28" s="723"/>
      <c r="CH28" s="723"/>
      <c r="CI28" s="723"/>
      <c r="CJ28" s="723"/>
      <c r="CK28" s="723"/>
      <c r="CL28" s="723"/>
      <c r="CM28" s="711">
        <v>0.19199999999999998</v>
      </c>
      <c r="CN28" s="711"/>
      <c r="CO28" s="711"/>
      <c r="CP28" s="711"/>
      <c r="CQ28" s="711"/>
      <c r="CR28" s="711"/>
      <c r="CS28" s="711"/>
      <c r="CT28" s="711">
        <v>0.19199999999999998</v>
      </c>
      <c r="CU28" s="711"/>
      <c r="CV28" s="711"/>
      <c r="CW28" s="711"/>
      <c r="CX28" s="711"/>
      <c r="CY28" s="711"/>
      <c r="CZ28" s="711"/>
      <c r="DA28" s="711">
        <v>0.19199999999999998</v>
      </c>
      <c r="DB28" s="723"/>
      <c r="DC28" s="723"/>
      <c r="DD28" s="723"/>
      <c r="DE28" s="723"/>
      <c r="DF28" s="723"/>
      <c r="DG28" s="724"/>
      <c r="DH28" s="725">
        <v>182.47604325589197</v>
      </c>
      <c r="DI28" s="726"/>
      <c r="DJ28" s="726"/>
      <c r="DK28" s="726"/>
      <c r="DL28" s="726"/>
      <c r="DM28" s="726"/>
      <c r="DN28" s="726"/>
      <c r="DO28" s="712">
        <v>182.47604325589197</v>
      </c>
      <c r="DP28" s="712"/>
      <c r="DQ28" s="712"/>
      <c r="DR28" s="712"/>
      <c r="DS28" s="712"/>
      <c r="DT28" s="712"/>
      <c r="DU28" s="712"/>
      <c r="DV28" s="712">
        <v>182.47604325589197</v>
      </c>
      <c r="DW28" s="723"/>
      <c r="DX28" s="723"/>
      <c r="DY28" s="723"/>
      <c r="DZ28" s="723"/>
      <c r="EA28" s="723"/>
      <c r="EB28" s="723"/>
      <c r="EC28" s="712">
        <v>162.59294887185612</v>
      </c>
      <c r="ED28" s="712"/>
      <c r="EE28" s="712"/>
      <c r="EF28" s="712"/>
      <c r="EG28" s="712"/>
      <c r="EH28" s="712"/>
      <c r="EI28" s="712"/>
      <c r="EJ28" s="712">
        <v>162.59294887185612</v>
      </c>
      <c r="EK28" s="712"/>
      <c r="EL28" s="712"/>
      <c r="EM28" s="712"/>
      <c r="EN28" s="712"/>
      <c r="EO28" s="712"/>
      <c r="EP28" s="712"/>
      <c r="EQ28" s="712"/>
      <c r="ER28" s="712">
        <v>162.59294887185612</v>
      </c>
      <c r="ES28" s="727"/>
      <c r="ET28" s="727"/>
      <c r="EU28" s="727"/>
      <c r="EV28" s="727"/>
      <c r="EW28" s="727"/>
      <c r="EX28" s="727"/>
      <c r="EY28" s="728"/>
      <c r="EZ28" s="715">
        <v>2.6745757519350986</v>
      </c>
      <c r="FA28" s="711"/>
      <c r="FB28" s="711"/>
      <c r="FC28" s="711"/>
      <c r="FD28" s="711"/>
      <c r="FE28" s="711"/>
      <c r="FF28" s="711"/>
      <c r="FG28" s="711">
        <v>2.6745757519350986</v>
      </c>
      <c r="FH28" s="711"/>
      <c r="FI28" s="711"/>
      <c r="FJ28" s="711"/>
      <c r="FK28" s="711"/>
      <c r="FL28" s="711"/>
      <c r="FM28" s="711"/>
      <c r="FN28" s="711">
        <v>2.6745757519350986</v>
      </c>
      <c r="FO28" s="711"/>
      <c r="FP28" s="711"/>
      <c r="FQ28" s="711"/>
      <c r="FR28" s="711"/>
      <c r="FS28" s="711"/>
      <c r="FT28" s="711"/>
      <c r="FU28" s="711">
        <v>2.6745757519350986</v>
      </c>
      <c r="FV28" s="711"/>
      <c r="FW28" s="711"/>
      <c r="FX28" s="711"/>
      <c r="FY28" s="711"/>
      <c r="FZ28" s="711"/>
      <c r="GA28" s="711"/>
      <c r="GB28" s="712">
        <f t="shared" si="0"/>
        <v>2.6745757519350986</v>
      </c>
      <c r="GC28" s="712"/>
      <c r="GD28" s="712"/>
      <c r="GE28" s="712"/>
      <c r="GF28" s="712"/>
      <c r="GG28" s="712"/>
      <c r="GH28" s="712"/>
      <c r="GI28" s="712">
        <f t="shared" si="1"/>
        <v>2.6745757519350986</v>
      </c>
      <c r="GJ28" s="723"/>
      <c r="GK28" s="723"/>
      <c r="GL28" s="723"/>
      <c r="GM28" s="723"/>
      <c r="GN28" s="723"/>
      <c r="GO28" s="724"/>
      <c r="GP28" s="715">
        <v>2758.75</v>
      </c>
      <c r="GQ28" s="711"/>
      <c r="GR28" s="711"/>
      <c r="GS28" s="711"/>
      <c r="GT28" s="711"/>
      <c r="GU28" s="711"/>
      <c r="GV28" s="711"/>
      <c r="GW28" s="711">
        <v>2758.75</v>
      </c>
      <c r="GX28" s="711"/>
      <c r="GY28" s="711"/>
      <c r="GZ28" s="711"/>
      <c r="HA28" s="711"/>
      <c r="HB28" s="711"/>
      <c r="HC28" s="711"/>
      <c r="HD28" s="711">
        <v>2758.75</v>
      </c>
      <c r="HE28" s="711"/>
      <c r="HF28" s="711"/>
      <c r="HG28" s="711"/>
      <c r="HH28" s="711"/>
      <c r="HI28" s="711"/>
      <c r="HJ28" s="711"/>
      <c r="HK28" s="711">
        <v>2758.75</v>
      </c>
      <c r="HL28" s="711"/>
      <c r="HM28" s="711"/>
      <c r="HN28" s="711"/>
      <c r="HO28" s="711"/>
      <c r="HP28" s="711"/>
      <c r="HQ28" s="711"/>
      <c r="HR28" s="711">
        <v>2758.75</v>
      </c>
      <c r="HS28" s="711"/>
      <c r="HT28" s="711"/>
      <c r="HU28" s="711"/>
      <c r="HV28" s="711"/>
      <c r="HW28" s="711"/>
      <c r="HX28" s="711"/>
      <c r="HY28" s="711">
        <v>2758.75</v>
      </c>
      <c r="HZ28" s="711"/>
      <c r="IA28" s="711"/>
      <c r="IB28" s="711"/>
      <c r="IC28" s="711"/>
      <c r="ID28" s="711"/>
      <c r="IE28" s="711"/>
    </row>
    <row r="29" spans="1:246" s="135" customFormat="1" ht="19.5" customHeight="1" x14ac:dyDescent="0.2">
      <c r="A29" s="717" t="s">
        <v>473</v>
      </c>
      <c r="B29" s="718"/>
      <c r="C29" s="718"/>
      <c r="D29" s="718"/>
      <c r="E29" s="719"/>
      <c r="F29" s="720" t="s">
        <v>474</v>
      </c>
      <c r="G29" s="721"/>
      <c r="H29" s="721"/>
      <c r="I29" s="721"/>
      <c r="J29" s="721"/>
      <c r="K29" s="721"/>
      <c r="L29" s="721"/>
      <c r="M29" s="721"/>
      <c r="N29" s="721"/>
      <c r="O29" s="721"/>
      <c r="P29" s="721"/>
      <c r="Q29" s="721"/>
      <c r="R29" s="721"/>
      <c r="S29" s="721"/>
      <c r="T29" s="721"/>
      <c r="U29" s="721"/>
      <c r="V29" s="721"/>
      <c r="W29" s="721"/>
      <c r="X29" s="721"/>
      <c r="Y29" s="721"/>
      <c r="Z29" s="721"/>
      <c r="AA29" s="721"/>
      <c r="AB29" s="729">
        <v>0</v>
      </c>
      <c r="AC29" s="723"/>
      <c r="AD29" s="723"/>
      <c r="AE29" s="723"/>
      <c r="AF29" s="723"/>
      <c r="AG29" s="723"/>
      <c r="AH29" s="723"/>
      <c r="AI29" s="723">
        <v>0</v>
      </c>
      <c r="AJ29" s="723"/>
      <c r="AK29" s="723"/>
      <c r="AL29" s="723"/>
      <c r="AM29" s="723"/>
      <c r="AN29" s="723"/>
      <c r="AO29" s="723"/>
      <c r="AP29" s="723">
        <v>0</v>
      </c>
      <c r="AQ29" s="723"/>
      <c r="AR29" s="723"/>
      <c r="AS29" s="723"/>
      <c r="AT29" s="723"/>
      <c r="AU29" s="723"/>
      <c r="AV29" s="723"/>
      <c r="AW29" s="713">
        <v>0</v>
      </c>
      <c r="AX29" s="713"/>
      <c r="AY29" s="713"/>
      <c r="AZ29" s="713"/>
      <c r="BA29" s="713"/>
      <c r="BB29" s="713"/>
      <c r="BC29" s="713"/>
      <c r="BD29" s="713">
        <v>0</v>
      </c>
      <c r="BE29" s="713"/>
      <c r="BF29" s="713"/>
      <c r="BG29" s="713"/>
      <c r="BH29" s="713"/>
      <c r="BI29" s="713"/>
      <c r="BJ29" s="713"/>
      <c r="BK29" s="713">
        <v>0</v>
      </c>
      <c r="BL29" s="713"/>
      <c r="BM29" s="713"/>
      <c r="BN29" s="713"/>
      <c r="BO29" s="713"/>
      <c r="BP29" s="713"/>
      <c r="BQ29" s="714"/>
      <c r="BR29" s="715">
        <v>0</v>
      </c>
      <c r="BS29" s="711"/>
      <c r="BT29" s="711"/>
      <c r="BU29" s="711"/>
      <c r="BV29" s="711"/>
      <c r="BW29" s="711"/>
      <c r="BX29" s="711"/>
      <c r="BY29" s="711">
        <v>0</v>
      </c>
      <c r="BZ29" s="711"/>
      <c r="CA29" s="711"/>
      <c r="CB29" s="711"/>
      <c r="CC29" s="711"/>
      <c r="CD29" s="711"/>
      <c r="CE29" s="711"/>
      <c r="CF29" s="711">
        <v>0</v>
      </c>
      <c r="CG29" s="723"/>
      <c r="CH29" s="723"/>
      <c r="CI29" s="723"/>
      <c r="CJ29" s="723"/>
      <c r="CK29" s="723"/>
      <c r="CL29" s="723"/>
      <c r="CM29" s="711">
        <v>0</v>
      </c>
      <c r="CN29" s="711"/>
      <c r="CO29" s="711"/>
      <c r="CP29" s="711"/>
      <c r="CQ29" s="711"/>
      <c r="CR29" s="711"/>
      <c r="CS29" s="711"/>
      <c r="CT29" s="711">
        <v>0</v>
      </c>
      <c r="CU29" s="711"/>
      <c r="CV29" s="711"/>
      <c r="CW29" s="711"/>
      <c r="CX29" s="711"/>
      <c r="CY29" s="711"/>
      <c r="CZ29" s="711"/>
      <c r="DA29" s="711">
        <v>0</v>
      </c>
      <c r="DB29" s="723"/>
      <c r="DC29" s="723"/>
      <c r="DD29" s="723"/>
      <c r="DE29" s="723"/>
      <c r="DF29" s="723"/>
      <c r="DG29" s="724"/>
      <c r="DH29" s="725">
        <v>203.10269707913031</v>
      </c>
      <c r="DI29" s="726"/>
      <c r="DJ29" s="726"/>
      <c r="DK29" s="726"/>
      <c r="DL29" s="726"/>
      <c r="DM29" s="726"/>
      <c r="DN29" s="726"/>
      <c r="DO29" s="712">
        <v>203.10269707913031</v>
      </c>
      <c r="DP29" s="712"/>
      <c r="DQ29" s="712"/>
      <c r="DR29" s="712"/>
      <c r="DS29" s="712"/>
      <c r="DT29" s="712"/>
      <c r="DU29" s="712"/>
      <c r="DV29" s="712">
        <v>203.10269707913031</v>
      </c>
      <c r="DW29" s="723"/>
      <c r="DX29" s="723"/>
      <c r="DY29" s="723"/>
      <c r="DZ29" s="723"/>
      <c r="EA29" s="723"/>
      <c r="EB29" s="723"/>
      <c r="EC29" s="712">
        <v>0</v>
      </c>
      <c r="ED29" s="712"/>
      <c r="EE29" s="712"/>
      <c r="EF29" s="712"/>
      <c r="EG29" s="712"/>
      <c r="EH29" s="712"/>
      <c r="EI29" s="712"/>
      <c r="EJ29" s="712">
        <v>0</v>
      </c>
      <c r="EK29" s="712"/>
      <c r="EL29" s="712"/>
      <c r="EM29" s="712"/>
      <c r="EN29" s="712"/>
      <c r="EO29" s="712"/>
      <c r="EP29" s="712"/>
      <c r="EQ29" s="712"/>
      <c r="ER29" s="712">
        <v>0</v>
      </c>
      <c r="ES29" s="727"/>
      <c r="ET29" s="727"/>
      <c r="EU29" s="727"/>
      <c r="EV29" s="727"/>
      <c r="EW29" s="727"/>
      <c r="EX29" s="727"/>
      <c r="EY29" s="728"/>
      <c r="EZ29" s="715">
        <v>0.92191704700422483</v>
      </c>
      <c r="FA29" s="711"/>
      <c r="FB29" s="711"/>
      <c r="FC29" s="711"/>
      <c r="FD29" s="711"/>
      <c r="FE29" s="711"/>
      <c r="FF29" s="711"/>
      <c r="FG29" s="711">
        <v>0.92191704700422483</v>
      </c>
      <c r="FH29" s="711"/>
      <c r="FI29" s="711"/>
      <c r="FJ29" s="711"/>
      <c r="FK29" s="711"/>
      <c r="FL29" s="711"/>
      <c r="FM29" s="711"/>
      <c r="FN29" s="711">
        <v>0.92191704700422483</v>
      </c>
      <c r="FO29" s="711"/>
      <c r="FP29" s="711"/>
      <c r="FQ29" s="711"/>
      <c r="FR29" s="711"/>
      <c r="FS29" s="711"/>
      <c r="FT29" s="711"/>
      <c r="FU29" s="711">
        <v>0</v>
      </c>
      <c r="FV29" s="711"/>
      <c r="FW29" s="711"/>
      <c r="FX29" s="711"/>
      <c r="FY29" s="711"/>
      <c r="FZ29" s="711"/>
      <c r="GA29" s="711"/>
      <c r="GB29" s="712">
        <f t="shared" si="0"/>
        <v>0</v>
      </c>
      <c r="GC29" s="712"/>
      <c r="GD29" s="712"/>
      <c r="GE29" s="712"/>
      <c r="GF29" s="712"/>
      <c r="GG29" s="712"/>
      <c r="GH29" s="712"/>
      <c r="GI29" s="712">
        <f t="shared" si="1"/>
        <v>0</v>
      </c>
      <c r="GJ29" s="723"/>
      <c r="GK29" s="723"/>
      <c r="GL29" s="723"/>
      <c r="GM29" s="723"/>
      <c r="GN29" s="723"/>
      <c r="GO29" s="724"/>
      <c r="GP29" s="715">
        <v>278.39</v>
      </c>
      <c r="GQ29" s="711"/>
      <c r="GR29" s="711"/>
      <c r="GS29" s="711"/>
      <c r="GT29" s="711"/>
      <c r="GU29" s="711"/>
      <c r="GV29" s="711"/>
      <c r="GW29" s="711">
        <v>278.39</v>
      </c>
      <c r="GX29" s="711"/>
      <c r="GY29" s="711"/>
      <c r="GZ29" s="711"/>
      <c r="HA29" s="711"/>
      <c r="HB29" s="711"/>
      <c r="HC29" s="711"/>
      <c r="HD29" s="711">
        <v>278.39</v>
      </c>
      <c r="HE29" s="711"/>
      <c r="HF29" s="711"/>
      <c r="HG29" s="711"/>
      <c r="HH29" s="711"/>
      <c r="HI29" s="711"/>
      <c r="HJ29" s="711"/>
      <c r="HK29" s="711">
        <v>0</v>
      </c>
      <c r="HL29" s="711"/>
      <c r="HM29" s="711"/>
      <c r="HN29" s="711"/>
      <c r="HO29" s="711"/>
      <c r="HP29" s="711"/>
      <c r="HQ29" s="711"/>
      <c r="HR29" s="711">
        <f t="shared" si="2"/>
        <v>0</v>
      </c>
      <c r="HS29" s="711"/>
      <c r="HT29" s="711"/>
      <c r="HU29" s="711"/>
      <c r="HV29" s="711"/>
      <c r="HW29" s="711"/>
      <c r="HX29" s="711"/>
      <c r="HY29" s="711">
        <f t="shared" si="3"/>
        <v>0</v>
      </c>
      <c r="HZ29" s="711"/>
      <c r="IA29" s="711"/>
      <c r="IB29" s="711"/>
      <c r="IC29" s="711"/>
      <c r="ID29" s="711"/>
      <c r="IE29" s="716"/>
    </row>
    <row r="30" spans="1:246" s="2" customFormat="1" ht="19.5" customHeight="1" x14ac:dyDescent="0.2">
      <c r="A30" s="717" t="s">
        <v>475</v>
      </c>
      <c r="B30" s="718"/>
      <c r="C30" s="718"/>
      <c r="D30" s="718"/>
      <c r="E30" s="719"/>
      <c r="F30" s="720" t="s">
        <v>476</v>
      </c>
      <c r="G30" s="721"/>
      <c r="H30" s="721"/>
      <c r="I30" s="721"/>
      <c r="J30" s="721"/>
      <c r="K30" s="721"/>
      <c r="L30" s="721"/>
      <c r="M30" s="721"/>
      <c r="N30" s="721"/>
      <c r="O30" s="721"/>
      <c r="P30" s="721"/>
      <c r="Q30" s="721"/>
      <c r="R30" s="721"/>
      <c r="S30" s="721"/>
      <c r="T30" s="721"/>
      <c r="U30" s="721"/>
      <c r="V30" s="721"/>
      <c r="W30" s="721"/>
      <c r="X30" s="721"/>
      <c r="Y30" s="721"/>
      <c r="Z30" s="721"/>
      <c r="AA30" s="721"/>
      <c r="AB30" s="729">
        <v>0.38</v>
      </c>
      <c r="AC30" s="723"/>
      <c r="AD30" s="723"/>
      <c r="AE30" s="723"/>
      <c r="AF30" s="723"/>
      <c r="AG30" s="723"/>
      <c r="AH30" s="723"/>
      <c r="AI30" s="723">
        <v>0.38</v>
      </c>
      <c r="AJ30" s="723"/>
      <c r="AK30" s="723"/>
      <c r="AL30" s="723"/>
      <c r="AM30" s="723"/>
      <c r="AN30" s="723"/>
      <c r="AO30" s="723"/>
      <c r="AP30" s="723">
        <v>0.38</v>
      </c>
      <c r="AQ30" s="723"/>
      <c r="AR30" s="723"/>
      <c r="AS30" s="723"/>
      <c r="AT30" s="723"/>
      <c r="AU30" s="723"/>
      <c r="AV30" s="723"/>
      <c r="AW30" s="713">
        <v>0.30399999999999999</v>
      </c>
      <c r="AX30" s="713"/>
      <c r="AY30" s="713"/>
      <c r="AZ30" s="713"/>
      <c r="BA30" s="713"/>
      <c r="BB30" s="713"/>
      <c r="BC30" s="713"/>
      <c r="BD30" s="713">
        <v>0.30399999999999999</v>
      </c>
      <c r="BE30" s="713"/>
      <c r="BF30" s="713"/>
      <c r="BG30" s="713"/>
      <c r="BH30" s="713"/>
      <c r="BI30" s="713"/>
      <c r="BJ30" s="713"/>
      <c r="BK30" s="713">
        <v>0.30399999999999999</v>
      </c>
      <c r="BL30" s="713"/>
      <c r="BM30" s="713"/>
      <c r="BN30" s="713"/>
      <c r="BO30" s="713"/>
      <c r="BP30" s="713"/>
      <c r="BQ30" s="714"/>
      <c r="BR30" s="715">
        <v>0.1</v>
      </c>
      <c r="BS30" s="711"/>
      <c r="BT30" s="711"/>
      <c r="BU30" s="711"/>
      <c r="BV30" s="711"/>
      <c r="BW30" s="711"/>
      <c r="BX30" s="711"/>
      <c r="BY30" s="711">
        <v>0.1</v>
      </c>
      <c r="BZ30" s="711"/>
      <c r="CA30" s="711"/>
      <c r="CB30" s="711"/>
      <c r="CC30" s="711"/>
      <c r="CD30" s="711"/>
      <c r="CE30" s="711"/>
      <c r="CF30" s="711">
        <v>0.1</v>
      </c>
      <c r="CG30" s="723"/>
      <c r="CH30" s="723"/>
      <c r="CI30" s="723"/>
      <c r="CJ30" s="723"/>
      <c r="CK30" s="723"/>
      <c r="CL30" s="723"/>
      <c r="CM30" s="711">
        <v>0.08</v>
      </c>
      <c r="CN30" s="711"/>
      <c r="CO30" s="711"/>
      <c r="CP30" s="711"/>
      <c r="CQ30" s="711"/>
      <c r="CR30" s="711"/>
      <c r="CS30" s="711"/>
      <c r="CT30" s="711">
        <v>0.08</v>
      </c>
      <c r="CU30" s="711"/>
      <c r="CV30" s="711"/>
      <c r="CW30" s="711"/>
      <c r="CX30" s="711"/>
      <c r="CY30" s="711"/>
      <c r="CZ30" s="711"/>
      <c r="DA30" s="711">
        <v>0.08</v>
      </c>
      <c r="DB30" s="723"/>
      <c r="DC30" s="723"/>
      <c r="DD30" s="723"/>
      <c r="DE30" s="723"/>
      <c r="DF30" s="723"/>
      <c r="DG30" s="724"/>
      <c r="DH30" s="725">
        <v>167.42246205981579</v>
      </c>
      <c r="DI30" s="726"/>
      <c r="DJ30" s="726"/>
      <c r="DK30" s="726"/>
      <c r="DL30" s="726"/>
      <c r="DM30" s="726"/>
      <c r="DN30" s="726"/>
      <c r="DO30" s="712">
        <v>167.42246205981579</v>
      </c>
      <c r="DP30" s="712"/>
      <c r="DQ30" s="712"/>
      <c r="DR30" s="712"/>
      <c r="DS30" s="712"/>
      <c r="DT30" s="712"/>
      <c r="DU30" s="712"/>
      <c r="DV30" s="712">
        <v>167.42246205981579</v>
      </c>
      <c r="DW30" s="723"/>
      <c r="DX30" s="723"/>
      <c r="DY30" s="723"/>
      <c r="DZ30" s="723"/>
      <c r="EA30" s="723"/>
      <c r="EB30" s="723"/>
      <c r="EC30" s="712">
        <v>164.38862011359026</v>
      </c>
      <c r="ED30" s="712"/>
      <c r="EE30" s="712"/>
      <c r="EF30" s="712"/>
      <c r="EG30" s="712"/>
      <c r="EH30" s="712"/>
      <c r="EI30" s="712"/>
      <c r="EJ30" s="712">
        <v>164.38862011359026</v>
      </c>
      <c r="EK30" s="712"/>
      <c r="EL30" s="712"/>
      <c r="EM30" s="712"/>
      <c r="EN30" s="712"/>
      <c r="EO30" s="712"/>
      <c r="EP30" s="712"/>
      <c r="EQ30" s="712"/>
      <c r="ER30" s="712">
        <v>164.38862011359026</v>
      </c>
      <c r="ES30" s="727"/>
      <c r="ET30" s="727"/>
      <c r="EU30" s="727"/>
      <c r="EV30" s="727"/>
      <c r="EW30" s="727"/>
      <c r="EX30" s="727"/>
      <c r="EY30" s="728"/>
      <c r="EZ30" s="715">
        <v>2.4502089543834304</v>
      </c>
      <c r="FA30" s="711"/>
      <c r="FB30" s="711"/>
      <c r="FC30" s="711"/>
      <c r="FD30" s="711"/>
      <c r="FE30" s="711"/>
      <c r="FF30" s="711"/>
      <c r="FG30" s="711">
        <v>2.4502089543834304</v>
      </c>
      <c r="FH30" s="711"/>
      <c r="FI30" s="711"/>
      <c r="FJ30" s="711"/>
      <c r="FK30" s="711"/>
      <c r="FL30" s="711"/>
      <c r="FM30" s="711"/>
      <c r="FN30" s="711">
        <v>2.4502089543834304</v>
      </c>
      <c r="FO30" s="711"/>
      <c r="FP30" s="711"/>
      <c r="FQ30" s="711"/>
      <c r="FR30" s="711"/>
      <c r="FS30" s="711"/>
      <c r="FT30" s="711"/>
      <c r="FU30" s="711">
        <v>1.3636184908974143</v>
      </c>
      <c r="FV30" s="711"/>
      <c r="FW30" s="711"/>
      <c r="FX30" s="711"/>
      <c r="FY30" s="711"/>
      <c r="FZ30" s="711"/>
      <c r="GA30" s="711"/>
      <c r="GB30" s="712">
        <f t="shared" si="0"/>
        <v>1.3636184908974143</v>
      </c>
      <c r="GC30" s="712"/>
      <c r="GD30" s="712"/>
      <c r="GE30" s="712"/>
      <c r="GF30" s="712"/>
      <c r="GG30" s="712"/>
      <c r="GH30" s="712"/>
      <c r="GI30" s="712">
        <f t="shared" si="1"/>
        <v>1.3636184908974143</v>
      </c>
      <c r="GJ30" s="723"/>
      <c r="GK30" s="723"/>
      <c r="GL30" s="723"/>
      <c r="GM30" s="723"/>
      <c r="GN30" s="723"/>
      <c r="GO30" s="724"/>
      <c r="GP30" s="715">
        <v>5047.4769999999999</v>
      </c>
      <c r="GQ30" s="711"/>
      <c r="GR30" s="711"/>
      <c r="GS30" s="711"/>
      <c r="GT30" s="711"/>
      <c r="GU30" s="711"/>
      <c r="GV30" s="711"/>
      <c r="GW30" s="711">
        <v>5047.4769999999999</v>
      </c>
      <c r="GX30" s="711"/>
      <c r="GY30" s="711"/>
      <c r="GZ30" s="711"/>
      <c r="HA30" s="711"/>
      <c r="HB30" s="711"/>
      <c r="HC30" s="711"/>
      <c r="HD30" s="711">
        <v>5047.4769999999999</v>
      </c>
      <c r="HE30" s="711"/>
      <c r="HF30" s="711"/>
      <c r="HG30" s="711"/>
      <c r="HH30" s="711"/>
      <c r="HI30" s="711"/>
      <c r="HJ30" s="711"/>
      <c r="HK30" s="711">
        <v>2809.08</v>
      </c>
      <c r="HL30" s="711"/>
      <c r="HM30" s="711"/>
      <c r="HN30" s="711"/>
      <c r="HO30" s="711"/>
      <c r="HP30" s="711"/>
      <c r="HQ30" s="711"/>
      <c r="HR30" s="711">
        <f t="shared" si="2"/>
        <v>2809.08</v>
      </c>
      <c r="HS30" s="711"/>
      <c r="HT30" s="711"/>
      <c r="HU30" s="711"/>
      <c r="HV30" s="711"/>
      <c r="HW30" s="711"/>
      <c r="HX30" s="711"/>
      <c r="HY30" s="711">
        <f t="shared" si="3"/>
        <v>2809.08</v>
      </c>
      <c r="HZ30" s="711"/>
      <c r="IA30" s="711"/>
      <c r="IB30" s="711"/>
      <c r="IC30" s="711"/>
      <c r="ID30" s="711"/>
      <c r="IE30" s="716"/>
      <c r="IF30" s="795">
        <v>2.5</v>
      </c>
      <c r="IG30" s="796"/>
      <c r="IH30" s="796"/>
      <c r="II30" s="796"/>
      <c r="IJ30" s="796"/>
      <c r="IK30" s="796"/>
      <c r="IL30" s="796"/>
    </row>
    <row r="31" spans="1:246" s="2" customFormat="1" ht="19.5" customHeight="1" x14ac:dyDescent="0.2">
      <c r="A31" s="717" t="s">
        <v>477</v>
      </c>
      <c r="B31" s="718"/>
      <c r="C31" s="718"/>
      <c r="D31" s="718"/>
      <c r="E31" s="719"/>
      <c r="F31" s="720" t="s">
        <v>478</v>
      </c>
      <c r="G31" s="721"/>
      <c r="H31" s="721"/>
      <c r="I31" s="721"/>
      <c r="J31" s="721"/>
      <c r="K31" s="721"/>
      <c r="L31" s="721"/>
      <c r="M31" s="721"/>
      <c r="N31" s="721"/>
      <c r="O31" s="721"/>
      <c r="P31" s="721"/>
      <c r="Q31" s="721"/>
      <c r="R31" s="721"/>
      <c r="S31" s="721"/>
      <c r="T31" s="721"/>
      <c r="U31" s="721"/>
      <c r="V31" s="721"/>
      <c r="W31" s="721"/>
      <c r="X31" s="721"/>
      <c r="Y31" s="721"/>
      <c r="Z31" s="721"/>
      <c r="AA31" s="721"/>
      <c r="AB31" s="729">
        <v>0</v>
      </c>
      <c r="AC31" s="723"/>
      <c r="AD31" s="723"/>
      <c r="AE31" s="723"/>
      <c r="AF31" s="723"/>
      <c r="AG31" s="723"/>
      <c r="AH31" s="723"/>
      <c r="AI31" s="723">
        <v>0</v>
      </c>
      <c r="AJ31" s="723"/>
      <c r="AK31" s="723"/>
      <c r="AL31" s="723"/>
      <c r="AM31" s="723"/>
      <c r="AN31" s="723"/>
      <c r="AO31" s="723"/>
      <c r="AP31" s="723">
        <v>0</v>
      </c>
      <c r="AQ31" s="723"/>
      <c r="AR31" s="723"/>
      <c r="AS31" s="723"/>
      <c r="AT31" s="723"/>
      <c r="AU31" s="723"/>
      <c r="AV31" s="723"/>
      <c r="AW31" s="713">
        <v>0</v>
      </c>
      <c r="AX31" s="713"/>
      <c r="AY31" s="713"/>
      <c r="AZ31" s="713"/>
      <c r="BA31" s="713"/>
      <c r="BB31" s="713"/>
      <c r="BC31" s="713"/>
      <c r="BD31" s="713">
        <v>0</v>
      </c>
      <c r="BE31" s="713"/>
      <c r="BF31" s="713"/>
      <c r="BG31" s="713"/>
      <c r="BH31" s="713"/>
      <c r="BI31" s="713"/>
      <c r="BJ31" s="713"/>
      <c r="BK31" s="713">
        <v>0</v>
      </c>
      <c r="BL31" s="713"/>
      <c r="BM31" s="713"/>
      <c r="BN31" s="713"/>
      <c r="BO31" s="713"/>
      <c r="BP31" s="713"/>
      <c r="BQ31" s="714"/>
      <c r="BR31" s="715">
        <v>0</v>
      </c>
      <c r="BS31" s="711"/>
      <c r="BT31" s="711"/>
      <c r="BU31" s="711"/>
      <c r="BV31" s="711"/>
      <c r="BW31" s="711"/>
      <c r="BX31" s="711"/>
      <c r="BY31" s="711">
        <v>0</v>
      </c>
      <c r="BZ31" s="711"/>
      <c r="CA31" s="711"/>
      <c r="CB31" s="711"/>
      <c r="CC31" s="711"/>
      <c r="CD31" s="711"/>
      <c r="CE31" s="711"/>
      <c r="CF31" s="711">
        <v>0</v>
      </c>
      <c r="CG31" s="723"/>
      <c r="CH31" s="723"/>
      <c r="CI31" s="723"/>
      <c r="CJ31" s="723"/>
      <c r="CK31" s="723"/>
      <c r="CL31" s="723"/>
      <c r="CM31" s="711">
        <v>0</v>
      </c>
      <c r="CN31" s="711"/>
      <c r="CO31" s="711"/>
      <c r="CP31" s="711"/>
      <c r="CQ31" s="711"/>
      <c r="CR31" s="711"/>
      <c r="CS31" s="711"/>
      <c r="CT31" s="711">
        <v>0</v>
      </c>
      <c r="CU31" s="711"/>
      <c r="CV31" s="711"/>
      <c r="CW31" s="711"/>
      <c r="CX31" s="711"/>
      <c r="CY31" s="711"/>
      <c r="CZ31" s="711"/>
      <c r="DA31" s="711">
        <v>0</v>
      </c>
      <c r="DB31" s="723"/>
      <c r="DC31" s="723"/>
      <c r="DD31" s="723"/>
      <c r="DE31" s="723"/>
      <c r="DF31" s="723"/>
      <c r="DG31" s="724"/>
      <c r="DH31" s="725">
        <v>179.08173458304699</v>
      </c>
      <c r="DI31" s="726"/>
      <c r="DJ31" s="726"/>
      <c r="DK31" s="726"/>
      <c r="DL31" s="726"/>
      <c r="DM31" s="726"/>
      <c r="DN31" s="726"/>
      <c r="DO31" s="712">
        <v>179.08173458304699</v>
      </c>
      <c r="DP31" s="712"/>
      <c r="DQ31" s="712"/>
      <c r="DR31" s="712"/>
      <c r="DS31" s="712"/>
      <c r="DT31" s="712"/>
      <c r="DU31" s="712"/>
      <c r="DV31" s="712">
        <v>179.08173458304699</v>
      </c>
      <c r="DW31" s="723"/>
      <c r="DX31" s="723"/>
      <c r="DY31" s="723"/>
      <c r="DZ31" s="723"/>
      <c r="EA31" s="723"/>
      <c r="EB31" s="723"/>
      <c r="EC31" s="712">
        <v>162.28215559595384</v>
      </c>
      <c r="ED31" s="712"/>
      <c r="EE31" s="712"/>
      <c r="EF31" s="712"/>
      <c r="EG31" s="712"/>
      <c r="EH31" s="712"/>
      <c r="EI31" s="712"/>
      <c r="EJ31" s="712">
        <v>162.28215559595384</v>
      </c>
      <c r="EK31" s="712"/>
      <c r="EL31" s="712"/>
      <c r="EM31" s="712"/>
      <c r="EN31" s="712"/>
      <c r="EO31" s="712"/>
      <c r="EP31" s="712"/>
      <c r="EQ31" s="712"/>
      <c r="ER31" s="712">
        <v>162.28215559595384</v>
      </c>
      <c r="ES31" s="727"/>
      <c r="ET31" s="727"/>
      <c r="EU31" s="727"/>
      <c r="EV31" s="727"/>
      <c r="EW31" s="727"/>
      <c r="EX31" s="727"/>
      <c r="EY31" s="728"/>
      <c r="EZ31" s="715">
        <v>2.5561866596049008</v>
      </c>
      <c r="FA31" s="711"/>
      <c r="FB31" s="711"/>
      <c r="FC31" s="711"/>
      <c r="FD31" s="711"/>
      <c r="FE31" s="711"/>
      <c r="FF31" s="711"/>
      <c r="FG31" s="711">
        <v>2.5561866596049008</v>
      </c>
      <c r="FH31" s="711"/>
      <c r="FI31" s="711"/>
      <c r="FJ31" s="711"/>
      <c r="FK31" s="711"/>
      <c r="FL31" s="711"/>
      <c r="FM31" s="711"/>
      <c r="FN31" s="711">
        <v>2.5561866596049008</v>
      </c>
      <c r="FO31" s="711"/>
      <c r="FP31" s="711"/>
      <c r="FQ31" s="711"/>
      <c r="FR31" s="711"/>
      <c r="FS31" s="711"/>
      <c r="FT31" s="711"/>
      <c r="FU31" s="711">
        <v>1.59</v>
      </c>
      <c r="FV31" s="711"/>
      <c r="FW31" s="711"/>
      <c r="FX31" s="711"/>
      <c r="FY31" s="711"/>
      <c r="FZ31" s="711"/>
      <c r="GA31" s="711"/>
      <c r="GB31" s="712">
        <f t="shared" si="0"/>
        <v>1.59</v>
      </c>
      <c r="GC31" s="712"/>
      <c r="GD31" s="712"/>
      <c r="GE31" s="712"/>
      <c r="GF31" s="712"/>
      <c r="GG31" s="712"/>
      <c r="GH31" s="712"/>
      <c r="GI31" s="712">
        <f t="shared" si="1"/>
        <v>1.59</v>
      </c>
      <c r="GJ31" s="723"/>
      <c r="GK31" s="723"/>
      <c r="GL31" s="723"/>
      <c r="GM31" s="723"/>
      <c r="GN31" s="723"/>
      <c r="GO31" s="724"/>
      <c r="GP31" s="715">
        <v>1327.6915307960962</v>
      </c>
      <c r="GQ31" s="711"/>
      <c r="GR31" s="711"/>
      <c r="GS31" s="711"/>
      <c r="GT31" s="711"/>
      <c r="GU31" s="711"/>
      <c r="GV31" s="711"/>
      <c r="GW31" s="711">
        <v>1327.6915307960962</v>
      </c>
      <c r="GX31" s="711"/>
      <c r="GY31" s="711"/>
      <c r="GZ31" s="711"/>
      <c r="HA31" s="711"/>
      <c r="HB31" s="711"/>
      <c r="HC31" s="711"/>
      <c r="HD31" s="711">
        <v>1327.6915307960962</v>
      </c>
      <c r="HE31" s="711"/>
      <c r="HF31" s="711"/>
      <c r="HG31" s="711"/>
      <c r="HH31" s="711"/>
      <c r="HI31" s="711"/>
      <c r="HJ31" s="711"/>
      <c r="HK31" s="711">
        <v>991.44</v>
      </c>
      <c r="HL31" s="711"/>
      <c r="HM31" s="711"/>
      <c r="HN31" s="711"/>
      <c r="HO31" s="711"/>
      <c r="HP31" s="711"/>
      <c r="HQ31" s="711"/>
      <c r="HR31" s="711">
        <f t="shared" si="2"/>
        <v>991.44</v>
      </c>
      <c r="HS31" s="711"/>
      <c r="HT31" s="711"/>
      <c r="HU31" s="711"/>
      <c r="HV31" s="711"/>
      <c r="HW31" s="711"/>
      <c r="HX31" s="711"/>
      <c r="HY31" s="711">
        <f t="shared" si="3"/>
        <v>991.44</v>
      </c>
      <c r="HZ31" s="711"/>
      <c r="IA31" s="711"/>
      <c r="IB31" s="711"/>
      <c r="IC31" s="711"/>
      <c r="ID31" s="711"/>
      <c r="IE31" s="716"/>
      <c r="IF31" s="795">
        <v>2.9</v>
      </c>
      <c r="IG31" s="796"/>
      <c r="IH31" s="796"/>
      <c r="II31" s="796"/>
      <c r="IJ31" s="796"/>
      <c r="IK31" s="796"/>
      <c r="IL31" s="796"/>
    </row>
    <row r="32" spans="1:246" s="135" customFormat="1" ht="19.5" customHeight="1" x14ac:dyDescent="0.2">
      <c r="A32" s="717" t="s">
        <v>479</v>
      </c>
      <c r="B32" s="718"/>
      <c r="C32" s="718"/>
      <c r="D32" s="718"/>
      <c r="E32" s="719"/>
      <c r="F32" s="720" t="s">
        <v>480</v>
      </c>
      <c r="G32" s="721"/>
      <c r="H32" s="721"/>
      <c r="I32" s="721"/>
      <c r="J32" s="721"/>
      <c r="K32" s="721"/>
      <c r="L32" s="721"/>
      <c r="M32" s="721"/>
      <c r="N32" s="721"/>
      <c r="O32" s="721"/>
      <c r="P32" s="721"/>
      <c r="Q32" s="721"/>
      <c r="R32" s="721"/>
      <c r="S32" s="721"/>
      <c r="T32" s="721"/>
      <c r="U32" s="721"/>
      <c r="V32" s="721"/>
      <c r="W32" s="721"/>
      <c r="X32" s="721"/>
      <c r="Y32" s="721"/>
      <c r="Z32" s="721"/>
      <c r="AA32" s="131"/>
      <c r="AB32" s="729">
        <v>0</v>
      </c>
      <c r="AC32" s="723"/>
      <c r="AD32" s="723"/>
      <c r="AE32" s="723"/>
      <c r="AF32" s="723"/>
      <c r="AG32" s="723"/>
      <c r="AH32" s="723"/>
      <c r="AI32" s="723">
        <v>0</v>
      </c>
      <c r="AJ32" s="723"/>
      <c r="AK32" s="723"/>
      <c r="AL32" s="723"/>
      <c r="AM32" s="723"/>
      <c r="AN32" s="723"/>
      <c r="AO32" s="723"/>
      <c r="AP32" s="723">
        <v>0</v>
      </c>
      <c r="AQ32" s="723"/>
      <c r="AR32" s="723"/>
      <c r="AS32" s="723"/>
      <c r="AT32" s="723"/>
      <c r="AU32" s="723"/>
      <c r="AV32" s="723"/>
      <c r="AW32" s="713">
        <v>0</v>
      </c>
      <c r="AX32" s="713"/>
      <c r="AY32" s="713"/>
      <c r="AZ32" s="713"/>
      <c r="BA32" s="713"/>
      <c r="BB32" s="713"/>
      <c r="BC32" s="713"/>
      <c r="BD32" s="713">
        <v>0</v>
      </c>
      <c r="BE32" s="713"/>
      <c r="BF32" s="713"/>
      <c r="BG32" s="713"/>
      <c r="BH32" s="713"/>
      <c r="BI32" s="713"/>
      <c r="BJ32" s="713"/>
      <c r="BK32" s="713">
        <v>0</v>
      </c>
      <c r="BL32" s="713"/>
      <c r="BM32" s="713"/>
      <c r="BN32" s="713"/>
      <c r="BO32" s="713"/>
      <c r="BP32" s="713"/>
      <c r="BQ32" s="714"/>
      <c r="BR32" s="715">
        <v>0</v>
      </c>
      <c r="BS32" s="711"/>
      <c r="BT32" s="711"/>
      <c r="BU32" s="711"/>
      <c r="BV32" s="711"/>
      <c r="BW32" s="711"/>
      <c r="BX32" s="711"/>
      <c r="BY32" s="711">
        <v>0</v>
      </c>
      <c r="BZ32" s="711"/>
      <c r="CA32" s="711"/>
      <c r="CB32" s="711"/>
      <c r="CC32" s="711"/>
      <c r="CD32" s="711"/>
      <c r="CE32" s="711"/>
      <c r="CF32" s="711">
        <v>0</v>
      </c>
      <c r="CG32" s="723"/>
      <c r="CH32" s="723"/>
      <c r="CI32" s="723"/>
      <c r="CJ32" s="723"/>
      <c r="CK32" s="723"/>
      <c r="CL32" s="723"/>
      <c r="CM32" s="711">
        <v>0</v>
      </c>
      <c r="CN32" s="711"/>
      <c r="CO32" s="711"/>
      <c r="CP32" s="711"/>
      <c r="CQ32" s="711"/>
      <c r="CR32" s="711"/>
      <c r="CS32" s="711"/>
      <c r="CT32" s="711">
        <v>0</v>
      </c>
      <c r="CU32" s="711"/>
      <c r="CV32" s="711"/>
      <c r="CW32" s="711"/>
      <c r="CX32" s="711"/>
      <c r="CY32" s="711"/>
      <c r="CZ32" s="711"/>
      <c r="DA32" s="711">
        <v>0</v>
      </c>
      <c r="DB32" s="723"/>
      <c r="DC32" s="723"/>
      <c r="DD32" s="723"/>
      <c r="DE32" s="723"/>
      <c r="DF32" s="723"/>
      <c r="DG32" s="724"/>
      <c r="DH32" s="725">
        <v>177.19071428231135</v>
      </c>
      <c r="DI32" s="726"/>
      <c r="DJ32" s="726"/>
      <c r="DK32" s="726"/>
      <c r="DL32" s="726"/>
      <c r="DM32" s="726"/>
      <c r="DN32" s="726"/>
      <c r="DO32" s="712">
        <v>177.19071428231135</v>
      </c>
      <c r="DP32" s="712"/>
      <c r="DQ32" s="712"/>
      <c r="DR32" s="712"/>
      <c r="DS32" s="712"/>
      <c r="DT32" s="712"/>
      <c r="DU32" s="712"/>
      <c r="DV32" s="712">
        <v>177.19071428231135</v>
      </c>
      <c r="DW32" s="723"/>
      <c r="DX32" s="723"/>
      <c r="DY32" s="723"/>
      <c r="DZ32" s="723"/>
      <c r="EA32" s="723"/>
      <c r="EB32" s="723"/>
      <c r="EC32" s="712">
        <v>0</v>
      </c>
      <c r="ED32" s="712"/>
      <c r="EE32" s="712"/>
      <c r="EF32" s="712"/>
      <c r="EG32" s="712"/>
      <c r="EH32" s="712"/>
      <c r="EI32" s="712"/>
      <c r="EJ32" s="712">
        <v>0</v>
      </c>
      <c r="EK32" s="712"/>
      <c r="EL32" s="712"/>
      <c r="EM32" s="712"/>
      <c r="EN32" s="712"/>
      <c r="EO32" s="712"/>
      <c r="EP32" s="712"/>
      <c r="EQ32" s="712"/>
      <c r="ER32" s="712">
        <v>0</v>
      </c>
      <c r="ES32" s="727"/>
      <c r="ET32" s="727"/>
      <c r="EU32" s="727"/>
      <c r="EV32" s="727"/>
      <c r="EW32" s="727"/>
      <c r="EX32" s="727"/>
      <c r="EY32" s="728"/>
      <c r="EZ32" s="715">
        <v>1.8001913634358331</v>
      </c>
      <c r="FA32" s="711"/>
      <c r="FB32" s="711"/>
      <c r="FC32" s="711"/>
      <c r="FD32" s="711"/>
      <c r="FE32" s="711"/>
      <c r="FF32" s="711"/>
      <c r="FG32" s="711">
        <v>1.8001913634358331</v>
      </c>
      <c r="FH32" s="711"/>
      <c r="FI32" s="711"/>
      <c r="FJ32" s="711"/>
      <c r="FK32" s="711"/>
      <c r="FL32" s="711"/>
      <c r="FM32" s="711"/>
      <c r="FN32" s="711">
        <v>1.8001913634358331</v>
      </c>
      <c r="FO32" s="711"/>
      <c r="FP32" s="711"/>
      <c r="FQ32" s="711"/>
      <c r="FR32" s="711"/>
      <c r="FS32" s="711"/>
      <c r="FT32" s="711"/>
      <c r="FU32" s="711">
        <v>0</v>
      </c>
      <c r="FV32" s="711"/>
      <c r="FW32" s="711"/>
      <c r="FX32" s="711"/>
      <c r="FY32" s="711"/>
      <c r="FZ32" s="711"/>
      <c r="GA32" s="711"/>
      <c r="GB32" s="712">
        <f t="shared" si="0"/>
        <v>0</v>
      </c>
      <c r="GC32" s="712"/>
      <c r="GD32" s="712"/>
      <c r="GE32" s="712"/>
      <c r="GF32" s="712"/>
      <c r="GG32" s="712"/>
      <c r="GH32" s="712"/>
      <c r="GI32" s="712">
        <f t="shared" si="1"/>
        <v>0</v>
      </c>
      <c r="GJ32" s="723"/>
      <c r="GK32" s="723"/>
      <c r="GL32" s="723"/>
      <c r="GM32" s="723"/>
      <c r="GN32" s="723"/>
      <c r="GO32" s="724"/>
      <c r="GP32" s="715">
        <v>188.52</v>
      </c>
      <c r="GQ32" s="711"/>
      <c r="GR32" s="711"/>
      <c r="GS32" s="711"/>
      <c r="GT32" s="711"/>
      <c r="GU32" s="711"/>
      <c r="GV32" s="711"/>
      <c r="GW32" s="711">
        <v>188.52</v>
      </c>
      <c r="GX32" s="711"/>
      <c r="GY32" s="711"/>
      <c r="GZ32" s="711"/>
      <c r="HA32" s="711"/>
      <c r="HB32" s="711"/>
      <c r="HC32" s="711"/>
      <c r="HD32" s="711">
        <v>188.52</v>
      </c>
      <c r="HE32" s="711"/>
      <c r="HF32" s="711"/>
      <c r="HG32" s="711"/>
      <c r="HH32" s="711"/>
      <c r="HI32" s="711"/>
      <c r="HJ32" s="711"/>
      <c r="HK32" s="711">
        <v>0</v>
      </c>
      <c r="HL32" s="711"/>
      <c r="HM32" s="711"/>
      <c r="HN32" s="711"/>
      <c r="HO32" s="711"/>
      <c r="HP32" s="711"/>
      <c r="HQ32" s="711"/>
      <c r="HR32" s="711">
        <f t="shared" si="2"/>
        <v>0</v>
      </c>
      <c r="HS32" s="711"/>
      <c r="HT32" s="711"/>
      <c r="HU32" s="711"/>
      <c r="HV32" s="711"/>
      <c r="HW32" s="711"/>
      <c r="HX32" s="711"/>
      <c r="HY32" s="711">
        <f t="shared" si="3"/>
        <v>0</v>
      </c>
      <c r="HZ32" s="711"/>
      <c r="IA32" s="711"/>
      <c r="IB32" s="711"/>
      <c r="IC32" s="711"/>
      <c r="ID32" s="711"/>
      <c r="IE32" s="716"/>
    </row>
    <row r="33" spans="1:246" s="2" customFormat="1" ht="19.5" customHeight="1" x14ac:dyDescent="0.2">
      <c r="A33" s="717" t="s">
        <v>481</v>
      </c>
      <c r="B33" s="718"/>
      <c r="C33" s="718"/>
      <c r="D33" s="718"/>
      <c r="E33" s="719"/>
      <c r="F33" s="720" t="s">
        <v>482</v>
      </c>
      <c r="G33" s="721"/>
      <c r="H33" s="721"/>
      <c r="I33" s="721"/>
      <c r="J33" s="721"/>
      <c r="K33" s="721"/>
      <c r="L33" s="721"/>
      <c r="M33" s="721"/>
      <c r="N33" s="721"/>
      <c r="O33" s="721"/>
      <c r="P33" s="721"/>
      <c r="Q33" s="721"/>
      <c r="R33" s="721"/>
      <c r="S33" s="721"/>
      <c r="T33" s="721"/>
      <c r="U33" s="721"/>
      <c r="V33" s="721"/>
      <c r="W33" s="721"/>
      <c r="X33" s="721"/>
      <c r="Y33" s="721"/>
      <c r="Z33" s="721"/>
      <c r="AA33" s="721"/>
      <c r="AB33" s="729">
        <v>0.5</v>
      </c>
      <c r="AC33" s="723"/>
      <c r="AD33" s="723"/>
      <c r="AE33" s="723"/>
      <c r="AF33" s="723"/>
      <c r="AG33" s="723"/>
      <c r="AH33" s="723"/>
      <c r="AI33" s="723">
        <v>0.5</v>
      </c>
      <c r="AJ33" s="723"/>
      <c r="AK33" s="723"/>
      <c r="AL33" s="723"/>
      <c r="AM33" s="723"/>
      <c r="AN33" s="723"/>
      <c r="AO33" s="723"/>
      <c r="AP33" s="723">
        <v>0.5</v>
      </c>
      <c r="AQ33" s="723"/>
      <c r="AR33" s="723"/>
      <c r="AS33" s="723"/>
      <c r="AT33" s="723"/>
      <c r="AU33" s="723"/>
      <c r="AV33" s="723"/>
      <c r="AW33" s="713">
        <v>0.4</v>
      </c>
      <c r="AX33" s="713"/>
      <c r="AY33" s="713"/>
      <c r="AZ33" s="713"/>
      <c r="BA33" s="713"/>
      <c r="BB33" s="713"/>
      <c r="BC33" s="713"/>
      <c r="BD33" s="713">
        <v>0.4</v>
      </c>
      <c r="BE33" s="713"/>
      <c r="BF33" s="713"/>
      <c r="BG33" s="713"/>
      <c r="BH33" s="713"/>
      <c r="BI33" s="713"/>
      <c r="BJ33" s="713"/>
      <c r="BK33" s="713">
        <v>0.4</v>
      </c>
      <c r="BL33" s="713"/>
      <c r="BM33" s="713"/>
      <c r="BN33" s="713"/>
      <c r="BO33" s="713"/>
      <c r="BP33" s="713"/>
      <c r="BQ33" s="714"/>
      <c r="BR33" s="715">
        <v>0.24</v>
      </c>
      <c r="BS33" s="711"/>
      <c r="BT33" s="711"/>
      <c r="BU33" s="711"/>
      <c r="BV33" s="711"/>
      <c r="BW33" s="711"/>
      <c r="BX33" s="711"/>
      <c r="BY33" s="711">
        <v>0.24</v>
      </c>
      <c r="BZ33" s="711"/>
      <c r="CA33" s="711"/>
      <c r="CB33" s="711"/>
      <c r="CC33" s="711"/>
      <c r="CD33" s="711"/>
      <c r="CE33" s="711"/>
      <c r="CF33" s="711">
        <v>0.24</v>
      </c>
      <c r="CG33" s="723"/>
      <c r="CH33" s="723"/>
      <c r="CI33" s="723"/>
      <c r="CJ33" s="723"/>
      <c r="CK33" s="723"/>
      <c r="CL33" s="723"/>
      <c r="CM33" s="711">
        <v>0.19199999999999998</v>
      </c>
      <c r="CN33" s="711"/>
      <c r="CO33" s="711"/>
      <c r="CP33" s="711"/>
      <c r="CQ33" s="711"/>
      <c r="CR33" s="711"/>
      <c r="CS33" s="711"/>
      <c r="CT33" s="711">
        <v>0.19199999999999998</v>
      </c>
      <c r="CU33" s="711"/>
      <c r="CV33" s="711"/>
      <c r="CW33" s="711"/>
      <c r="CX33" s="711"/>
      <c r="CY33" s="711"/>
      <c r="CZ33" s="711"/>
      <c r="DA33" s="711">
        <v>0.19199999999999998</v>
      </c>
      <c r="DB33" s="723"/>
      <c r="DC33" s="723"/>
      <c r="DD33" s="723"/>
      <c r="DE33" s="723"/>
      <c r="DF33" s="723"/>
      <c r="DG33" s="724"/>
      <c r="DH33" s="725">
        <v>168.54169210276473</v>
      </c>
      <c r="DI33" s="726"/>
      <c r="DJ33" s="726"/>
      <c r="DK33" s="726"/>
      <c r="DL33" s="726"/>
      <c r="DM33" s="726"/>
      <c r="DN33" s="726"/>
      <c r="DO33" s="712">
        <v>168.54169210276473</v>
      </c>
      <c r="DP33" s="712"/>
      <c r="DQ33" s="712"/>
      <c r="DR33" s="712"/>
      <c r="DS33" s="712"/>
      <c r="DT33" s="712"/>
      <c r="DU33" s="712"/>
      <c r="DV33" s="712">
        <v>168.54169210276473</v>
      </c>
      <c r="DW33" s="723"/>
      <c r="DX33" s="723"/>
      <c r="DY33" s="723"/>
      <c r="DZ33" s="723"/>
      <c r="EA33" s="723"/>
      <c r="EB33" s="723"/>
      <c r="EC33" s="712">
        <v>162.80963658390922</v>
      </c>
      <c r="ED33" s="712"/>
      <c r="EE33" s="712"/>
      <c r="EF33" s="712"/>
      <c r="EG33" s="712"/>
      <c r="EH33" s="712"/>
      <c r="EI33" s="712"/>
      <c r="EJ33" s="712">
        <v>162.80963658390922</v>
      </c>
      <c r="EK33" s="712"/>
      <c r="EL33" s="712"/>
      <c r="EM33" s="712"/>
      <c r="EN33" s="712"/>
      <c r="EO33" s="712"/>
      <c r="EP33" s="712"/>
      <c r="EQ33" s="712"/>
      <c r="ER33" s="712">
        <v>162.80963658390922</v>
      </c>
      <c r="ES33" s="727"/>
      <c r="ET33" s="727"/>
      <c r="EU33" s="727"/>
      <c r="EV33" s="727"/>
      <c r="EW33" s="727"/>
      <c r="EX33" s="727"/>
      <c r="EY33" s="728"/>
      <c r="EZ33" s="715">
        <v>2.4367422842417712</v>
      </c>
      <c r="FA33" s="711"/>
      <c r="FB33" s="711"/>
      <c r="FC33" s="711"/>
      <c r="FD33" s="711"/>
      <c r="FE33" s="711"/>
      <c r="FF33" s="711"/>
      <c r="FG33" s="711">
        <v>2.4367422842417712</v>
      </c>
      <c r="FH33" s="711"/>
      <c r="FI33" s="711"/>
      <c r="FJ33" s="711"/>
      <c r="FK33" s="711"/>
      <c r="FL33" s="711"/>
      <c r="FM33" s="711"/>
      <c r="FN33" s="711">
        <v>2.4367422842417712</v>
      </c>
      <c r="FO33" s="711"/>
      <c r="FP33" s="711"/>
      <c r="FQ33" s="711"/>
      <c r="FR33" s="711"/>
      <c r="FS33" s="711"/>
      <c r="FT33" s="711"/>
      <c r="FU33" s="711">
        <v>1.66</v>
      </c>
      <c r="FV33" s="711"/>
      <c r="FW33" s="711"/>
      <c r="FX33" s="711"/>
      <c r="FY33" s="711"/>
      <c r="FZ33" s="711"/>
      <c r="GA33" s="711"/>
      <c r="GB33" s="712">
        <f t="shared" si="0"/>
        <v>1.66</v>
      </c>
      <c r="GC33" s="712"/>
      <c r="GD33" s="712"/>
      <c r="GE33" s="712"/>
      <c r="GF33" s="712"/>
      <c r="GG33" s="712"/>
      <c r="GH33" s="712"/>
      <c r="GI33" s="712">
        <f t="shared" si="1"/>
        <v>1.66</v>
      </c>
      <c r="GJ33" s="723"/>
      <c r="GK33" s="723"/>
      <c r="GL33" s="723"/>
      <c r="GM33" s="723"/>
      <c r="GN33" s="723"/>
      <c r="GO33" s="724"/>
      <c r="GP33" s="715">
        <v>2000.7203921717717</v>
      </c>
      <c r="GQ33" s="711"/>
      <c r="GR33" s="711"/>
      <c r="GS33" s="711"/>
      <c r="GT33" s="711"/>
      <c r="GU33" s="711"/>
      <c r="GV33" s="711"/>
      <c r="GW33" s="711">
        <v>2000.7203921717717</v>
      </c>
      <c r="GX33" s="711"/>
      <c r="GY33" s="711"/>
      <c r="GZ33" s="711"/>
      <c r="HA33" s="711"/>
      <c r="HB33" s="711"/>
      <c r="HC33" s="711"/>
      <c r="HD33" s="711">
        <v>2000.7203921717717</v>
      </c>
      <c r="HE33" s="711"/>
      <c r="HF33" s="711"/>
      <c r="HG33" s="711"/>
      <c r="HH33" s="711"/>
      <c r="HI33" s="711"/>
      <c r="HJ33" s="711"/>
      <c r="HK33" s="711">
        <v>1949.8319999999999</v>
      </c>
      <c r="HL33" s="711"/>
      <c r="HM33" s="711"/>
      <c r="HN33" s="711"/>
      <c r="HO33" s="711"/>
      <c r="HP33" s="711"/>
      <c r="HQ33" s="711"/>
      <c r="HR33" s="711">
        <f t="shared" si="2"/>
        <v>1949.8319999999999</v>
      </c>
      <c r="HS33" s="711"/>
      <c r="HT33" s="711"/>
      <c r="HU33" s="711"/>
      <c r="HV33" s="711"/>
      <c r="HW33" s="711"/>
      <c r="HX33" s="711"/>
      <c r="HY33" s="711">
        <f t="shared" si="3"/>
        <v>1949.8319999999999</v>
      </c>
      <c r="HZ33" s="711"/>
      <c r="IA33" s="711"/>
      <c r="IB33" s="711"/>
      <c r="IC33" s="711"/>
      <c r="ID33" s="711"/>
      <c r="IE33" s="716"/>
      <c r="IF33" s="795">
        <v>5.78</v>
      </c>
      <c r="IG33" s="796"/>
      <c r="IH33" s="796"/>
      <c r="II33" s="796"/>
      <c r="IJ33" s="796"/>
      <c r="IK33" s="796"/>
      <c r="IL33" s="796"/>
    </row>
    <row r="34" spans="1:246" s="2" customFormat="1" ht="19.5" customHeight="1" x14ac:dyDescent="0.2">
      <c r="A34" s="717" t="s">
        <v>483</v>
      </c>
      <c r="B34" s="718"/>
      <c r="C34" s="718"/>
      <c r="D34" s="718"/>
      <c r="E34" s="719"/>
      <c r="F34" s="720" t="s">
        <v>175</v>
      </c>
      <c r="G34" s="721"/>
      <c r="H34" s="721"/>
      <c r="I34" s="721"/>
      <c r="J34" s="721"/>
      <c r="K34" s="721"/>
      <c r="L34" s="721"/>
      <c r="M34" s="721"/>
      <c r="N34" s="721"/>
      <c r="O34" s="721"/>
      <c r="P34" s="721"/>
      <c r="Q34" s="721"/>
      <c r="R34" s="721"/>
      <c r="S34" s="721"/>
      <c r="T34" s="721"/>
      <c r="U34" s="721"/>
      <c r="V34" s="721"/>
      <c r="W34" s="721"/>
      <c r="X34" s="721"/>
      <c r="Y34" s="721"/>
      <c r="Z34" s="721"/>
      <c r="AA34" s="721"/>
      <c r="AB34" s="729">
        <v>0.2</v>
      </c>
      <c r="AC34" s="723"/>
      <c r="AD34" s="723"/>
      <c r="AE34" s="723"/>
      <c r="AF34" s="723"/>
      <c r="AG34" s="723"/>
      <c r="AH34" s="723"/>
      <c r="AI34" s="723">
        <v>0.2</v>
      </c>
      <c r="AJ34" s="723"/>
      <c r="AK34" s="723"/>
      <c r="AL34" s="723"/>
      <c r="AM34" s="723"/>
      <c r="AN34" s="723"/>
      <c r="AO34" s="723"/>
      <c r="AP34" s="723">
        <v>0.2</v>
      </c>
      <c r="AQ34" s="723"/>
      <c r="AR34" s="723"/>
      <c r="AS34" s="723"/>
      <c r="AT34" s="723"/>
      <c r="AU34" s="723"/>
      <c r="AV34" s="723"/>
      <c r="AW34" s="713">
        <v>0.16</v>
      </c>
      <c r="AX34" s="713"/>
      <c r="AY34" s="713"/>
      <c r="AZ34" s="713"/>
      <c r="BA34" s="713"/>
      <c r="BB34" s="713"/>
      <c r="BC34" s="713"/>
      <c r="BD34" s="713">
        <v>0.16</v>
      </c>
      <c r="BE34" s="713"/>
      <c r="BF34" s="713"/>
      <c r="BG34" s="713"/>
      <c r="BH34" s="713"/>
      <c r="BI34" s="713"/>
      <c r="BJ34" s="713"/>
      <c r="BK34" s="713">
        <v>0.16</v>
      </c>
      <c r="BL34" s="713"/>
      <c r="BM34" s="713"/>
      <c r="BN34" s="713"/>
      <c r="BO34" s="713"/>
      <c r="BP34" s="713"/>
      <c r="BQ34" s="714"/>
      <c r="BR34" s="715">
        <v>0</v>
      </c>
      <c r="BS34" s="711"/>
      <c r="BT34" s="711"/>
      <c r="BU34" s="711"/>
      <c r="BV34" s="711"/>
      <c r="BW34" s="711"/>
      <c r="BX34" s="711"/>
      <c r="BY34" s="711">
        <v>0</v>
      </c>
      <c r="BZ34" s="711"/>
      <c r="CA34" s="711"/>
      <c r="CB34" s="711"/>
      <c r="CC34" s="711"/>
      <c r="CD34" s="711"/>
      <c r="CE34" s="711"/>
      <c r="CF34" s="711">
        <v>0</v>
      </c>
      <c r="CG34" s="723"/>
      <c r="CH34" s="723"/>
      <c r="CI34" s="723"/>
      <c r="CJ34" s="723"/>
      <c r="CK34" s="723"/>
      <c r="CL34" s="723"/>
      <c r="CM34" s="711">
        <v>0</v>
      </c>
      <c r="CN34" s="711"/>
      <c r="CO34" s="711"/>
      <c r="CP34" s="711"/>
      <c r="CQ34" s="711"/>
      <c r="CR34" s="711"/>
      <c r="CS34" s="711"/>
      <c r="CT34" s="711">
        <v>0</v>
      </c>
      <c r="CU34" s="711"/>
      <c r="CV34" s="711"/>
      <c r="CW34" s="711"/>
      <c r="CX34" s="711"/>
      <c r="CY34" s="711"/>
      <c r="CZ34" s="711"/>
      <c r="DA34" s="711">
        <v>0</v>
      </c>
      <c r="DB34" s="723"/>
      <c r="DC34" s="723"/>
      <c r="DD34" s="723"/>
      <c r="DE34" s="723"/>
      <c r="DF34" s="723"/>
      <c r="DG34" s="724"/>
      <c r="DH34" s="725">
        <v>168.53506313405791</v>
      </c>
      <c r="DI34" s="726"/>
      <c r="DJ34" s="726"/>
      <c r="DK34" s="726"/>
      <c r="DL34" s="726"/>
      <c r="DM34" s="726"/>
      <c r="DN34" s="726"/>
      <c r="DO34" s="712">
        <v>168.53506313405791</v>
      </c>
      <c r="DP34" s="712"/>
      <c r="DQ34" s="712"/>
      <c r="DR34" s="712"/>
      <c r="DS34" s="712"/>
      <c r="DT34" s="712"/>
      <c r="DU34" s="712"/>
      <c r="DV34" s="712">
        <v>168.53506313405791</v>
      </c>
      <c r="DW34" s="723"/>
      <c r="DX34" s="723"/>
      <c r="DY34" s="723"/>
      <c r="DZ34" s="723"/>
      <c r="EA34" s="723"/>
      <c r="EB34" s="723"/>
      <c r="EC34" s="712">
        <v>162.54758211703708</v>
      </c>
      <c r="ED34" s="712"/>
      <c r="EE34" s="712"/>
      <c r="EF34" s="712"/>
      <c r="EG34" s="712"/>
      <c r="EH34" s="712"/>
      <c r="EI34" s="712"/>
      <c r="EJ34" s="712">
        <v>162.54758211703708</v>
      </c>
      <c r="EK34" s="712"/>
      <c r="EL34" s="712"/>
      <c r="EM34" s="712"/>
      <c r="EN34" s="712"/>
      <c r="EO34" s="712"/>
      <c r="EP34" s="712"/>
      <c r="EQ34" s="712"/>
      <c r="ER34" s="712">
        <v>162.54758211703708</v>
      </c>
      <c r="ES34" s="727"/>
      <c r="ET34" s="727"/>
      <c r="EU34" s="727"/>
      <c r="EV34" s="727"/>
      <c r="EW34" s="727"/>
      <c r="EX34" s="727"/>
      <c r="EY34" s="728"/>
      <c r="EZ34" s="715">
        <v>2.3167344696111449</v>
      </c>
      <c r="FA34" s="711"/>
      <c r="FB34" s="711"/>
      <c r="FC34" s="711"/>
      <c r="FD34" s="711"/>
      <c r="FE34" s="711"/>
      <c r="FF34" s="711"/>
      <c r="FG34" s="711">
        <v>2.3167344696111449</v>
      </c>
      <c r="FH34" s="711"/>
      <c r="FI34" s="711"/>
      <c r="FJ34" s="711"/>
      <c r="FK34" s="711"/>
      <c r="FL34" s="711"/>
      <c r="FM34" s="711"/>
      <c r="FN34" s="711">
        <v>2.3167344696111449</v>
      </c>
      <c r="FO34" s="711"/>
      <c r="FP34" s="711"/>
      <c r="FQ34" s="711"/>
      <c r="FR34" s="711"/>
      <c r="FS34" s="711"/>
      <c r="FT34" s="711"/>
      <c r="FU34" s="711">
        <v>2.3167344696111449</v>
      </c>
      <c r="FV34" s="711"/>
      <c r="FW34" s="711"/>
      <c r="FX34" s="711"/>
      <c r="FY34" s="711"/>
      <c r="FZ34" s="711"/>
      <c r="GA34" s="711"/>
      <c r="GB34" s="711">
        <v>2.3167344696111449</v>
      </c>
      <c r="GC34" s="711"/>
      <c r="GD34" s="711"/>
      <c r="GE34" s="711"/>
      <c r="GF34" s="711"/>
      <c r="GG34" s="711"/>
      <c r="GH34" s="711"/>
      <c r="GI34" s="711">
        <v>2.3167344696111449</v>
      </c>
      <c r="GJ34" s="711"/>
      <c r="GK34" s="711"/>
      <c r="GL34" s="711"/>
      <c r="GM34" s="711"/>
      <c r="GN34" s="711"/>
      <c r="GO34" s="711"/>
      <c r="GP34" s="715">
        <v>3513.4445865825701</v>
      </c>
      <c r="GQ34" s="711"/>
      <c r="GR34" s="711"/>
      <c r="GS34" s="711"/>
      <c r="GT34" s="711"/>
      <c r="GU34" s="711"/>
      <c r="GV34" s="711"/>
      <c r="GW34" s="711">
        <v>3513.4445865825701</v>
      </c>
      <c r="GX34" s="711"/>
      <c r="GY34" s="711"/>
      <c r="GZ34" s="711"/>
      <c r="HA34" s="711"/>
      <c r="HB34" s="711"/>
      <c r="HC34" s="711"/>
      <c r="HD34" s="711">
        <v>3513.4445865825701</v>
      </c>
      <c r="HE34" s="711"/>
      <c r="HF34" s="711"/>
      <c r="HG34" s="711"/>
      <c r="HH34" s="711"/>
      <c r="HI34" s="711"/>
      <c r="HJ34" s="711"/>
      <c r="HK34" s="711">
        <v>3513.4445865825701</v>
      </c>
      <c r="HL34" s="711"/>
      <c r="HM34" s="711"/>
      <c r="HN34" s="711"/>
      <c r="HO34" s="711"/>
      <c r="HP34" s="711"/>
      <c r="HQ34" s="711"/>
      <c r="HR34" s="711">
        <v>3513.4445865825701</v>
      </c>
      <c r="HS34" s="711"/>
      <c r="HT34" s="711"/>
      <c r="HU34" s="711"/>
      <c r="HV34" s="711"/>
      <c r="HW34" s="711"/>
      <c r="HX34" s="711"/>
      <c r="HY34" s="711">
        <v>3513.4445865825701</v>
      </c>
      <c r="HZ34" s="711"/>
      <c r="IA34" s="711"/>
      <c r="IB34" s="711"/>
      <c r="IC34" s="711"/>
      <c r="ID34" s="711"/>
      <c r="IE34" s="711"/>
    </row>
    <row r="35" spans="1:246" s="135" customFormat="1" ht="21" customHeight="1" x14ac:dyDescent="0.2">
      <c r="A35" s="717" t="s">
        <v>484</v>
      </c>
      <c r="B35" s="718"/>
      <c r="C35" s="718"/>
      <c r="D35" s="718"/>
      <c r="E35" s="719"/>
      <c r="F35" s="720" t="s">
        <v>485</v>
      </c>
      <c r="G35" s="721"/>
      <c r="H35" s="721"/>
      <c r="I35" s="721"/>
      <c r="J35" s="721"/>
      <c r="K35" s="721"/>
      <c r="L35" s="721"/>
      <c r="M35" s="721"/>
      <c r="N35" s="721"/>
      <c r="O35" s="721"/>
      <c r="P35" s="721"/>
      <c r="Q35" s="721"/>
      <c r="R35" s="721"/>
      <c r="S35" s="721"/>
      <c r="T35" s="721"/>
      <c r="U35" s="721"/>
      <c r="V35" s="721"/>
      <c r="W35" s="721"/>
      <c r="X35" s="721"/>
      <c r="Y35" s="721"/>
      <c r="Z35" s="721"/>
      <c r="AA35" s="721"/>
      <c r="AB35" s="729">
        <v>0</v>
      </c>
      <c r="AC35" s="723"/>
      <c r="AD35" s="723"/>
      <c r="AE35" s="723"/>
      <c r="AF35" s="723"/>
      <c r="AG35" s="723"/>
      <c r="AH35" s="723"/>
      <c r="AI35" s="723">
        <v>0</v>
      </c>
      <c r="AJ35" s="723"/>
      <c r="AK35" s="723"/>
      <c r="AL35" s="723"/>
      <c r="AM35" s="723"/>
      <c r="AN35" s="723"/>
      <c r="AO35" s="723"/>
      <c r="AP35" s="723">
        <v>0</v>
      </c>
      <c r="AQ35" s="723"/>
      <c r="AR35" s="723"/>
      <c r="AS35" s="723"/>
      <c r="AT35" s="723"/>
      <c r="AU35" s="723"/>
      <c r="AV35" s="723"/>
      <c r="AW35" s="713">
        <v>0</v>
      </c>
      <c r="AX35" s="713"/>
      <c r="AY35" s="713"/>
      <c r="AZ35" s="713"/>
      <c r="BA35" s="713"/>
      <c r="BB35" s="713"/>
      <c r="BC35" s="713"/>
      <c r="BD35" s="713">
        <v>0</v>
      </c>
      <c r="BE35" s="713"/>
      <c r="BF35" s="713"/>
      <c r="BG35" s="713"/>
      <c r="BH35" s="713"/>
      <c r="BI35" s="713"/>
      <c r="BJ35" s="713"/>
      <c r="BK35" s="713">
        <v>0</v>
      </c>
      <c r="BL35" s="713"/>
      <c r="BM35" s="713"/>
      <c r="BN35" s="713"/>
      <c r="BO35" s="713"/>
      <c r="BP35" s="713"/>
      <c r="BQ35" s="714"/>
      <c r="BR35" s="715">
        <v>0</v>
      </c>
      <c r="BS35" s="711"/>
      <c r="BT35" s="711"/>
      <c r="BU35" s="711"/>
      <c r="BV35" s="711"/>
      <c r="BW35" s="711"/>
      <c r="BX35" s="711"/>
      <c r="BY35" s="711">
        <v>0</v>
      </c>
      <c r="BZ35" s="711"/>
      <c r="CA35" s="711"/>
      <c r="CB35" s="711"/>
      <c r="CC35" s="711"/>
      <c r="CD35" s="711"/>
      <c r="CE35" s="711"/>
      <c r="CF35" s="711">
        <v>0</v>
      </c>
      <c r="CG35" s="723"/>
      <c r="CH35" s="723"/>
      <c r="CI35" s="723"/>
      <c r="CJ35" s="723"/>
      <c r="CK35" s="723"/>
      <c r="CL35" s="723"/>
      <c r="CM35" s="711">
        <v>0</v>
      </c>
      <c r="CN35" s="711"/>
      <c r="CO35" s="711"/>
      <c r="CP35" s="711"/>
      <c r="CQ35" s="711"/>
      <c r="CR35" s="711"/>
      <c r="CS35" s="711"/>
      <c r="CT35" s="711">
        <v>0</v>
      </c>
      <c r="CU35" s="711"/>
      <c r="CV35" s="711"/>
      <c r="CW35" s="711"/>
      <c r="CX35" s="711"/>
      <c r="CY35" s="711"/>
      <c r="CZ35" s="711"/>
      <c r="DA35" s="711">
        <v>0</v>
      </c>
      <c r="DB35" s="723"/>
      <c r="DC35" s="723"/>
      <c r="DD35" s="723"/>
      <c r="DE35" s="723"/>
      <c r="DF35" s="723"/>
      <c r="DG35" s="724"/>
      <c r="DH35" s="725">
        <v>158.62443869625372</v>
      </c>
      <c r="DI35" s="726"/>
      <c r="DJ35" s="726"/>
      <c r="DK35" s="726"/>
      <c r="DL35" s="726"/>
      <c r="DM35" s="726"/>
      <c r="DN35" s="726"/>
      <c r="DO35" s="712">
        <v>158.62443869625372</v>
      </c>
      <c r="DP35" s="712"/>
      <c r="DQ35" s="712"/>
      <c r="DR35" s="712"/>
      <c r="DS35" s="712"/>
      <c r="DT35" s="712"/>
      <c r="DU35" s="712"/>
      <c r="DV35" s="712">
        <v>158.62443869625372</v>
      </c>
      <c r="DW35" s="723"/>
      <c r="DX35" s="723"/>
      <c r="DY35" s="723"/>
      <c r="DZ35" s="723"/>
      <c r="EA35" s="723"/>
      <c r="EB35" s="723"/>
      <c r="EC35" s="712">
        <v>0</v>
      </c>
      <c r="ED35" s="712"/>
      <c r="EE35" s="712"/>
      <c r="EF35" s="712"/>
      <c r="EG35" s="712"/>
      <c r="EH35" s="712"/>
      <c r="EI35" s="712"/>
      <c r="EJ35" s="712">
        <v>0</v>
      </c>
      <c r="EK35" s="712"/>
      <c r="EL35" s="712"/>
      <c r="EM35" s="712"/>
      <c r="EN35" s="712"/>
      <c r="EO35" s="712"/>
      <c r="EP35" s="712"/>
      <c r="EQ35" s="712"/>
      <c r="ER35" s="712">
        <v>0</v>
      </c>
      <c r="ES35" s="727"/>
      <c r="ET35" s="727"/>
      <c r="EU35" s="727"/>
      <c r="EV35" s="727"/>
      <c r="EW35" s="727"/>
      <c r="EX35" s="727"/>
      <c r="EY35" s="728"/>
      <c r="EZ35" s="715">
        <v>2.3722856784234976</v>
      </c>
      <c r="FA35" s="711"/>
      <c r="FB35" s="711"/>
      <c r="FC35" s="711"/>
      <c r="FD35" s="711"/>
      <c r="FE35" s="711"/>
      <c r="FF35" s="711"/>
      <c r="FG35" s="711">
        <v>2.3722856784234976</v>
      </c>
      <c r="FH35" s="711"/>
      <c r="FI35" s="711"/>
      <c r="FJ35" s="711"/>
      <c r="FK35" s="711"/>
      <c r="FL35" s="711"/>
      <c r="FM35" s="711"/>
      <c r="FN35" s="711">
        <v>2.3722856784234976</v>
      </c>
      <c r="FO35" s="711"/>
      <c r="FP35" s="711"/>
      <c r="FQ35" s="711"/>
      <c r="FR35" s="711"/>
      <c r="FS35" s="711"/>
      <c r="FT35" s="711"/>
      <c r="FU35" s="711">
        <v>0</v>
      </c>
      <c r="FV35" s="711"/>
      <c r="FW35" s="711"/>
      <c r="FX35" s="711"/>
      <c r="FY35" s="711"/>
      <c r="FZ35" s="711"/>
      <c r="GA35" s="711"/>
      <c r="GB35" s="712">
        <f t="shared" si="0"/>
        <v>0</v>
      </c>
      <c r="GC35" s="712"/>
      <c r="GD35" s="712"/>
      <c r="GE35" s="712"/>
      <c r="GF35" s="712"/>
      <c r="GG35" s="712"/>
      <c r="GH35" s="712"/>
      <c r="GI35" s="712">
        <f t="shared" si="1"/>
        <v>0</v>
      </c>
      <c r="GJ35" s="723"/>
      <c r="GK35" s="723"/>
      <c r="GL35" s="723"/>
      <c r="GM35" s="723"/>
      <c r="GN35" s="723"/>
      <c r="GO35" s="724"/>
      <c r="GP35" s="715">
        <v>136.08000000000001</v>
      </c>
      <c r="GQ35" s="711"/>
      <c r="GR35" s="711"/>
      <c r="GS35" s="711"/>
      <c r="GT35" s="711"/>
      <c r="GU35" s="711"/>
      <c r="GV35" s="711"/>
      <c r="GW35" s="711">
        <v>136.08000000000001</v>
      </c>
      <c r="GX35" s="711"/>
      <c r="GY35" s="711"/>
      <c r="GZ35" s="711"/>
      <c r="HA35" s="711"/>
      <c r="HB35" s="711"/>
      <c r="HC35" s="711"/>
      <c r="HD35" s="711">
        <v>136.08000000000001</v>
      </c>
      <c r="HE35" s="711"/>
      <c r="HF35" s="711"/>
      <c r="HG35" s="711"/>
      <c r="HH35" s="711"/>
      <c r="HI35" s="711"/>
      <c r="HJ35" s="711"/>
      <c r="HK35" s="711">
        <v>0</v>
      </c>
      <c r="HL35" s="711"/>
      <c r="HM35" s="711"/>
      <c r="HN35" s="711"/>
      <c r="HO35" s="711"/>
      <c r="HP35" s="711"/>
      <c r="HQ35" s="711"/>
      <c r="HR35" s="711">
        <f t="shared" si="2"/>
        <v>0</v>
      </c>
      <c r="HS35" s="711"/>
      <c r="HT35" s="711"/>
      <c r="HU35" s="711"/>
      <c r="HV35" s="711"/>
      <c r="HW35" s="711"/>
      <c r="HX35" s="711"/>
      <c r="HY35" s="711">
        <f t="shared" si="3"/>
        <v>0</v>
      </c>
      <c r="HZ35" s="711"/>
      <c r="IA35" s="711"/>
      <c r="IB35" s="711"/>
      <c r="IC35" s="711"/>
      <c r="ID35" s="711"/>
      <c r="IE35" s="716"/>
    </row>
    <row r="36" spans="1:246" s="2" customFormat="1" ht="19.5" customHeight="1" thickBot="1" x14ac:dyDescent="0.25">
      <c r="A36" s="717" t="s">
        <v>486</v>
      </c>
      <c r="B36" s="718"/>
      <c r="C36" s="718"/>
      <c r="D36" s="718"/>
      <c r="E36" s="719"/>
      <c r="F36" s="720" t="s">
        <v>487</v>
      </c>
      <c r="G36" s="721"/>
      <c r="H36" s="721"/>
      <c r="I36" s="721"/>
      <c r="J36" s="721"/>
      <c r="K36" s="721"/>
      <c r="L36" s="721"/>
      <c r="M36" s="721"/>
      <c r="N36" s="721"/>
      <c r="O36" s="721"/>
      <c r="P36" s="721"/>
      <c r="Q36" s="721"/>
      <c r="R36" s="721"/>
      <c r="S36" s="721"/>
      <c r="T36" s="721"/>
      <c r="U36" s="721"/>
      <c r="V36" s="721"/>
      <c r="W36" s="721"/>
      <c r="X36" s="721"/>
      <c r="Y36" s="721"/>
      <c r="Z36" s="721"/>
      <c r="AA36" s="721"/>
      <c r="AB36" s="722">
        <v>0.48</v>
      </c>
      <c r="AC36" s="702"/>
      <c r="AD36" s="702"/>
      <c r="AE36" s="702"/>
      <c r="AF36" s="702"/>
      <c r="AG36" s="702"/>
      <c r="AH36" s="702"/>
      <c r="AI36" s="702">
        <v>0.48</v>
      </c>
      <c r="AJ36" s="702"/>
      <c r="AK36" s="702"/>
      <c r="AL36" s="702"/>
      <c r="AM36" s="702"/>
      <c r="AN36" s="702"/>
      <c r="AO36" s="702"/>
      <c r="AP36" s="702">
        <v>0.48</v>
      </c>
      <c r="AQ36" s="702"/>
      <c r="AR36" s="702"/>
      <c r="AS36" s="702"/>
      <c r="AT36" s="702"/>
      <c r="AU36" s="702"/>
      <c r="AV36" s="702"/>
      <c r="AW36" s="702">
        <v>0.48</v>
      </c>
      <c r="AX36" s="702"/>
      <c r="AY36" s="702"/>
      <c r="AZ36" s="702"/>
      <c r="BA36" s="702"/>
      <c r="BB36" s="702"/>
      <c r="BC36" s="702"/>
      <c r="BD36" s="702">
        <v>0.48</v>
      </c>
      <c r="BE36" s="702"/>
      <c r="BF36" s="702"/>
      <c r="BG36" s="702"/>
      <c r="BH36" s="702"/>
      <c r="BI36" s="702"/>
      <c r="BJ36" s="702"/>
      <c r="BK36" s="702">
        <v>0.48</v>
      </c>
      <c r="BL36" s="702"/>
      <c r="BM36" s="702"/>
      <c r="BN36" s="702"/>
      <c r="BO36" s="702"/>
      <c r="BP36" s="702"/>
      <c r="BQ36" s="702"/>
      <c r="BR36" s="707">
        <v>0.26</v>
      </c>
      <c r="BS36" s="701"/>
      <c r="BT36" s="701"/>
      <c r="BU36" s="701"/>
      <c r="BV36" s="701"/>
      <c r="BW36" s="701"/>
      <c r="BX36" s="701"/>
      <c r="BY36" s="701">
        <v>0.26</v>
      </c>
      <c r="BZ36" s="701"/>
      <c r="CA36" s="701"/>
      <c r="CB36" s="701"/>
      <c r="CC36" s="701"/>
      <c r="CD36" s="701"/>
      <c r="CE36" s="701"/>
      <c r="CF36" s="701">
        <v>0.26</v>
      </c>
      <c r="CG36" s="702"/>
      <c r="CH36" s="702"/>
      <c r="CI36" s="702"/>
      <c r="CJ36" s="702"/>
      <c r="CK36" s="702"/>
      <c r="CL36" s="702"/>
      <c r="CM36" s="701">
        <v>0.20799999999999999</v>
      </c>
      <c r="CN36" s="701"/>
      <c r="CO36" s="701"/>
      <c r="CP36" s="701"/>
      <c r="CQ36" s="701"/>
      <c r="CR36" s="701"/>
      <c r="CS36" s="701"/>
      <c r="CT36" s="701">
        <v>0.20799999999999999</v>
      </c>
      <c r="CU36" s="701"/>
      <c r="CV36" s="701"/>
      <c r="CW36" s="701"/>
      <c r="CX36" s="701"/>
      <c r="CY36" s="701"/>
      <c r="CZ36" s="701"/>
      <c r="DA36" s="701">
        <v>0.20799999999999999</v>
      </c>
      <c r="DB36" s="702"/>
      <c r="DC36" s="702"/>
      <c r="DD36" s="702"/>
      <c r="DE36" s="702"/>
      <c r="DF36" s="702"/>
      <c r="DG36" s="708"/>
      <c r="DH36" s="709">
        <v>167.66467519359685</v>
      </c>
      <c r="DI36" s="710"/>
      <c r="DJ36" s="710"/>
      <c r="DK36" s="710"/>
      <c r="DL36" s="710"/>
      <c r="DM36" s="710"/>
      <c r="DN36" s="710"/>
      <c r="DO36" s="703">
        <v>167.66467519359685</v>
      </c>
      <c r="DP36" s="703"/>
      <c r="DQ36" s="703"/>
      <c r="DR36" s="703"/>
      <c r="DS36" s="703"/>
      <c r="DT36" s="703"/>
      <c r="DU36" s="703"/>
      <c r="DV36" s="703">
        <v>167.66467519359685</v>
      </c>
      <c r="DW36" s="702"/>
      <c r="DX36" s="702"/>
      <c r="DY36" s="702"/>
      <c r="DZ36" s="702"/>
      <c r="EA36" s="702"/>
      <c r="EB36" s="702"/>
      <c r="EC36" s="704">
        <v>163.54507082951977</v>
      </c>
      <c r="ED36" s="704"/>
      <c r="EE36" s="704"/>
      <c r="EF36" s="704"/>
      <c r="EG36" s="704"/>
      <c r="EH36" s="704"/>
      <c r="EI36" s="704"/>
      <c r="EJ36" s="703">
        <v>163.54507082951977</v>
      </c>
      <c r="EK36" s="703"/>
      <c r="EL36" s="703"/>
      <c r="EM36" s="703"/>
      <c r="EN36" s="703"/>
      <c r="EO36" s="703"/>
      <c r="EP36" s="703"/>
      <c r="EQ36" s="703"/>
      <c r="ER36" s="703">
        <v>163.54507082951977</v>
      </c>
      <c r="ES36" s="705"/>
      <c r="ET36" s="705"/>
      <c r="EU36" s="705"/>
      <c r="EV36" s="705"/>
      <c r="EW36" s="705"/>
      <c r="EX36" s="705"/>
      <c r="EY36" s="706"/>
      <c r="EZ36" s="707">
        <v>2.8973070728494377</v>
      </c>
      <c r="FA36" s="701"/>
      <c r="FB36" s="701"/>
      <c r="FC36" s="701"/>
      <c r="FD36" s="701"/>
      <c r="FE36" s="701"/>
      <c r="FF36" s="701"/>
      <c r="FG36" s="701">
        <v>2.8973070728494377</v>
      </c>
      <c r="FH36" s="701"/>
      <c r="FI36" s="701"/>
      <c r="FJ36" s="701"/>
      <c r="FK36" s="701"/>
      <c r="FL36" s="701"/>
      <c r="FM36" s="701"/>
      <c r="FN36" s="701">
        <v>2.8973070728494377</v>
      </c>
      <c r="FO36" s="701"/>
      <c r="FP36" s="701"/>
      <c r="FQ36" s="701"/>
      <c r="FR36" s="701"/>
      <c r="FS36" s="701"/>
      <c r="FT36" s="701"/>
      <c r="FU36" s="701">
        <v>2.8973070728494377</v>
      </c>
      <c r="FV36" s="701"/>
      <c r="FW36" s="701"/>
      <c r="FX36" s="701"/>
      <c r="FY36" s="701"/>
      <c r="FZ36" s="701"/>
      <c r="GA36" s="701"/>
      <c r="GB36" s="701">
        <v>2.8973070728494377</v>
      </c>
      <c r="GC36" s="701"/>
      <c r="GD36" s="701"/>
      <c r="GE36" s="701"/>
      <c r="GF36" s="701"/>
      <c r="GG36" s="701"/>
      <c r="GH36" s="701"/>
      <c r="GI36" s="701">
        <v>2.8973070728494377</v>
      </c>
      <c r="GJ36" s="701"/>
      <c r="GK36" s="701"/>
      <c r="GL36" s="701"/>
      <c r="GM36" s="701"/>
      <c r="GN36" s="701"/>
      <c r="GO36" s="701"/>
      <c r="GP36" s="707">
        <v>2975.6096938002665</v>
      </c>
      <c r="GQ36" s="701"/>
      <c r="GR36" s="701"/>
      <c r="GS36" s="701"/>
      <c r="GT36" s="701"/>
      <c r="GU36" s="701"/>
      <c r="GV36" s="701"/>
      <c r="GW36" s="701">
        <v>2975.6096938002665</v>
      </c>
      <c r="GX36" s="701"/>
      <c r="GY36" s="701"/>
      <c r="GZ36" s="701"/>
      <c r="HA36" s="701"/>
      <c r="HB36" s="701"/>
      <c r="HC36" s="701"/>
      <c r="HD36" s="701">
        <v>2975.6096938002665</v>
      </c>
      <c r="HE36" s="701"/>
      <c r="HF36" s="701"/>
      <c r="HG36" s="701"/>
      <c r="HH36" s="701"/>
      <c r="HI36" s="701"/>
      <c r="HJ36" s="701"/>
      <c r="HK36" s="701">
        <v>2975.6096938002665</v>
      </c>
      <c r="HL36" s="701"/>
      <c r="HM36" s="701"/>
      <c r="HN36" s="701"/>
      <c r="HO36" s="701"/>
      <c r="HP36" s="701"/>
      <c r="HQ36" s="701"/>
      <c r="HR36" s="701">
        <v>2975.6096938002665</v>
      </c>
      <c r="HS36" s="701"/>
      <c r="HT36" s="701"/>
      <c r="HU36" s="701"/>
      <c r="HV36" s="701"/>
      <c r="HW36" s="701"/>
      <c r="HX36" s="701"/>
      <c r="HY36" s="701">
        <v>2975.6096938002665</v>
      </c>
      <c r="HZ36" s="701"/>
      <c r="IA36" s="701"/>
      <c r="IB36" s="701"/>
      <c r="IC36" s="701"/>
      <c r="ID36" s="701"/>
      <c r="IE36" s="701"/>
    </row>
    <row r="38" spans="1:246" s="3" customFormat="1" ht="11.25" customHeight="1" x14ac:dyDescent="0.2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 t="s">
        <v>395</v>
      </c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700"/>
      <c r="CN38" s="700"/>
      <c r="CO38" s="700"/>
      <c r="CP38" s="700"/>
      <c r="CQ38" s="700"/>
      <c r="CR38" s="700"/>
      <c r="CS38" s="700"/>
      <c r="CT38" s="700"/>
      <c r="CU38" s="700"/>
      <c r="CV38" s="700"/>
      <c r="CW38" s="700"/>
      <c r="CX38" s="700"/>
      <c r="CY38" s="700"/>
      <c r="CZ38" s="700"/>
      <c r="DA38" s="700"/>
      <c r="DB38" s="700"/>
      <c r="DC38" s="700"/>
      <c r="DD38" s="700"/>
      <c r="DE38" s="700"/>
      <c r="DF38" s="700"/>
      <c r="DG38" s="700"/>
      <c r="DH38" s="700"/>
      <c r="DI38" s="700"/>
      <c r="DJ38" s="700"/>
      <c r="DK38" s="700"/>
      <c r="DL38" s="700"/>
      <c r="DM38" s="700"/>
      <c r="DN38" s="700"/>
      <c r="DO38" s="700"/>
      <c r="DP38" s="700"/>
      <c r="DQ38" s="700"/>
      <c r="DR38" s="700"/>
      <c r="DS38" s="700"/>
      <c r="DT38" s="700"/>
      <c r="DU38" s="700"/>
      <c r="DV38" s="700"/>
      <c r="DW38" s="700"/>
      <c r="DX38" s="700"/>
      <c r="DY38" s="700"/>
      <c r="DZ38" s="700"/>
      <c r="EA38" s="700"/>
      <c r="EB38" s="126"/>
      <c r="EC38" s="126"/>
      <c r="ED38" s="126"/>
      <c r="EE38" s="126"/>
      <c r="EF38" s="126"/>
      <c r="EG38" s="126"/>
      <c r="EH38" s="126"/>
      <c r="EI38" s="126"/>
      <c r="EJ38" s="126"/>
      <c r="EK38" s="126"/>
      <c r="EL38" s="126"/>
      <c r="EM38" s="126"/>
      <c r="EN38" s="126"/>
      <c r="EO38" s="126"/>
      <c r="EP38" s="126"/>
      <c r="EQ38" s="126"/>
      <c r="ER38" s="126"/>
      <c r="ES38" s="126"/>
      <c r="ET38" s="126"/>
      <c r="EU38" s="126"/>
      <c r="EV38" s="126"/>
      <c r="EW38" s="126"/>
      <c r="EX38" s="126"/>
      <c r="EY38" s="126"/>
      <c r="EZ38" s="126"/>
      <c r="FA38" s="126"/>
      <c r="FB38" s="126"/>
      <c r="FC38" s="126"/>
      <c r="FD38" s="126"/>
      <c r="FE38" s="126"/>
      <c r="FF38" s="126"/>
      <c r="FG38" s="126"/>
      <c r="FH38" s="126"/>
      <c r="FI38" s="126"/>
      <c r="FJ38" s="126"/>
      <c r="FK38" s="126"/>
      <c r="FL38" s="126"/>
      <c r="FM38" s="126"/>
      <c r="FN38" s="126"/>
      <c r="FO38" s="126"/>
      <c r="FP38" s="126"/>
      <c r="FQ38" s="126"/>
      <c r="FR38" s="126"/>
      <c r="FS38" s="126"/>
      <c r="FT38" s="126"/>
      <c r="FU38" s="126"/>
      <c r="FV38" s="126"/>
      <c r="FW38" s="126"/>
      <c r="FX38" s="126"/>
      <c r="FY38" s="126"/>
      <c r="FZ38" s="126"/>
      <c r="GA38" s="126"/>
      <c r="GB38" s="126"/>
      <c r="GC38" s="126"/>
      <c r="GD38" s="126"/>
      <c r="GE38" s="126"/>
      <c r="GF38" s="126"/>
      <c r="GG38" s="126"/>
      <c r="GH38" s="126"/>
      <c r="GI38" s="126"/>
      <c r="GJ38" s="126"/>
      <c r="GK38" s="126"/>
      <c r="GL38" s="126"/>
      <c r="GM38" s="126"/>
      <c r="GN38" s="126"/>
      <c r="GO38" s="126"/>
      <c r="GP38" s="126"/>
      <c r="GQ38" s="126"/>
      <c r="GR38" s="126"/>
      <c r="GS38" s="126"/>
      <c r="GT38" s="126"/>
      <c r="GU38" s="126"/>
      <c r="GV38" s="126"/>
      <c r="GW38" s="126"/>
      <c r="GX38" s="126"/>
      <c r="GY38" s="126"/>
      <c r="GZ38" s="126"/>
      <c r="HA38" s="126"/>
      <c r="HB38" s="126"/>
      <c r="HC38" s="126"/>
      <c r="HD38" s="126"/>
      <c r="HE38" s="126"/>
      <c r="HF38" s="126"/>
      <c r="HG38" s="126"/>
      <c r="HH38" s="126"/>
      <c r="HI38" s="126"/>
      <c r="HJ38" s="126"/>
      <c r="HK38" s="126"/>
      <c r="HL38" s="126"/>
      <c r="HM38" s="126"/>
      <c r="HN38" s="126"/>
      <c r="HO38" s="126"/>
      <c r="HP38" s="126"/>
      <c r="HQ38" s="126"/>
      <c r="HR38" s="126"/>
      <c r="HS38" s="126"/>
      <c r="HT38" s="126"/>
      <c r="HU38" s="126"/>
      <c r="HV38" s="126"/>
      <c r="HW38" s="126"/>
      <c r="HX38" s="126"/>
      <c r="HY38" s="126"/>
      <c r="HZ38" s="126"/>
      <c r="IA38" s="126"/>
      <c r="IB38" s="126"/>
      <c r="IC38" s="126"/>
      <c r="ID38" s="126"/>
      <c r="IE38" s="126"/>
    </row>
    <row r="39" spans="1:246" s="4" customFormat="1" ht="11.25" customHeight="1" x14ac:dyDescent="0.2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 t="s">
        <v>1</v>
      </c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696" t="s">
        <v>2</v>
      </c>
      <c r="CN39" s="696"/>
      <c r="CO39" s="696"/>
      <c r="CP39" s="696"/>
      <c r="CQ39" s="696"/>
      <c r="CR39" s="696"/>
      <c r="CS39" s="696"/>
      <c r="CT39" s="696"/>
      <c r="CU39" s="696"/>
      <c r="CV39" s="696"/>
      <c r="CW39" s="696"/>
      <c r="CX39" s="696"/>
      <c r="CY39" s="696"/>
      <c r="CZ39" s="696"/>
      <c r="DA39" s="696"/>
      <c r="DB39" s="696"/>
      <c r="DC39" s="696"/>
      <c r="DD39" s="696"/>
      <c r="DE39" s="696"/>
      <c r="DF39" s="696"/>
      <c r="DG39" s="696"/>
      <c r="DH39" s="696"/>
      <c r="DI39" s="696"/>
      <c r="DJ39" s="696"/>
      <c r="DK39" s="696"/>
      <c r="DL39" s="696"/>
      <c r="DM39" s="696"/>
      <c r="DN39" s="696"/>
      <c r="DO39" s="696"/>
      <c r="DP39" s="696"/>
      <c r="DQ39" s="696"/>
      <c r="DR39" s="696"/>
      <c r="DS39" s="696"/>
      <c r="DT39" s="696"/>
      <c r="DU39" s="696"/>
      <c r="DV39" s="696"/>
      <c r="DW39" s="696"/>
      <c r="DX39" s="696"/>
      <c r="DY39" s="696"/>
      <c r="DZ39" s="696"/>
      <c r="EA39" s="696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  <c r="FL39" s="132"/>
      <c r="FM39" s="132"/>
      <c r="FN39" s="132"/>
      <c r="FO39" s="132"/>
      <c r="FP39" s="132"/>
      <c r="FQ39" s="132"/>
      <c r="FR39" s="132"/>
      <c r="FS39" s="132"/>
      <c r="FT39" s="132"/>
      <c r="FU39" s="132"/>
      <c r="FV39" s="132"/>
      <c r="FW39" s="132"/>
      <c r="FX39" s="132"/>
      <c r="FY39" s="132"/>
      <c r="FZ39" s="132"/>
      <c r="GA39" s="132"/>
      <c r="GB39" s="132"/>
      <c r="GC39" s="132"/>
      <c r="GD39" s="132"/>
      <c r="GE39" s="132"/>
      <c r="GF39" s="132"/>
      <c r="GG39" s="132"/>
      <c r="GH39" s="132"/>
      <c r="GI39" s="132"/>
      <c r="GJ39" s="132"/>
      <c r="GK39" s="132"/>
      <c r="GL39" s="132"/>
      <c r="GM39" s="132"/>
      <c r="GN39" s="132"/>
      <c r="GO39" s="132"/>
      <c r="GP39" s="132"/>
      <c r="GQ39" s="132"/>
      <c r="GR39" s="132"/>
      <c r="GS39" s="132"/>
      <c r="GT39" s="132"/>
      <c r="GU39" s="132"/>
      <c r="GV39" s="132"/>
      <c r="GW39" s="132"/>
      <c r="GX39" s="132"/>
      <c r="GY39" s="132"/>
      <c r="GZ39" s="132"/>
      <c r="HA39" s="132"/>
      <c r="HB39" s="132"/>
      <c r="HC39" s="132"/>
      <c r="HD39" s="132"/>
      <c r="HE39" s="132"/>
      <c r="HF39" s="132"/>
      <c r="HG39" s="132"/>
      <c r="HH39" s="132"/>
      <c r="HI39" s="132"/>
      <c r="HJ39" s="132"/>
      <c r="HK39" s="132"/>
      <c r="HL39" s="132"/>
      <c r="HM39" s="132"/>
      <c r="HN39" s="132"/>
      <c r="HO39" s="132"/>
      <c r="HP39" s="132"/>
      <c r="HQ39" s="132"/>
      <c r="HR39" s="132"/>
      <c r="HS39" s="132"/>
      <c r="HT39" s="132"/>
      <c r="HU39" s="132"/>
      <c r="HV39" s="132"/>
      <c r="HW39" s="132"/>
      <c r="HX39" s="132"/>
      <c r="HY39" s="132"/>
      <c r="HZ39" s="132"/>
      <c r="IA39" s="132"/>
      <c r="IB39" s="132"/>
      <c r="IC39" s="132"/>
      <c r="ID39" s="132"/>
      <c r="IE39" s="128"/>
    </row>
  </sheetData>
  <mergeCells count="887">
    <mergeCell ref="IF33:IL33"/>
    <mergeCell ref="IF13:IL13"/>
    <mergeCell ref="IF18:IL18"/>
    <mergeCell ref="IF20:IL20"/>
    <mergeCell ref="IF22:IL22"/>
    <mergeCell ref="IF30:IL30"/>
    <mergeCell ref="IF31:IL31"/>
    <mergeCell ref="DA10:DG10"/>
    <mergeCell ref="AB9:AH10"/>
    <mergeCell ref="DH9:DN10"/>
    <mergeCell ref="CF12:CL12"/>
    <mergeCell ref="CM12:CS12"/>
    <mergeCell ref="CT12:CZ12"/>
    <mergeCell ref="DA12:DG12"/>
    <mergeCell ref="DH12:DN12"/>
    <mergeCell ref="DH11:DN11"/>
    <mergeCell ref="DO11:DU11"/>
    <mergeCell ref="DV11:EB11"/>
    <mergeCell ref="AW11:BC11"/>
    <mergeCell ref="BD11:BJ11"/>
    <mergeCell ref="BK11:BQ11"/>
    <mergeCell ref="DA13:DG13"/>
    <mergeCell ref="DH13:DN13"/>
    <mergeCell ref="DO13:DU13"/>
    <mergeCell ref="A7:E10"/>
    <mergeCell ref="F7:AA10"/>
    <mergeCell ref="BR8:DG8"/>
    <mergeCell ref="DH8:EY8"/>
    <mergeCell ref="CF10:CL10"/>
    <mergeCell ref="EJ10:EQ10"/>
    <mergeCell ref="AI10:AO10"/>
    <mergeCell ref="BR11:BX11"/>
    <mergeCell ref="BY11:CE11"/>
    <mergeCell ref="CF11:CL11"/>
    <mergeCell ref="AP10:AV10"/>
    <mergeCell ref="AW10:BC10"/>
    <mergeCell ref="BK10:BQ10"/>
    <mergeCell ref="BY10:CE10"/>
    <mergeCell ref="CM10:CS10"/>
    <mergeCell ref="A11:E11"/>
    <mergeCell ref="F11:AA11"/>
    <mergeCell ref="AB11:AH11"/>
    <mergeCell ref="AI11:AO11"/>
    <mergeCell ref="AP11:AV11"/>
    <mergeCell ref="EC11:EI11"/>
    <mergeCell ref="CM11:CS11"/>
    <mergeCell ref="CT11:CZ11"/>
    <mergeCell ref="DA11:DG11"/>
    <mergeCell ref="A12:E12"/>
    <mergeCell ref="F12:AA12"/>
    <mergeCell ref="AB12:AH12"/>
    <mergeCell ref="AI12:AO12"/>
    <mergeCell ref="AP12:AV12"/>
    <mergeCell ref="AW12:BC12"/>
    <mergeCell ref="BD12:BJ12"/>
    <mergeCell ref="BK12:BQ12"/>
    <mergeCell ref="BR12:BX12"/>
    <mergeCell ref="A14:E14"/>
    <mergeCell ref="F14:AA14"/>
    <mergeCell ref="AB14:AH14"/>
    <mergeCell ref="AI14:AO14"/>
    <mergeCell ref="AP14:AV14"/>
    <mergeCell ref="BK13:BQ13"/>
    <mergeCell ref="BR13:BX13"/>
    <mergeCell ref="BY13:CE13"/>
    <mergeCell ref="CF13:CL13"/>
    <mergeCell ref="A13:E13"/>
    <mergeCell ref="F13:AA13"/>
    <mergeCell ref="AB13:AH13"/>
    <mergeCell ref="AI13:AO13"/>
    <mergeCell ref="AP13:AV13"/>
    <mergeCell ref="AW13:BC13"/>
    <mergeCell ref="BD13:BJ13"/>
    <mergeCell ref="AW14:BC14"/>
    <mergeCell ref="BD14:BJ14"/>
    <mergeCell ref="BK14:BQ14"/>
    <mergeCell ref="BR14:BX14"/>
    <mergeCell ref="BY14:CE14"/>
    <mergeCell ref="CF14:CL14"/>
    <mergeCell ref="AB7:DG7"/>
    <mergeCell ref="DH7:IE7"/>
    <mergeCell ref="AB8:BQ8"/>
    <mergeCell ref="GW9:IE9"/>
    <mergeCell ref="DO9:EY9"/>
    <mergeCell ref="ER10:EY10"/>
    <mergeCell ref="FG10:FM10"/>
    <mergeCell ref="FN10:FT10"/>
    <mergeCell ref="FU10:GA10"/>
    <mergeCell ref="GB10:GH10"/>
    <mergeCell ref="BD10:BJ10"/>
    <mergeCell ref="EZ8:GO8"/>
    <mergeCell ref="GP8:IE8"/>
    <mergeCell ref="BR9:BX10"/>
    <mergeCell ref="EC14:EI14"/>
    <mergeCell ref="DV13:EB13"/>
    <mergeCell ref="EC13:EI13"/>
    <mergeCell ref="DO12:DU12"/>
    <mergeCell ref="DV12:EB12"/>
    <mergeCell ref="EC12:EI12"/>
    <mergeCell ref="DV15:EB15"/>
    <mergeCell ref="EC15:EI15"/>
    <mergeCell ref="DU4:IA4"/>
    <mergeCell ref="DU5:IA5"/>
    <mergeCell ref="EJ13:EQ13"/>
    <mergeCell ref="ER13:EY13"/>
    <mergeCell ref="EZ13:FF13"/>
    <mergeCell ref="FG13:FM13"/>
    <mergeCell ref="FN13:FT13"/>
    <mergeCell ref="HK13:HQ13"/>
    <mergeCell ref="HR13:HX13"/>
    <mergeCell ref="HY13:IE13"/>
    <mergeCell ref="GI13:GO13"/>
    <mergeCell ref="GP13:GV13"/>
    <mergeCell ref="GW13:HC13"/>
    <mergeCell ref="HD13:HJ13"/>
    <mergeCell ref="FG12:FM12"/>
    <mergeCell ref="FN12:FT12"/>
    <mergeCell ref="BY12:CE12"/>
    <mergeCell ref="HY10:IE10"/>
    <mergeCell ref="ER11:EY11"/>
    <mergeCell ref="EZ11:FF11"/>
    <mergeCell ref="FG11:FM11"/>
    <mergeCell ref="FU11:GA11"/>
    <mergeCell ref="GI11:GO11"/>
    <mergeCell ref="GP9:GV10"/>
    <mergeCell ref="CM13:CS13"/>
    <mergeCell ref="CT13:CZ13"/>
    <mergeCell ref="HY11:IE11"/>
    <mergeCell ref="EZ9:FF10"/>
    <mergeCell ref="FG9:GO9"/>
    <mergeCell ref="GI10:GO10"/>
    <mergeCell ref="DO10:DU10"/>
    <mergeCell ref="DV10:EB10"/>
    <mergeCell ref="EC10:EI10"/>
    <mergeCell ref="CT10:CZ10"/>
    <mergeCell ref="BY9:DG9"/>
    <mergeCell ref="EJ12:EQ12"/>
    <mergeCell ref="ER12:EY12"/>
    <mergeCell ref="EZ12:FF12"/>
    <mergeCell ref="HR12:HX12"/>
    <mergeCell ref="HY12:IE12"/>
    <mergeCell ref="BR15:BX15"/>
    <mergeCell ref="CM14:CS14"/>
    <mergeCell ref="CT14:CZ14"/>
    <mergeCell ref="DA14:DG14"/>
    <mergeCell ref="DH14:DN14"/>
    <mergeCell ref="DO14:DU14"/>
    <mergeCell ref="DV14:EB14"/>
    <mergeCell ref="BY15:CE15"/>
    <mergeCell ref="CF15:CL15"/>
    <mergeCell ref="CM15:CS15"/>
    <mergeCell ref="CT15:CZ15"/>
    <mergeCell ref="DA15:DG15"/>
    <mergeCell ref="DH15:DN15"/>
    <mergeCell ref="DO15:DU15"/>
    <mergeCell ref="FU12:GA12"/>
    <mergeCell ref="GB12:GH12"/>
    <mergeCell ref="GI12:GO12"/>
    <mergeCell ref="GP12:GV12"/>
    <mergeCell ref="FG14:FM14"/>
    <mergeCell ref="FN14:FT14"/>
    <mergeCell ref="FU14:GA14"/>
    <mergeCell ref="GB14:GH14"/>
    <mergeCell ref="FU13:GA13"/>
    <mergeCell ref="GB13:GH13"/>
    <mergeCell ref="GW12:HC12"/>
    <mergeCell ref="HD12:HJ12"/>
    <mergeCell ref="HK12:HQ12"/>
    <mergeCell ref="HY14:IE14"/>
    <mergeCell ref="EJ15:EQ15"/>
    <mergeCell ref="ER15:EY15"/>
    <mergeCell ref="EZ15:FF15"/>
    <mergeCell ref="FG15:FM15"/>
    <mergeCell ref="FN15:FT15"/>
    <mergeCell ref="FU15:GA15"/>
    <mergeCell ref="GB15:GH15"/>
    <mergeCell ref="GI15:GO15"/>
    <mergeCell ref="GP15:GV15"/>
    <mergeCell ref="GI14:GO14"/>
    <mergeCell ref="GP14:GV14"/>
    <mergeCell ref="GW14:HC14"/>
    <mergeCell ref="HD14:HJ14"/>
    <mergeCell ref="HK14:HQ14"/>
    <mergeCell ref="HR14:HX14"/>
    <mergeCell ref="GW15:HC15"/>
    <mergeCell ref="HD15:HJ15"/>
    <mergeCell ref="HK15:HQ15"/>
    <mergeCell ref="HR15:HX15"/>
    <mergeCell ref="HY15:IE15"/>
    <mergeCell ref="EJ14:EQ14"/>
    <mergeCell ref="ER14:EY14"/>
    <mergeCell ref="EZ14:FF14"/>
    <mergeCell ref="A16:E16"/>
    <mergeCell ref="F16:AA16"/>
    <mergeCell ref="AB16:AH16"/>
    <mergeCell ref="AI16:AO16"/>
    <mergeCell ref="AP16:AV16"/>
    <mergeCell ref="A15:E15"/>
    <mergeCell ref="F15:AA15"/>
    <mergeCell ref="DA16:DG16"/>
    <mergeCell ref="DH16:DN16"/>
    <mergeCell ref="AB15:AH15"/>
    <mergeCell ref="AI15:AO15"/>
    <mergeCell ref="AP15:AV15"/>
    <mergeCell ref="AW15:BC15"/>
    <mergeCell ref="BD15:BJ15"/>
    <mergeCell ref="BK15:BQ15"/>
    <mergeCell ref="DO16:DU16"/>
    <mergeCell ref="DV16:EB16"/>
    <mergeCell ref="AW16:BC16"/>
    <mergeCell ref="BD16:BJ16"/>
    <mergeCell ref="BK16:BQ16"/>
    <mergeCell ref="BR16:BX16"/>
    <mergeCell ref="BY16:CE16"/>
    <mergeCell ref="CF16:CL16"/>
    <mergeCell ref="HK16:HQ16"/>
    <mergeCell ref="HR16:HX16"/>
    <mergeCell ref="HY16:IE16"/>
    <mergeCell ref="A17:E17"/>
    <mergeCell ref="F17:AA17"/>
    <mergeCell ref="AB17:AH17"/>
    <mergeCell ref="AI17:AO17"/>
    <mergeCell ref="AP17:AV17"/>
    <mergeCell ref="AW17:BC17"/>
    <mergeCell ref="BD17:BJ17"/>
    <mergeCell ref="FU16:GA16"/>
    <mergeCell ref="GB16:GH16"/>
    <mergeCell ref="GI16:GO16"/>
    <mergeCell ref="GP16:GV16"/>
    <mergeCell ref="GW16:HC16"/>
    <mergeCell ref="HD16:HJ16"/>
    <mergeCell ref="EC16:EI16"/>
    <mergeCell ref="EJ16:EQ16"/>
    <mergeCell ref="ER16:EY16"/>
    <mergeCell ref="EZ16:FF16"/>
    <mergeCell ref="FG16:FM16"/>
    <mergeCell ref="FN16:FT16"/>
    <mergeCell ref="CM16:CS16"/>
    <mergeCell ref="CT16:CZ16"/>
    <mergeCell ref="FU17:GA17"/>
    <mergeCell ref="GB17:GH17"/>
    <mergeCell ref="DA17:DG17"/>
    <mergeCell ref="DH17:DN17"/>
    <mergeCell ref="DO17:DU17"/>
    <mergeCell ref="DV17:EB17"/>
    <mergeCell ref="EC17:EI17"/>
    <mergeCell ref="EJ17:EQ17"/>
    <mergeCell ref="BK17:BQ17"/>
    <mergeCell ref="BR17:BX17"/>
    <mergeCell ref="BY17:CE17"/>
    <mergeCell ref="CF17:CL17"/>
    <mergeCell ref="CM17:CS17"/>
    <mergeCell ref="CT17:CZ17"/>
    <mergeCell ref="CM18:CS18"/>
    <mergeCell ref="CT18:CZ18"/>
    <mergeCell ref="DA18:DG18"/>
    <mergeCell ref="DH18:DN18"/>
    <mergeCell ref="HY17:IE17"/>
    <mergeCell ref="A18:E18"/>
    <mergeCell ref="F18:AA18"/>
    <mergeCell ref="AB18:AH18"/>
    <mergeCell ref="AI18:AO18"/>
    <mergeCell ref="AP18:AV18"/>
    <mergeCell ref="AW18:BC18"/>
    <mergeCell ref="BD18:BJ18"/>
    <mergeCell ref="BK18:BQ18"/>
    <mergeCell ref="BR18:BX18"/>
    <mergeCell ref="GI17:GO17"/>
    <mergeCell ref="GP17:GV17"/>
    <mergeCell ref="GW17:HC17"/>
    <mergeCell ref="HD17:HJ17"/>
    <mergeCell ref="HK17:HQ17"/>
    <mergeCell ref="HR17:HX17"/>
    <mergeCell ref="ER17:EY17"/>
    <mergeCell ref="EZ17:FF17"/>
    <mergeCell ref="FG17:FM17"/>
    <mergeCell ref="FN17:FT17"/>
    <mergeCell ref="GW18:HC18"/>
    <mergeCell ref="HD18:HJ18"/>
    <mergeCell ref="HK18:HQ18"/>
    <mergeCell ref="HR18:HX18"/>
    <mergeCell ref="HY18:IE18"/>
    <mergeCell ref="A19:E19"/>
    <mergeCell ref="F19:AA19"/>
    <mergeCell ref="AB19:AH19"/>
    <mergeCell ref="AI19:AO19"/>
    <mergeCell ref="AP19:AV19"/>
    <mergeCell ref="FG18:FM18"/>
    <mergeCell ref="FN18:FT18"/>
    <mergeCell ref="FU18:GA18"/>
    <mergeCell ref="GB18:GH18"/>
    <mergeCell ref="GI18:GO18"/>
    <mergeCell ref="GP18:GV18"/>
    <mergeCell ref="DO18:DU18"/>
    <mergeCell ref="DV18:EB18"/>
    <mergeCell ref="EC18:EI18"/>
    <mergeCell ref="EJ18:EQ18"/>
    <mergeCell ref="ER18:EY18"/>
    <mergeCell ref="EZ18:FF18"/>
    <mergeCell ref="BY18:CE18"/>
    <mergeCell ref="CF18:CL18"/>
    <mergeCell ref="DA19:DG19"/>
    <mergeCell ref="DH19:DN19"/>
    <mergeCell ref="DO19:DU19"/>
    <mergeCell ref="DV19:EB19"/>
    <mergeCell ref="AW19:BC19"/>
    <mergeCell ref="BD19:BJ19"/>
    <mergeCell ref="BK19:BQ19"/>
    <mergeCell ref="BR19:BX19"/>
    <mergeCell ref="BY19:CE19"/>
    <mergeCell ref="CF19:CL19"/>
    <mergeCell ref="HK19:HQ19"/>
    <mergeCell ref="HR19:HX19"/>
    <mergeCell ref="HY19:IE19"/>
    <mergeCell ref="A20:E20"/>
    <mergeCell ref="F20:AA20"/>
    <mergeCell ref="AB20:AH20"/>
    <mergeCell ref="AI20:AO20"/>
    <mergeCell ref="AP20:AV20"/>
    <mergeCell ref="AW20:BC20"/>
    <mergeCell ref="BD20:BJ20"/>
    <mergeCell ref="FU19:GA19"/>
    <mergeCell ref="GB19:GH19"/>
    <mergeCell ref="GI19:GO19"/>
    <mergeCell ref="GP19:GV19"/>
    <mergeCell ref="GW19:HC19"/>
    <mergeCell ref="HD19:HJ19"/>
    <mergeCell ref="EC19:EI19"/>
    <mergeCell ref="EJ19:EQ19"/>
    <mergeCell ref="ER19:EY19"/>
    <mergeCell ref="EZ19:FF19"/>
    <mergeCell ref="FG19:FM19"/>
    <mergeCell ref="FN19:FT19"/>
    <mergeCell ref="CM19:CS19"/>
    <mergeCell ref="CT19:CZ19"/>
    <mergeCell ref="FU20:GA20"/>
    <mergeCell ref="GB20:GH20"/>
    <mergeCell ref="DA20:DG20"/>
    <mergeCell ref="DH20:DN20"/>
    <mergeCell ref="DO20:DU20"/>
    <mergeCell ref="DV20:EB20"/>
    <mergeCell ref="EC20:EI20"/>
    <mergeCell ref="EJ20:EQ20"/>
    <mergeCell ref="BK20:BQ20"/>
    <mergeCell ref="BR20:BX20"/>
    <mergeCell ref="BY20:CE20"/>
    <mergeCell ref="CF20:CL20"/>
    <mergeCell ref="CM20:CS20"/>
    <mergeCell ref="CT20:CZ20"/>
    <mergeCell ref="CM21:CS21"/>
    <mergeCell ref="CT21:CZ21"/>
    <mergeCell ref="DA21:DG21"/>
    <mergeCell ref="DH21:DN21"/>
    <mergeCell ref="HY20:IE20"/>
    <mergeCell ref="A21:E21"/>
    <mergeCell ref="F21:AA21"/>
    <mergeCell ref="AB21:AH21"/>
    <mergeCell ref="AI21:AO21"/>
    <mergeCell ref="AP21:AV21"/>
    <mergeCell ref="AW21:BC21"/>
    <mergeCell ref="BD21:BJ21"/>
    <mergeCell ref="BK21:BQ21"/>
    <mergeCell ref="BR21:BX21"/>
    <mergeCell ref="GI20:GO20"/>
    <mergeCell ref="GP20:GV20"/>
    <mergeCell ref="GW20:HC20"/>
    <mergeCell ref="HD20:HJ20"/>
    <mergeCell ref="HK20:HQ20"/>
    <mergeCell ref="HR20:HX20"/>
    <mergeCell ref="ER20:EY20"/>
    <mergeCell ref="EZ20:FF20"/>
    <mergeCell ref="FG20:FM20"/>
    <mergeCell ref="FN20:FT20"/>
    <mergeCell ref="GW21:HC21"/>
    <mergeCell ref="HD21:HJ21"/>
    <mergeCell ref="HK21:HQ21"/>
    <mergeCell ref="HR21:HX21"/>
    <mergeCell ref="HY21:IE21"/>
    <mergeCell ref="A22:E22"/>
    <mergeCell ref="F22:AA22"/>
    <mergeCell ref="AB22:AH22"/>
    <mergeCell ref="AI22:AO22"/>
    <mergeCell ref="AP22:AV22"/>
    <mergeCell ref="FG21:FM21"/>
    <mergeCell ref="FN21:FT21"/>
    <mergeCell ref="FU21:GA21"/>
    <mergeCell ref="GB21:GH21"/>
    <mergeCell ref="GI21:GO21"/>
    <mergeCell ref="GP21:GV21"/>
    <mergeCell ref="DO21:DU21"/>
    <mergeCell ref="DV21:EB21"/>
    <mergeCell ref="EC21:EI21"/>
    <mergeCell ref="EJ21:EQ21"/>
    <mergeCell ref="ER21:EY21"/>
    <mergeCell ref="EZ21:FF21"/>
    <mergeCell ref="BY21:CE21"/>
    <mergeCell ref="CF21:CL21"/>
    <mergeCell ref="DA22:DG22"/>
    <mergeCell ref="DH22:DN22"/>
    <mergeCell ref="DO22:DU22"/>
    <mergeCell ref="DV22:EB22"/>
    <mergeCell ref="AW22:BC22"/>
    <mergeCell ref="BD22:BJ22"/>
    <mergeCell ref="BK22:BQ22"/>
    <mergeCell ref="BR22:BX22"/>
    <mergeCell ref="BY22:CE22"/>
    <mergeCell ref="CF22:CL22"/>
    <mergeCell ref="HK22:HQ22"/>
    <mergeCell ref="HR22:HX22"/>
    <mergeCell ref="HY22:IE22"/>
    <mergeCell ref="A23:E23"/>
    <mergeCell ref="F23:AA23"/>
    <mergeCell ref="AB23:AH23"/>
    <mergeCell ref="AI23:AO23"/>
    <mergeCell ref="AP23:AV23"/>
    <mergeCell ref="AW23:BC23"/>
    <mergeCell ref="BD23:BJ23"/>
    <mergeCell ref="FU22:GA22"/>
    <mergeCell ref="GB22:GH22"/>
    <mergeCell ref="GI22:GO22"/>
    <mergeCell ref="GP22:GV22"/>
    <mergeCell ref="GW22:HC22"/>
    <mergeCell ref="HD22:HJ22"/>
    <mergeCell ref="EC22:EI22"/>
    <mergeCell ref="EJ22:EQ22"/>
    <mergeCell ref="ER22:EY22"/>
    <mergeCell ref="EZ22:FF22"/>
    <mergeCell ref="FG22:FM22"/>
    <mergeCell ref="FN22:FT22"/>
    <mergeCell ref="CM22:CS22"/>
    <mergeCell ref="CT22:CZ22"/>
    <mergeCell ref="FU23:GA23"/>
    <mergeCell ref="GB23:GH23"/>
    <mergeCell ref="DA23:DG23"/>
    <mergeCell ref="DH23:DN23"/>
    <mergeCell ref="DO23:DU23"/>
    <mergeCell ref="DV23:EB23"/>
    <mergeCell ref="EC23:EI23"/>
    <mergeCell ref="EJ23:EQ23"/>
    <mergeCell ref="BK23:BQ23"/>
    <mergeCell ref="BR23:BX23"/>
    <mergeCell ref="BY23:CE23"/>
    <mergeCell ref="CF23:CL23"/>
    <mergeCell ref="CM23:CS23"/>
    <mergeCell ref="CT23:CZ23"/>
    <mergeCell ref="CM24:CS24"/>
    <mergeCell ref="CT24:CZ24"/>
    <mergeCell ref="DA24:DG24"/>
    <mergeCell ref="DH24:DN24"/>
    <mergeCell ref="HY23:IE23"/>
    <mergeCell ref="A24:E24"/>
    <mergeCell ref="F24:AA24"/>
    <mergeCell ref="AB24:AH24"/>
    <mergeCell ref="AI24:AO24"/>
    <mergeCell ref="AP24:AV24"/>
    <mergeCell ref="AW24:BC24"/>
    <mergeCell ref="BD24:BJ24"/>
    <mergeCell ref="BK24:BQ24"/>
    <mergeCell ref="BR24:BX24"/>
    <mergeCell ref="GI23:GO23"/>
    <mergeCell ref="GP23:GV23"/>
    <mergeCell ref="GW23:HC23"/>
    <mergeCell ref="HD23:HJ23"/>
    <mergeCell ref="HK23:HQ23"/>
    <mergeCell ref="HR23:HX23"/>
    <mergeCell ref="ER23:EY23"/>
    <mergeCell ref="EZ23:FF23"/>
    <mergeCell ref="FG23:FM23"/>
    <mergeCell ref="FN23:FT23"/>
    <mergeCell ref="GW24:HC24"/>
    <mergeCell ref="HD24:HJ24"/>
    <mergeCell ref="HK24:HQ24"/>
    <mergeCell ref="HR24:HX24"/>
    <mergeCell ref="HY24:IE24"/>
    <mergeCell ref="A25:E25"/>
    <mergeCell ref="F25:AA25"/>
    <mergeCell ref="AB25:AH25"/>
    <mergeCell ref="AI25:AO25"/>
    <mergeCell ref="AP25:AV25"/>
    <mergeCell ref="FG24:FM24"/>
    <mergeCell ref="FN24:FT24"/>
    <mergeCell ref="FU24:GA24"/>
    <mergeCell ref="GB24:GH24"/>
    <mergeCell ref="GI24:GO24"/>
    <mergeCell ref="GP24:GV24"/>
    <mergeCell ref="DO24:DU24"/>
    <mergeCell ref="DV24:EB24"/>
    <mergeCell ref="EC24:EI24"/>
    <mergeCell ref="EJ24:EQ24"/>
    <mergeCell ref="ER24:EY24"/>
    <mergeCell ref="EZ24:FF24"/>
    <mergeCell ref="BY24:CE24"/>
    <mergeCell ref="CF24:CL24"/>
    <mergeCell ref="DA25:DG25"/>
    <mergeCell ref="DH25:DN25"/>
    <mergeCell ref="DO25:DU25"/>
    <mergeCell ref="DV25:EB25"/>
    <mergeCell ref="AW25:BC25"/>
    <mergeCell ref="BD25:BJ25"/>
    <mergeCell ref="BK25:BQ25"/>
    <mergeCell ref="BR25:BX25"/>
    <mergeCell ref="BY25:CE25"/>
    <mergeCell ref="CF25:CL25"/>
    <mergeCell ref="HK25:HQ25"/>
    <mergeCell ref="HR25:HX25"/>
    <mergeCell ref="HY25:IE25"/>
    <mergeCell ref="A26:E26"/>
    <mergeCell ref="F26:AA26"/>
    <mergeCell ref="AB26:AH26"/>
    <mergeCell ref="AI26:AO26"/>
    <mergeCell ref="AP26:AV26"/>
    <mergeCell ref="AW26:BC26"/>
    <mergeCell ref="BD26:BJ26"/>
    <mergeCell ref="FU25:GA25"/>
    <mergeCell ref="GB25:GH25"/>
    <mergeCell ref="GI25:GO25"/>
    <mergeCell ref="GP25:GV25"/>
    <mergeCell ref="GW25:HC25"/>
    <mergeCell ref="HD25:HJ25"/>
    <mergeCell ref="EC25:EI25"/>
    <mergeCell ref="EJ25:EQ25"/>
    <mergeCell ref="ER25:EY25"/>
    <mergeCell ref="EZ25:FF25"/>
    <mergeCell ref="FG25:FM25"/>
    <mergeCell ref="FN25:FT25"/>
    <mergeCell ref="CM25:CS25"/>
    <mergeCell ref="CT25:CZ25"/>
    <mergeCell ref="FU26:GA26"/>
    <mergeCell ref="GB26:GH26"/>
    <mergeCell ref="DA26:DG26"/>
    <mergeCell ref="DH26:DN26"/>
    <mergeCell ref="DO26:DU26"/>
    <mergeCell ref="DV26:EB26"/>
    <mergeCell ref="EC26:EI26"/>
    <mergeCell ref="EJ26:EQ26"/>
    <mergeCell ref="BK26:BQ26"/>
    <mergeCell ref="BR26:BX26"/>
    <mergeCell ref="BY26:CE26"/>
    <mergeCell ref="CF26:CL26"/>
    <mergeCell ref="CM26:CS26"/>
    <mergeCell ref="CT26:CZ26"/>
    <mergeCell ref="CM27:CS27"/>
    <mergeCell ref="CT27:CZ27"/>
    <mergeCell ref="DA27:DG27"/>
    <mergeCell ref="DH27:DN27"/>
    <mergeCell ref="HY26:IE26"/>
    <mergeCell ref="A27:E27"/>
    <mergeCell ref="F27:AA27"/>
    <mergeCell ref="AB27:AH27"/>
    <mergeCell ref="AI27:AO27"/>
    <mergeCell ref="AP27:AV27"/>
    <mergeCell ref="AW27:BC27"/>
    <mergeCell ref="BD27:BJ27"/>
    <mergeCell ref="BK27:BQ27"/>
    <mergeCell ref="BR27:BX27"/>
    <mergeCell ref="GI26:GO26"/>
    <mergeCell ref="GP26:GV26"/>
    <mergeCell ref="GW26:HC26"/>
    <mergeCell ref="HD26:HJ26"/>
    <mergeCell ref="HK26:HQ26"/>
    <mergeCell ref="HR26:HX26"/>
    <mergeCell ref="ER26:EY26"/>
    <mergeCell ref="EZ26:FF26"/>
    <mergeCell ref="FG26:FM26"/>
    <mergeCell ref="FN26:FT26"/>
    <mergeCell ref="GW27:HC27"/>
    <mergeCell ref="HD27:HJ27"/>
    <mergeCell ref="HK27:HQ27"/>
    <mergeCell ref="HR27:HX27"/>
    <mergeCell ref="HY27:IE27"/>
    <mergeCell ref="A28:E28"/>
    <mergeCell ref="F28:AA28"/>
    <mergeCell ref="AB28:AH28"/>
    <mergeCell ref="AI28:AO28"/>
    <mergeCell ref="AP28:AV28"/>
    <mergeCell ref="FG27:FM27"/>
    <mergeCell ref="FN27:FT27"/>
    <mergeCell ref="FU27:GA27"/>
    <mergeCell ref="GB27:GH27"/>
    <mergeCell ref="GI27:GO27"/>
    <mergeCell ref="GP27:GV27"/>
    <mergeCell ref="DO27:DU27"/>
    <mergeCell ref="DV27:EB27"/>
    <mergeCell ref="EC27:EI27"/>
    <mergeCell ref="EJ27:EQ27"/>
    <mergeCell ref="ER27:EY27"/>
    <mergeCell ref="EZ27:FF27"/>
    <mergeCell ref="BY27:CE27"/>
    <mergeCell ref="CF27:CL27"/>
    <mergeCell ref="DA28:DG28"/>
    <mergeCell ref="DH28:DN28"/>
    <mergeCell ref="DO28:DU28"/>
    <mergeCell ref="DV28:EB28"/>
    <mergeCell ref="AW28:BC28"/>
    <mergeCell ref="BD28:BJ28"/>
    <mergeCell ref="BK28:BQ28"/>
    <mergeCell ref="BR28:BX28"/>
    <mergeCell ref="BY28:CE28"/>
    <mergeCell ref="CF28:CL28"/>
    <mergeCell ref="HK28:HQ28"/>
    <mergeCell ref="HR28:HX28"/>
    <mergeCell ref="HY28:IE28"/>
    <mergeCell ref="A29:E29"/>
    <mergeCell ref="F29:AA29"/>
    <mergeCell ref="AB29:AH29"/>
    <mergeCell ref="AI29:AO29"/>
    <mergeCell ref="AP29:AV29"/>
    <mergeCell ref="AW29:BC29"/>
    <mergeCell ref="BD29:BJ29"/>
    <mergeCell ref="FU28:GA28"/>
    <mergeCell ref="GB28:GH28"/>
    <mergeCell ref="GI28:GO28"/>
    <mergeCell ref="GP28:GV28"/>
    <mergeCell ref="GW28:HC28"/>
    <mergeCell ref="HD28:HJ28"/>
    <mergeCell ref="EC28:EI28"/>
    <mergeCell ref="EJ28:EQ28"/>
    <mergeCell ref="ER28:EY28"/>
    <mergeCell ref="EZ28:FF28"/>
    <mergeCell ref="FG28:FM28"/>
    <mergeCell ref="FN28:FT28"/>
    <mergeCell ref="CM28:CS28"/>
    <mergeCell ref="CT28:CZ28"/>
    <mergeCell ref="FU29:GA29"/>
    <mergeCell ref="GB29:GH29"/>
    <mergeCell ref="DA29:DG29"/>
    <mergeCell ref="DH29:DN29"/>
    <mergeCell ref="DO29:DU29"/>
    <mergeCell ref="DV29:EB29"/>
    <mergeCell ref="EC29:EI29"/>
    <mergeCell ref="EJ29:EQ29"/>
    <mergeCell ref="BK29:BQ29"/>
    <mergeCell ref="BR29:BX29"/>
    <mergeCell ref="BY29:CE29"/>
    <mergeCell ref="CF29:CL29"/>
    <mergeCell ref="CM29:CS29"/>
    <mergeCell ref="CT29:CZ29"/>
    <mergeCell ref="CM30:CS30"/>
    <mergeCell ref="CT30:CZ30"/>
    <mergeCell ref="DA30:DG30"/>
    <mergeCell ref="DH30:DN30"/>
    <mergeCell ref="HY29:IE29"/>
    <mergeCell ref="A30:E30"/>
    <mergeCell ref="F30:AA30"/>
    <mergeCell ref="AB30:AH30"/>
    <mergeCell ref="AI30:AO30"/>
    <mergeCell ref="AP30:AV30"/>
    <mergeCell ref="AW30:BC30"/>
    <mergeCell ref="BD30:BJ30"/>
    <mergeCell ref="BK30:BQ30"/>
    <mergeCell ref="BR30:BX30"/>
    <mergeCell ref="GI29:GO29"/>
    <mergeCell ref="GP29:GV29"/>
    <mergeCell ref="GW29:HC29"/>
    <mergeCell ref="HD29:HJ29"/>
    <mergeCell ref="HK29:HQ29"/>
    <mergeCell ref="HR29:HX29"/>
    <mergeCell ref="ER29:EY29"/>
    <mergeCell ref="EZ29:FF29"/>
    <mergeCell ref="FG29:FM29"/>
    <mergeCell ref="FN29:FT29"/>
    <mergeCell ref="GW30:HC30"/>
    <mergeCell ref="HD30:HJ30"/>
    <mergeCell ref="HK30:HQ30"/>
    <mergeCell ref="HR30:HX30"/>
    <mergeCell ref="HY30:IE30"/>
    <mergeCell ref="A31:E31"/>
    <mergeCell ref="F31:AA31"/>
    <mergeCell ref="AB31:AH31"/>
    <mergeCell ref="AI31:AO31"/>
    <mergeCell ref="AP31:AV31"/>
    <mergeCell ref="FG30:FM30"/>
    <mergeCell ref="FN30:FT30"/>
    <mergeCell ref="FU30:GA30"/>
    <mergeCell ref="GB30:GH30"/>
    <mergeCell ref="GI30:GO30"/>
    <mergeCell ref="GP30:GV30"/>
    <mergeCell ref="DO30:DU30"/>
    <mergeCell ref="DV30:EB30"/>
    <mergeCell ref="EC30:EI30"/>
    <mergeCell ref="EJ30:EQ30"/>
    <mergeCell ref="ER30:EY30"/>
    <mergeCell ref="EZ30:FF30"/>
    <mergeCell ref="BY30:CE30"/>
    <mergeCell ref="CF30:CL30"/>
    <mergeCell ref="DA31:DG31"/>
    <mergeCell ref="DH31:DN31"/>
    <mergeCell ref="DO31:DU31"/>
    <mergeCell ref="DV31:EB31"/>
    <mergeCell ref="AW31:BC31"/>
    <mergeCell ref="BD31:BJ31"/>
    <mergeCell ref="BK31:BQ31"/>
    <mergeCell ref="BR31:BX31"/>
    <mergeCell ref="BY31:CE31"/>
    <mergeCell ref="CF31:CL31"/>
    <mergeCell ref="HK31:HQ31"/>
    <mergeCell ref="HR31:HX31"/>
    <mergeCell ref="HY31:IE31"/>
    <mergeCell ref="A32:E32"/>
    <mergeCell ref="F32:Z32"/>
    <mergeCell ref="AB32:AH32"/>
    <mergeCell ref="AI32:AO32"/>
    <mergeCell ref="AP32:AV32"/>
    <mergeCell ref="AW32:BC32"/>
    <mergeCell ref="BD32:BJ32"/>
    <mergeCell ref="FU31:GA31"/>
    <mergeCell ref="GB31:GH31"/>
    <mergeCell ref="GI31:GO31"/>
    <mergeCell ref="GP31:GV31"/>
    <mergeCell ref="GW31:HC31"/>
    <mergeCell ref="HD31:HJ31"/>
    <mergeCell ref="EC31:EI31"/>
    <mergeCell ref="EJ31:EQ31"/>
    <mergeCell ref="ER31:EY31"/>
    <mergeCell ref="EZ31:FF31"/>
    <mergeCell ref="FG31:FM31"/>
    <mergeCell ref="FN31:FT31"/>
    <mergeCell ref="CM31:CS31"/>
    <mergeCell ref="CT31:CZ31"/>
    <mergeCell ref="FU32:GA32"/>
    <mergeCell ref="GB32:GH32"/>
    <mergeCell ref="DA32:DG32"/>
    <mergeCell ref="DH32:DN32"/>
    <mergeCell ref="DO32:DU32"/>
    <mergeCell ref="DV32:EB32"/>
    <mergeCell ref="EC32:EI32"/>
    <mergeCell ref="EJ32:EQ32"/>
    <mergeCell ref="BK32:BQ32"/>
    <mergeCell ref="BR32:BX32"/>
    <mergeCell ref="BY32:CE32"/>
    <mergeCell ref="CF32:CL32"/>
    <mergeCell ref="CM32:CS32"/>
    <mergeCell ref="CT32:CZ32"/>
    <mergeCell ref="CM33:CS33"/>
    <mergeCell ref="CT33:CZ33"/>
    <mergeCell ref="DA33:DG33"/>
    <mergeCell ref="DH33:DN33"/>
    <mergeCell ref="HY32:IE32"/>
    <mergeCell ref="A33:E33"/>
    <mergeCell ref="F33:AA33"/>
    <mergeCell ref="AB33:AH33"/>
    <mergeCell ref="AI33:AO33"/>
    <mergeCell ref="AP33:AV33"/>
    <mergeCell ref="AW33:BC33"/>
    <mergeCell ref="BD33:BJ33"/>
    <mergeCell ref="BK33:BQ33"/>
    <mergeCell ref="BR33:BX33"/>
    <mergeCell ref="GI32:GO32"/>
    <mergeCell ref="GP32:GV32"/>
    <mergeCell ref="GW32:HC32"/>
    <mergeCell ref="HD32:HJ32"/>
    <mergeCell ref="HK32:HQ32"/>
    <mergeCell ref="HR32:HX32"/>
    <mergeCell ref="ER32:EY32"/>
    <mergeCell ref="EZ32:FF32"/>
    <mergeCell ref="FG32:FM32"/>
    <mergeCell ref="FN32:FT32"/>
    <mergeCell ref="GW33:HC33"/>
    <mergeCell ref="HD33:HJ33"/>
    <mergeCell ref="HK33:HQ33"/>
    <mergeCell ref="HR33:HX33"/>
    <mergeCell ref="HY33:IE33"/>
    <mergeCell ref="A34:E34"/>
    <mergeCell ref="F34:AA34"/>
    <mergeCell ref="AB34:AH34"/>
    <mergeCell ref="AI34:AO34"/>
    <mergeCell ref="AP34:AV34"/>
    <mergeCell ref="FG33:FM33"/>
    <mergeCell ref="FN33:FT33"/>
    <mergeCell ref="FU33:GA33"/>
    <mergeCell ref="GB33:GH33"/>
    <mergeCell ref="GI33:GO33"/>
    <mergeCell ref="GP33:GV33"/>
    <mergeCell ref="DO33:DU33"/>
    <mergeCell ref="DV33:EB33"/>
    <mergeCell ref="EC33:EI33"/>
    <mergeCell ref="EJ33:EQ33"/>
    <mergeCell ref="ER33:EY33"/>
    <mergeCell ref="EZ33:FF33"/>
    <mergeCell ref="BY33:CE33"/>
    <mergeCell ref="CF33:CL33"/>
    <mergeCell ref="FG34:FM34"/>
    <mergeCell ref="FN34:FT34"/>
    <mergeCell ref="CM34:CS34"/>
    <mergeCell ref="CT34:CZ34"/>
    <mergeCell ref="DA34:DG34"/>
    <mergeCell ref="DH34:DN34"/>
    <mergeCell ref="DO34:DU34"/>
    <mergeCell ref="DV34:EB34"/>
    <mergeCell ref="AW34:BC34"/>
    <mergeCell ref="BD34:BJ34"/>
    <mergeCell ref="BK34:BQ34"/>
    <mergeCell ref="BR34:BX34"/>
    <mergeCell ref="BY34:CE34"/>
    <mergeCell ref="CF34:CL34"/>
    <mergeCell ref="BY35:CE35"/>
    <mergeCell ref="CF35:CL35"/>
    <mergeCell ref="CM35:CS35"/>
    <mergeCell ref="CT35:CZ35"/>
    <mergeCell ref="HK34:HQ34"/>
    <mergeCell ref="HR34:HX34"/>
    <mergeCell ref="HY34:IE34"/>
    <mergeCell ref="A35:E35"/>
    <mergeCell ref="F35:AA35"/>
    <mergeCell ref="AB35:AH35"/>
    <mergeCell ref="AI35:AO35"/>
    <mergeCell ref="AP35:AV35"/>
    <mergeCell ref="AW35:BC35"/>
    <mergeCell ref="BD35:BJ35"/>
    <mergeCell ref="FU34:GA34"/>
    <mergeCell ref="GB34:GH34"/>
    <mergeCell ref="GI34:GO34"/>
    <mergeCell ref="GP34:GV34"/>
    <mergeCell ref="GW34:HC34"/>
    <mergeCell ref="HD34:HJ34"/>
    <mergeCell ref="EC34:EI34"/>
    <mergeCell ref="EJ34:EQ34"/>
    <mergeCell ref="ER34:EY34"/>
    <mergeCell ref="EZ34:FF34"/>
    <mergeCell ref="HY35:IE35"/>
    <mergeCell ref="A36:E36"/>
    <mergeCell ref="F36:AA36"/>
    <mergeCell ref="AB36:AH36"/>
    <mergeCell ref="AI36:AO36"/>
    <mergeCell ref="AP36:AV36"/>
    <mergeCell ref="AW36:BC36"/>
    <mergeCell ref="BD36:BJ36"/>
    <mergeCell ref="BK36:BQ36"/>
    <mergeCell ref="BR36:BX36"/>
    <mergeCell ref="GI35:GO35"/>
    <mergeCell ref="GP35:GV35"/>
    <mergeCell ref="GW35:HC35"/>
    <mergeCell ref="HD35:HJ35"/>
    <mergeCell ref="DA35:DG35"/>
    <mergeCell ref="DH35:DN35"/>
    <mergeCell ref="DO35:DU35"/>
    <mergeCell ref="DV35:EB35"/>
    <mergeCell ref="HK35:HQ35"/>
    <mergeCell ref="HR35:HX35"/>
    <mergeCell ref="ER35:EY35"/>
    <mergeCell ref="EZ35:FF35"/>
    <mergeCell ref="FG35:FM35"/>
    <mergeCell ref="FN35:FT35"/>
    <mergeCell ref="GW36:HC36"/>
    <mergeCell ref="HD36:HJ36"/>
    <mergeCell ref="HK36:HQ36"/>
    <mergeCell ref="HR36:HX36"/>
    <mergeCell ref="HY36:IE36"/>
    <mergeCell ref="FG36:FM36"/>
    <mergeCell ref="FN36:FT36"/>
    <mergeCell ref="FU36:GA36"/>
    <mergeCell ref="GB36:GH36"/>
    <mergeCell ref="GI36:GO36"/>
    <mergeCell ref="GP36:GV36"/>
    <mergeCell ref="CM39:EA39"/>
    <mergeCell ref="EJ11:EQ11"/>
    <mergeCell ref="FN11:FT11"/>
    <mergeCell ref="GB11:GH11"/>
    <mergeCell ref="AI9:BQ9"/>
    <mergeCell ref="CM38:EA38"/>
    <mergeCell ref="BY36:CE36"/>
    <mergeCell ref="CF36:CL36"/>
    <mergeCell ref="CM36:CS36"/>
    <mergeCell ref="CT36:CZ36"/>
    <mergeCell ref="DO36:DU36"/>
    <mergeCell ref="DV36:EB36"/>
    <mergeCell ref="EC36:EI36"/>
    <mergeCell ref="EJ36:EQ36"/>
    <mergeCell ref="ER36:EY36"/>
    <mergeCell ref="EZ36:FF36"/>
    <mergeCell ref="DA36:DG36"/>
    <mergeCell ref="DH36:DN36"/>
    <mergeCell ref="FU35:GA35"/>
    <mergeCell ref="GB35:GH35"/>
    <mergeCell ref="EC35:EI35"/>
    <mergeCell ref="EJ35:EQ35"/>
    <mergeCell ref="BK35:BQ35"/>
    <mergeCell ref="BR35:BX35"/>
    <mergeCell ref="HD11:HJ11"/>
    <mergeCell ref="HR11:HX11"/>
    <mergeCell ref="GP11:GV11"/>
    <mergeCell ref="GW11:HC11"/>
    <mergeCell ref="HK11:HQ11"/>
    <mergeCell ref="GW10:HC10"/>
    <mergeCell ref="HD10:HJ10"/>
    <mergeCell ref="HK10:HQ10"/>
    <mergeCell ref="HR10:HX10"/>
  </mergeCells>
  <pageMargins left="0.39370078740157483" right="0.31496062992125984" top="0.78740157480314965" bottom="0.39370078740157483" header="0.19685039370078741" footer="0.19685039370078741"/>
  <pageSetup paperSize="9" scale="6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239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R228"/>
  <sheetViews>
    <sheetView view="pageBreakPreview" zoomScale="37" zoomScaleNormal="93" zoomScaleSheetLayoutView="37" workbookViewId="0">
      <selection activeCell="G29" sqref="G29"/>
    </sheetView>
  </sheetViews>
  <sheetFormatPr defaultRowHeight="15.75" x14ac:dyDescent="0.25"/>
  <cols>
    <col min="1" max="1" width="10" style="368" customWidth="1"/>
    <col min="2" max="2" width="43.28515625" style="369" customWidth="1"/>
    <col min="3" max="3" width="24.28515625" style="370" customWidth="1"/>
    <col min="4" max="4" width="49.5703125" style="371" customWidth="1"/>
    <col min="5" max="5" width="13.7109375" style="368" customWidth="1"/>
    <col min="6" max="6" width="17.42578125" style="371" bestFit="1" customWidth="1"/>
    <col min="7" max="7" width="16.140625" style="368" customWidth="1"/>
    <col min="8" max="8" width="14.85546875" style="368" customWidth="1"/>
    <col min="9" max="9" width="14.85546875" style="368" hidden="1" customWidth="1"/>
    <col min="10" max="10" width="10.5703125" style="370" customWidth="1"/>
    <col min="11" max="11" width="15" style="370" customWidth="1"/>
    <col min="12" max="12" width="15.7109375" style="370" bestFit="1" customWidth="1"/>
    <col min="13" max="13" width="16.7109375" style="370" hidden="1" customWidth="1"/>
    <col min="14" max="14" width="12.140625" style="370" customWidth="1"/>
    <col min="15" max="15" width="1.28515625" style="370" hidden="1" customWidth="1"/>
    <col min="16" max="16" width="12.42578125" style="370" bestFit="1" customWidth="1"/>
    <col min="17" max="17" width="26.5703125" style="370" bestFit="1" customWidth="1"/>
    <col min="18" max="21" width="15.42578125" style="370" bestFit="1" customWidth="1"/>
    <col min="22" max="22" width="17.42578125" style="370" bestFit="1" customWidth="1"/>
    <col min="23" max="23" width="18.140625" style="370" customWidth="1"/>
    <col min="24" max="24" width="13.140625" style="370" bestFit="1" customWidth="1"/>
    <col min="25" max="25" width="13.140625" style="404" bestFit="1" customWidth="1"/>
    <col min="26" max="37" width="13.140625" style="405" bestFit="1" customWidth="1"/>
    <col min="38" max="38" width="13.42578125" style="405" bestFit="1" customWidth="1"/>
    <col min="39" max="39" width="12.140625" style="405" bestFit="1" customWidth="1"/>
    <col min="40" max="40" width="12.28515625" style="405" hidden="1" customWidth="1"/>
    <col min="41" max="41" width="12.5703125" style="375" hidden="1" customWidth="1"/>
    <col min="42" max="42" width="11.28515625" style="375" hidden="1" customWidth="1"/>
    <col min="43" max="43" width="11.85546875" style="370" hidden="1" customWidth="1"/>
    <col min="44" max="47" width="0" style="370" hidden="1" customWidth="1"/>
    <col min="48" max="16384" width="9.140625" style="370"/>
  </cols>
  <sheetData>
    <row r="1" spans="1:44" x14ac:dyDescent="0.25">
      <c r="D1" s="370"/>
      <c r="Y1" s="373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2" t="s">
        <v>489</v>
      </c>
      <c r="AL1" s="374"/>
      <c r="AM1" s="374"/>
      <c r="AN1" s="374"/>
    </row>
    <row r="2" spans="1:44" x14ac:dyDescent="0.25">
      <c r="A2" s="376"/>
      <c r="B2" s="377"/>
      <c r="C2" s="372"/>
      <c r="D2" s="378"/>
      <c r="E2" s="376"/>
      <c r="F2" s="378"/>
      <c r="G2" s="376"/>
      <c r="H2" s="376"/>
      <c r="I2" s="376"/>
      <c r="J2" s="372"/>
      <c r="K2" s="372"/>
      <c r="L2" s="372"/>
      <c r="M2" s="372"/>
      <c r="N2" s="372"/>
      <c r="O2" s="372"/>
      <c r="X2" s="372"/>
      <c r="Y2" s="373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9" t="s">
        <v>920</v>
      </c>
      <c r="AM2" s="374"/>
      <c r="AN2" s="374"/>
    </row>
    <row r="3" spans="1:44" s="372" customFormat="1" x14ac:dyDescent="0.25">
      <c r="A3" s="547" t="s">
        <v>490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373"/>
      <c r="Z3" s="374"/>
      <c r="AA3" s="374"/>
      <c r="AB3" s="374"/>
      <c r="AC3" s="374"/>
      <c r="AD3" s="374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1"/>
      <c r="AP3" s="381"/>
    </row>
    <row r="4" spans="1:44" s="372" customFormat="1" x14ac:dyDescent="0.25">
      <c r="A4" s="376"/>
      <c r="B4" s="548" t="s">
        <v>514</v>
      </c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373"/>
      <c r="Z4" s="374"/>
      <c r="AA4" s="374"/>
      <c r="AB4" s="374"/>
      <c r="AC4" s="374"/>
      <c r="AD4" s="374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1"/>
      <c r="AP4" s="381"/>
    </row>
    <row r="5" spans="1:44" x14ac:dyDescent="0.25">
      <c r="A5" s="549" t="s">
        <v>3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49"/>
      <c r="T5" s="549"/>
      <c r="U5" s="549"/>
      <c r="V5" s="549"/>
      <c r="W5" s="549"/>
      <c r="X5" s="549"/>
      <c r="Y5" s="373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</row>
    <row r="6" spans="1:44" s="372" customFormat="1" x14ac:dyDescent="0.25">
      <c r="A6" s="547" t="s">
        <v>1256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373"/>
      <c r="Z6" s="374"/>
      <c r="AA6" s="374"/>
      <c r="AB6" s="374"/>
      <c r="AC6" s="374"/>
      <c r="AD6" s="374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1"/>
      <c r="AP6" s="381"/>
    </row>
    <row r="7" spans="1:44" hidden="1" x14ac:dyDescent="0.25">
      <c r="A7" s="382"/>
      <c r="B7" s="383"/>
      <c r="C7" s="383"/>
      <c r="D7" s="382"/>
      <c r="E7" s="382"/>
      <c r="F7" s="382"/>
      <c r="G7" s="382"/>
      <c r="H7" s="382"/>
      <c r="I7" s="382"/>
      <c r="J7" s="382"/>
      <c r="K7" s="382"/>
      <c r="L7" s="382"/>
      <c r="M7" s="384"/>
      <c r="N7" s="382"/>
      <c r="O7" s="382">
        <v>1.0509999999999999</v>
      </c>
      <c r="P7" s="382">
        <v>1.048</v>
      </c>
      <c r="Q7" s="382">
        <v>1.0469999999999999</v>
      </c>
      <c r="R7" s="382">
        <v>1.0469999999999999</v>
      </c>
      <c r="S7" s="382">
        <v>1.0469999999999999</v>
      </c>
      <c r="T7" s="382">
        <v>1.0469999999999999</v>
      </c>
      <c r="U7" s="382">
        <v>1.0469999999999999</v>
      </c>
      <c r="V7" s="382">
        <v>1.0469999999999999</v>
      </c>
      <c r="W7" s="382">
        <v>1.0469999999999999</v>
      </c>
      <c r="X7" s="382">
        <v>1.0469999999999999</v>
      </c>
      <c r="Y7" s="385">
        <v>1.0469999999999999</v>
      </c>
      <c r="Z7" s="385">
        <v>1.0469999999999999</v>
      </c>
      <c r="AA7" s="385">
        <v>1.0469999999999999</v>
      </c>
      <c r="AB7" s="385">
        <v>1.0469999999999999</v>
      </c>
      <c r="AC7" s="385">
        <v>1.0469999999999999</v>
      </c>
      <c r="AD7" s="385">
        <v>1.0469999999999999</v>
      </c>
      <c r="AE7" s="385">
        <v>1.0469999999999999</v>
      </c>
      <c r="AF7" s="385">
        <v>1.0469999999999999</v>
      </c>
      <c r="AG7" s="385">
        <v>1.0469999999999999</v>
      </c>
      <c r="AH7" s="385">
        <v>1.0469999999999999</v>
      </c>
      <c r="AI7" s="385">
        <v>1.0469999999999999</v>
      </c>
      <c r="AJ7" s="385">
        <v>1.0469999999999999</v>
      </c>
      <c r="AK7" s="385">
        <v>1.0469999999999999</v>
      </c>
      <c r="AL7" s="385">
        <v>1.0469999999999999</v>
      </c>
      <c r="AM7" s="385">
        <v>1.0469999999999999</v>
      </c>
      <c r="AN7" s="385"/>
      <c r="AO7" s="386"/>
      <c r="AP7" s="386"/>
      <c r="AQ7" s="387"/>
      <c r="AR7" s="388"/>
    </row>
    <row r="8" spans="1:44" hidden="1" x14ac:dyDescent="0.25">
      <c r="B8" s="389"/>
      <c r="C8" s="390"/>
      <c r="J8" s="371"/>
      <c r="K8" s="371"/>
      <c r="M8" s="391">
        <v>1.2</v>
      </c>
      <c r="O8" s="382"/>
      <c r="P8" s="382">
        <f>P7</f>
        <v>1.048</v>
      </c>
      <c r="Q8" s="382">
        <f t="shared" ref="Q8:AM8" si="0">P8*Q7</f>
        <v>1.097256</v>
      </c>
      <c r="R8" s="382">
        <f t="shared" si="0"/>
        <v>1.148827032</v>
      </c>
      <c r="S8" s="382">
        <f t="shared" si="0"/>
        <v>1.2028219025039999</v>
      </c>
      <c r="T8" s="382">
        <f t="shared" si="0"/>
        <v>1.2593545319216879</v>
      </c>
      <c r="U8" s="382">
        <f t="shared" si="0"/>
        <v>1.3185441949220071</v>
      </c>
      <c r="V8" s="392">
        <f t="shared" si="0"/>
        <v>1.3805157720833414</v>
      </c>
      <c r="W8" s="392">
        <f t="shared" si="0"/>
        <v>1.4454000133712583</v>
      </c>
      <c r="X8" s="392">
        <f t="shared" si="0"/>
        <v>1.5133338139997075</v>
      </c>
      <c r="Y8" s="393">
        <f t="shared" si="0"/>
        <v>1.5844605032576935</v>
      </c>
      <c r="Z8" s="393">
        <f t="shared" si="0"/>
        <v>1.6589301469108051</v>
      </c>
      <c r="AA8" s="393">
        <f t="shared" si="0"/>
        <v>1.7368998638156128</v>
      </c>
      <c r="AB8" s="393">
        <f t="shared" si="0"/>
        <v>1.8185341574149465</v>
      </c>
      <c r="AC8" s="393">
        <f t="shared" si="0"/>
        <v>1.904005262813449</v>
      </c>
      <c r="AD8" s="393">
        <f t="shared" si="0"/>
        <v>1.993493510165681</v>
      </c>
      <c r="AE8" s="393">
        <f t="shared" si="0"/>
        <v>2.0871877051434677</v>
      </c>
      <c r="AF8" s="393">
        <f t="shared" si="0"/>
        <v>2.1852855272852105</v>
      </c>
      <c r="AG8" s="393">
        <f t="shared" si="0"/>
        <v>2.2879939470676152</v>
      </c>
      <c r="AH8" s="393">
        <f t="shared" si="0"/>
        <v>2.3955296625797931</v>
      </c>
      <c r="AI8" s="393">
        <f t="shared" si="0"/>
        <v>2.5081195567210433</v>
      </c>
      <c r="AJ8" s="393">
        <f t="shared" si="0"/>
        <v>2.6260011758869322</v>
      </c>
      <c r="AK8" s="393">
        <f t="shared" si="0"/>
        <v>2.7494232311536178</v>
      </c>
      <c r="AL8" s="393">
        <f t="shared" si="0"/>
        <v>2.8786461230178375</v>
      </c>
      <c r="AM8" s="393">
        <f t="shared" si="0"/>
        <v>3.0139424907996757</v>
      </c>
      <c r="AN8" s="385"/>
      <c r="AQ8" s="387"/>
      <c r="AR8" s="388"/>
    </row>
    <row r="9" spans="1:44" s="397" customFormat="1" x14ac:dyDescent="0.25">
      <c r="A9" s="550" t="s">
        <v>0</v>
      </c>
      <c r="B9" s="550" t="s">
        <v>411</v>
      </c>
      <c r="C9" s="550" t="s">
        <v>412</v>
      </c>
      <c r="D9" s="550" t="s">
        <v>413</v>
      </c>
      <c r="E9" s="567" t="s">
        <v>414</v>
      </c>
      <c r="F9" s="567"/>
      <c r="G9" s="567"/>
      <c r="H9" s="567"/>
      <c r="I9" s="394"/>
      <c r="J9" s="550" t="s">
        <v>415</v>
      </c>
      <c r="K9" s="550" t="s">
        <v>416</v>
      </c>
      <c r="L9" s="567" t="s">
        <v>491</v>
      </c>
      <c r="M9" s="567"/>
      <c r="N9" s="567"/>
      <c r="O9" s="567"/>
      <c r="P9" s="567"/>
      <c r="Q9" s="567"/>
      <c r="R9" s="567"/>
      <c r="S9" s="567"/>
      <c r="T9" s="567"/>
      <c r="U9" s="567"/>
      <c r="V9" s="567"/>
      <c r="W9" s="567"/>
      <c r="X9" s="567"/>
      <c r="Y9" s="567"/>
      <c r="Z9" s="567"/>
      <c r="AA9" s="567"/>
      <c r="AB9" s="567"/>
      <c r="AC9" s="567"/>
      <c r="AD9" s="567"/>
      <c r="AE9" s="567"/>
      <c r="AF9" s="567"/>
      <c r="AG9" s="567"/>
      <c r="AH9" s="567"/>
      <c r="AI9" s="567"/>
      <c r="AJ9" s="567"/>
      <c r="AK9" s="567"/>
      <c r="AL9" s="567"/>
      <c r="AM9" s="567"/>
      <c r="AN9" s="567"/>
      <c r="AO9" s="567"/>
      <c r="AP9" s="567"/>
      <c r="AQ9" s="395"/>
      <c r="AR9" s="396"/>
    </row>
    <row r="10" spans="1:44" s="397" customFormat="1" ht="31.5" x14ac:dyDescent="0.25">
      <c r="A10" s="550"/>
      <c r="B10" s="550"/>
      <c r="C10" s="550"/>
      <c r="D10" s="550"/>
      <c r="E10" s="398" t="s">
        <v>417</v>
      </c>
      <c r="F10" s="550" t="s">
        <v>418</v>
      </c>
      <c r="G10" s="567" t="s">
        <v>419</v>
      </c>
      <c r="H10" s="567"/>
      <c r="I10" s="394"/>
      <c r="J10" s="550"/>
      <c r="K10" s="550"/>
      <c r="L10" s="572" t="s">
        <v>722</v>
      </c>
      <c r="M10" s="568" t="s">
        <v>721</v>
      </c>
      <c r="N10" s="550" t="s">
        <v>1323</v>
      </c>
      <c r="O10" s="550" t="s">
        <v>420</v>
      </c>
      <c r="P10" s="550"/>
      <c r="Q10" s="550"/>
      <c r="R10" s="550"/>
      <c r="S10" s="550"/>
      <c r="T10" s="550"/>
      <c r="U10" s="550"/>
      <c r="V10" s="550"/>
      <c r="W10" s="550"/>
      <c r="X10" s="550"/>
      <c r="Y10" s="550"/>
      <c r="Z10" s="550"/>
      <c r="AA10" s="550"/>
      <c r="AB10" s="550"/>
      <c r="AC10" s="550"/>
      <c r="AD10" s="550"/>
      <c r="AE10" s="550"/>
      <c r="AF10" s="550"/>
      <c r="AG10" s="550"/>
      <c r="AH10" s="550"/>
      <c r="AI10" s="550"/>
      <c r="AJ10" s="550"/>
      <c r="AK10" s="550"/>
      <c r="AL10" s="550"/>
      <c r="AM10" s="550"/>
      <c r="AN10" s="550"/>
      <c r="AO10" s="577" t="s">
        <v>492</v>
      </c>
      <c r="AP10" s="578" t="s">
        <v>493</v>
      </c>
      <c r="AQ10" s="395"/>
      <c r="AR10" s="399">
        <v>1000</v>
      </c>
    </row>
    <row r="11" spans="1:44" s="397" customFormat="1" x14ac:dyDescent="0.25">
      <c r="A11" s="550"/>
      <c r="B11" s="550"/>
      <c r="C11" s="550"/>
      <c r="D11" s="550"/>
      <c r="E11" s="398" t="s">
        <v>421</v>
      </c>
      <c r="F11" s="550"/>
      <c r="G11" s="550" t="s">
        <v>503</v>
      </c>
      <c r="H11" s="550" t="s">
        <v>504</v>
      </c>
      <c r="I11" s="398"/>
      <c r="J11" s="550"/>
      <c r="K11" s="550"/>
      <c r="L11" s="573"/>
      <c r="M11" s="568"/>
      <c r="N11" s="550"/>
      <c r="O11" s="569" t="s">
        <v>394</v>
      </c>
      <c r="P11" s="569" t="s">
        <v>515</v>
      </c>
      <c r="Q11" s="569" t="s">
        <v>517</v>
      </c>
      <c r="R11" s="569" t="s">
        <v>518</v>
      </c>
      <c r="S11" s="569" t="s">
        <v>669</v>
      </c>
      <c r="T11" s="569" t="s">
        <v>670</v>
      </c>
      <c r="U11" s="569" t="s">
        <v>671</v>
      </c>
      <c r="V11" s="569" t="s">
        <v>840</v>
      </c>
      <c r="W11" s="569" t="s">
        <v>906</v>
      </c>
      <c r="X11" s="571" t="s">
        <v>916</v>
      </c>
      <c r="Y11" s="570" t="s">
        <v>917</v>
      </c>
      <c r="Z11" s="570" t="s">
        <v>904</v>
      </c>
      <c r="AA11" s="570" t="s">
        <v>918</v>
      </c>
      <c r="AB11" s="570" t="s">
        <v>915</v>
      </c>
      <c r="AC11" s="570" t="s">
        <v>907</v>
      </c>
      <c r="AD11" s="570" t="s">
        <v>908</v>
      </c>
      <c r="AE11" s="570" t="s">
        <v>909</v>
      </c>
      <c r="AF11" s="570" t="s">
        <v>910</v>
      </c>
      <c r="AG11" s="570" t="s">
        <v>911</v>
      </c>
      <c r="AH11" s="570" t="s">
        <v>912</v>
      </c>
      <c r="AI11" s="570" t="s">
        <v>919</v>
      </c>
      <c r="AJ11" s="570" t="s">
        <v>913</v>
      </c>
      <c r="AK11" s="570" t="s">
        <v>905</v>
      </c>
      <c r="AL11" s="570" t="s">
        <v>914</v>
      </c>
      <c r="AM11" s="570" t="s">
        <v>853</v>
      </c>
      <c r="AN11" s="570" t="s">
        <v>854</v>
      </c>
      <c r="AO11" s="577"/>
      <c r="AP11" s="578"/>
      <c r="AQ11" s="395"/>
      <c r="AR11" s="396"/>
    </row>
    <row r="12" spans="1:44" s="397" customFormat="1" x14ac:dyDescent="0.25">
      <c r="A12" s="550"/>
      <c r="B12" s="550"/>
      <c r="C12" s="550"/>
      <c r="D12" s="550"/>
      <c r="E12" s="398" t="s">
        <v>422</v>
      </c>
      <c r="F12" s="550"/>
      <c r="G12" s="550"/>
      <c r="H12" s="550"/>
      <c r="I12" s="398"/>
      <c r="J12" s="550"/>
      <c r="K12" s="550"/>
      <c r="L12" s="573"/>
      <c r="M12" s="568"/>
      <c r="N12" s="550"/>
      <c r="O12" s="569"/>
      <c r="P12" s="569"/>
      <c r="Q12" s="569"/>
      <c r="R12" s="569"/>
      <c r="S12" s="569"/>
      <c r="T12" s="569"/>
      <c r="U12" s="569"/>
      <c r="V12" s="569"/>
      <c r="W12" s="569"/>
      <c r="X12" s="571"/>
      <c r="Y12" s="570"/>
      <c r="Z12" s="570"/>
      <c r="AA12" s="570"/>
      <c r="AB12" s="570"/>
      <c r="AC12" s="570"/>
      <c r="AD12" s="570"/>
      <c r="AE12" s="570"/>
      <c r="AF12" s="570"/>
      <c r="AG12" s="570"/>
      <c r="AH12" s="570"/>
      <c r="AI12" s="570"/>
      <c r="AJ12" s="570"/>
      <c r="AK12" s="570"/>
      <c r="AL12" s="570"/>
      <c r="AM12" s="570"/>
      <c r="AN12" s="570"/>
      <c r="AO12" s="577"/>
      <c r="AP12" s="578"/>
      <c r="AQ12" s="395"/>
      <c r="AR12" s="396"/>
    </row>
    <row r="13" spans="1:44" s="397" customFormat="1" ht="31.5" x14ac:dyDescent="0.25">
      <c r="A13" s="550"/>
      <c r="B13" s="550"/>
      <c r="C13" s="550"/>
      <c r="D13" s="550"/>
      <c r="E13" s="398" t="s">
        <v>423</v>
      </c>
      <c r="F13" s="550"/>
      <c r="G13" s="550"/>
      <c r="H13" s="550"/>
      <c r="I13" s="398"/>
      <c r="J13" s="550"/>
      <c r="K13" s="550"/>
      <c r="L13" s="573"/>
      <c r="M13" s="568"/>
      <c r="N13" s="550"/>
      <c r="O13" s="569"/>
      <c r="P13" s="569"/>
      <c r="Q13" s="569"/>
      <c r="R13" s="569"/>
      <c r="S13" s="569"/>
      <c r="T13" s="569"/>
      <c r="U13" s="569"/>
      <c r="V13" s="569"/>
      <c r="W13" s="569"/>
      <c r="X13" s="571"/>
      <c r="Y13" s="570"/>
      <c r="Z13" s="570"/>
      <c r="AA13" s="570"/>
      <c r="AB13" s="570"/>
      <c r="AC13" s="570"/>
      <c r="AD13" s="570"/>
      <c r="AE13" s="570"/>
      <c r="AF13" s="570"/>
      <c r="AG13" s="570"/>
      <c r="AH13" s="570"/>
      <c r="AI13" s="570"/>
      <c r="AJ13" s="570"/>
      <c r="AK13" s="570"/>
      <c r="AL13" s="570"/>
      <c r="AM13" s="570"/>
      <c r="AN13" s="570"/>
      <c r="AO13" s="577"/>
      <c r="AP13" s="578"/>
      <c r="AQ13" s="395"/>
      <c r="AR13" s="396"/>
    </row>
    <row r="14" spans="1:44" s="397" customFormat="1" ht="31.5" x14ac:dyDescent="0.25">
      <c r="A14" s="550"/>
      <c r="B14" s="550"/>
      <c r="C14" s="550"/>
      <c r="D14" s="550"/>
      <c r="E14" s="398" t="s">
        <v>424</v>
      </c>
      <c r="F14" s="550"/>
      <c r="G14" s="550"/>
      <c r="H14" s="550"/>
      <c r="I14" s="398"/>
      <c r="J14" s="550"/>
      <c r="K14" s="550"/>
      <c r="L14" s="574"/>
      <c r="M14" s="568"/>
      <c r="N14" s="550"/>
      <c r="O14" s="569"/>
      <c r="P14" s="569"/>
      <c r="Q14" s="569"/>
      <c r="R14" s="569"/>
      <c r="S14" s="569"/>
      <c r="T14" s="569"/>
      <c r="U14" s="569"/>
      <c r="V14" s="569"/>
      <c r="W14" s="569"/>
      <c r="X14" s="571"/>
      <c r="Y14" s="570"/>
      <c r="Z14" s="570"/>
      <c r="AA14" s="570"/>
      <c r="AB14" s="570"/>
      <c r="AC14" s="570"/>
      <c r="AD14" s="570"/>
      <c r="AE14" s="570"/>
      <c r="AF14" s="570"/>
      <c r="AG14" s="570"/>
      <c r="AH14" s="570"/>
      <c r="AI14" s="570"/>
      <c r="AJ14" s="570"/>
      <c r="AK14" s="570"/>
      <c r="AL14" s="570"/>
      <c r="AM14" s="570"/>
      <c r="AN14" s="570"/>
      <c r="AO14" s="577"/>
      <c r="AP14" s="578"/>
      <c r="AQ14" s="395"/>
      <c r="AR14" s="396"/>
    </row>
    <row r="15" spans="1:44" s="368" customFormat="1" x14ac:dyDescent="0.2">
      <c r="A15" s="400">
        <v>1</v>
      </c>
      <c r="B15" s="400">
        <v>2</v>
      </c>
      <c r="C15" s="400">
        <v>3</v>
      </c>
      <c r="D15" s="400">
        <v>4</v>
      </c>
      <c r="E15" s="400">
        <v>5</v>
      </c>
      <c r="F15" s="400">
        <v>6</v>
      </c>
      <c r="G15" s="400">
        <v>7</v>
      </c>
      <c r="H15" s="400">
        <v>8</v>
      </c>
      <c r="I15" s="400"/>
      <c r="J15" s="400">
        <v>9</v>
      </c>
      <c r="K15" s="400">
        <v>10</v>
      </c>
      <c r="L15" s="400">
        <v>11</v>
      </c>
      <c r="M15" s="400">
        <v>12</v>
      </c>
      <c r="N15" s="400">
        <v>12</v>
      </c>
      <c r="O15" s="400">
        <v>14</v>
      </c>
      <c r="P15" s="400">
        <v>13</v>
      </c>
      <c r="Q15" s="400">
        <v>14</v>
      </c>
      <c r="R15" s="400">
        <f>Q15+1</f>
        <v>15</v>
      </c>
      <c r="S15" s="400">
        <f t="shared" ref="S15:AM15" si="1">R15+1</f>
        <v>16</v>
      </c>
      <c r="T15" s="400">
        <f t="shared" si="1"/>
        <v>17</v>
      </c>
      <c r="U15" s="400">
        <f t="shared" si="1"/>
        <v>18</v>
      </c>
      <c r="V15" s="400">
        <f t="shared" si="1"/>
        <v>19</v>
      </c>
      <c r="W15" s="400">
        <f t="shared" si="1"/>
        <v>20</v>
      </c>
      <c r="X15" s="400">
        <f t="shared" si="1"/>
        <v>21</v>
      </c>
      <c r="Y15" s="400">
        <f t="shared" si="1"/>
        <v>22</v>
      </c>
      <c r="Z15" s="400">
        <f t="shared" si="1"/>
        <v>23</v>
      </c>
      <c r="AA15" s="400">
        <f t="shared" si="1"/>
        <v>24</v>
      </c>
      <c r="AB15" s="400">
        <f t="shared" si="1"/>
        <v>25</v>
      </c>
      <c r="AC15" s="400">
        <f t="shared" si="1"/>
        <v>26</v>
      </c>
      <c r="AD15" s="400">
        <f t="shared" si="1"/>
        <v>27</v>
      </c>
      <c r="AE15" s="400">
        <f t="shared" si="1"/>
        <v>28</v>
      </c>
      <c r="AF15" s="400">
        <f t="shared" si="1"/>
        <v>29</v>
      </c>
      <c r="AG15" s="400">
        <f t="shared" si="1"/>
        <v>30</v>
      </c>
      <c r="AH15" s="400">
        <f t="shared" si="1"/>
        <v>31</v>
      </c>
      <c r="AI15" s="400">
        <f t="shared" si="1"/>
        <v>32</v>
      </c>
      <c r="AJ15" s="400">
        <f t="shared" si="1"/>
        <v>33</v>
      </c>
      <c r="AK15" s="400">
        <f t="shared" si="1"/>
        <v>34</v>
      </c>
      <c r="AL15" s="400">
        <f t="shared" si="1"/>
        <v>35</v>
      </c>
      <c r="AM15" s="400">
        <f t="shared" si="1"/>
        <v>36</v>
      </c>
      <c r="AN15" s="400">
        <v>25.5</v>
      </c>
      <c r="AO15" s="400">
        <v>26</v>
      </c>
      <c r="AP15" s="400">
        <v>26.5</v>
      </c>
      <c r="AQ15" s="402"/>
      <c r="AR15" s="403"/>
    </row>
    <row r="16" spans="1:44" s="372" customFormat="1" hidden="1" x14ac:dyDescent="0.25">
      <c r="A16" s="557" t="s">
        <v>425</v>
      </c>
      <c r="B16" s="557"/>
      <c r="C16" s="557"/>
      <c r="D16" s="557"/>
      <c r="E16" s="557"/>
      <c r="F16" s="557"/>
      <c r="G16" s="557"/>
      <c r="H16" s="557"/>
      <c r="I16" s="557"/>
      <c r="J16" s="557"/>
      <c r="K16" s="557"/>
      <c r="L16" s="557"/>
      <c r="M16" s="557"/>
      <c r="N16" s="557"/>
      <c r="O16" s="557"/>
      <c r="P16" s="557"/>
      <c r="Q16" s="557"/>
      <c r="R16" s="557"/>
      <c r="S16" s="557"/>
      <c r="T16" s="557"/>
      <c r="U16" s="557"/>
      <c r="V16" s="557"/>
      <c r="W16" s="557"/>
      <c r="X16" s="543"/>
      <c r="Y16" s="404"/>
      <c r="Z16" s="405"/>
      <c r="AA16" s="405"/>
      <c r="AB16" s="405"/>
      <c r="AC16" s="405"/>
      <c r="AD16" s="405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7"/>
      <c r="AP16" s="406"/>
    </row>
    <row r="17" spans="1:42" hidden="1" x14ac:dyDescent="0.25">
      <c r="A17" s="557" t="s">
        <v>426</v>
      </c>
      <c r="B17" s="557"/>
      <c r="C17" s="557"/>
      <c r="D17" s="557"/>
      <c r="E17" s="557"/>
      <c r="F17" s="557"/>
      <c r="G17" s="557"/>
      <c r="H17" s="557"/>
      <c r="I17" s="557"/>
      <c r="J17" s="557"/>
      <c r="K17" s="557"/>
      <c r="L17" s="557"/>
      <c r="M17" s="557"/>
      <c r="N17" s="557"/>
      <c r="O17" s="557"/>
      <c r="P17" s="557"/>
      <c r="Q17" s="557"/>
      <c r="R17" s="557"/>
      <c r="S17" s="557"/>
      <c r="T17" s="557"/>
      <c r="U17" s="557"/>
      <c r="V17" s="557"/>
      <c r="W17" s="557"/>
      <c r="X17" s="543"/>
      <c r="Y17" s="576"/>
      <c r="Z17" s="576"/>
      <c r="AA17" s="576"/>
      <c r="AB17" s="576"/>
      <c r="AC17" s="576"/>
      <c r="AD17" s="576"/>
      <c r="AE17" s="576"/>
      <c r="AF17" s="576"/>
      <c r="AG17" s="576"/>
      <c r="AH17" s="576"/>
      <c r="AI17" s="576"/>
      <c r="AJ17" s="576"/>
      <c r="AK17" s="576"/>
      <c r="AL17" s="576"/>
      <c r="AM17" s="576"/>
      <c r="AN17" s="576"/>
      <c r="AO17" s="576"/>
      <c r="AP17" s="576"/>
    </row>
    <row r="18" spans="1:42" s="421" customFormat="1" hidden="1" x14ac:dyDescent="0.2">
      <c r="A18" s="408"/>
      <c r="B18" s="409"/>
      <c r="C18" s="410"/>
      <c r="D18" s="411"/>
      <c r="E18" s="411"/>
      <c r="F18" s="411"/>
      <c r="G18" s="400"/>
      <c r="H18" s="411"/>
      <c r="I18" s="411"/>
      <c r="J18" s="412"/>
      <c r="K18" s="412"/>
      <c r="L18" s="412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13"/>
      <c r="Y18" s="414"/>
      <c r="Z18" s="415"/>
      <c r="AA18" s="416"/>
      <c r="AB18" s="417"/>
      <c r="AC18" s="385"/>
      <c r="AD18" s="385"/>
      <c r="AE18" s="385"/>
      <c r="AF18" s="414"/>
      <c r="AG18" s="385"/>
      <c r="AH18" s="418"/>
      <c r="AI18" s="418"/>
      <c r="AJ18" s="418"/>
      <c r="AK18" s="419"/>
      <c r="AL18" s="419"/>
      <c r="AM18" s="419"/>
      <c r="AN18" s="419"/>
      <c r="AO18" s="420"/>
      <c r="AP18" s="419"/>
    </row>
    <row r="19" spans="1:42" s="369" customFormat="1" hidden="1" x14ac:dyDescent="0.2">
      <c r="A19" s="551" t="s">
        <v>427</v>
      </c>
      <c r="B19" s="551"/>
      <c r="C19" s="551"/>
      <c r="D19" s="551"/>
      <c r="E19" s="551"/>
      <c r="F19" s="551"/>
      <c r="G19" s="551"/>
      <c r="H19" s="551"/>
      <c r="I19" s="551"/>
      <c r="J19" s="551"/>
      <c r="K19" s="551"/>
      <c r="L19" s="551"/>
      <c r="M19" s="551"/>
      <c r="N19" s="551"/>
      <c r="O19" s="551"/>
      <c r="P19" s="551"/>
      <c r="Q19" s="551"/>
      <c r="R19" s="551"/>
      <c r="S19" s="551"/>
      <c r="T19" s="551"/>
      <c r="U19" s="551"/>
      <c r="V19" s="551"/>
      <c r="W19" s="551"/>
      <c r="X19" s="552"/>
      <c r="Y19" s="414"/>
      <c r="Z19" s="575"/>
      <c r="AA19" s="575"/>
      <c r="AB19" s="575"/>
      <c r="AC19" s="575"/>
      <c r="AD19" s="575"/>
      <c r="AE19" s="575"/>
      <c r="AF19" s="575"/>
      <c r="AG19" s="575"/>
      <c r="AH19" s="575"/>
      <c r="AI19" s="575"/>
      <c r="AJ19" s="575"/>
      <c r="AK19" s="575"/>
      <c r="AL19" s="575"/>
      <c r="AM19" s="575"/>
      <c r="AN19" s="575"/>
      <c r="AO19" s="575"/>
      <c r="AP19" s="575"/>
    </row>
    <row r="20" spans="1:42" s="421" customFormat="1" hidden="1" x14ac:dyDescent="0.2">
      <c r="A20" s="400"/>
      <c r="B20" s="409"/>
      <c r="C20" s="410"/>
      <c r="D20" s="411"/>
      <c r="E20" s="411"/>
      <c r="F20" s="400"/>
      <c r="G20" s="400"/>
      <c r="H20" s="400"/>
      <c r="I20" s="400"/>
      <c r="J20" s="412"/>
      <c r="K20" s="412"/>
      <c r="L20" s="412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13"/>
      <c r="Y20" s="414"/>
      <c r="Z20" s="414"/>
      <c r="AA20" s="416"/>
      <c r="AB20" s="417"/>
      <c r="AC20" s="385"/>
      <c r="AD20" s="385"/>
      <c r="AE20" s="414"/>
      <c r="AF20" s="414"/>
      <c r="AG20" s="414"/>
      <c r="AH20" s="418"/>
      <c r="AI20" s="418"/>
      <c r="AJ20" s="418"/>
      <c r="AK20" s="419"/>
      <c r="AL20" s="419"/>
      <c r="AM20" s="419"/>
      <c r="AN20" s="419"/>
      <c r="AO20" s="420"/>
      <c r="AP20" s="419"/>
    </row>
    <row r="21" spans="1:42" s="422" customFormat="1" hidden="1" x14ac:dyDescent="0.2">
      <c r="A21" s="551" t="s">
        <v>428</v>
      </c>
      <c r="B21" s="551"/>
      <c r="C21" s="551"/>
      <c r="D21" s="551"/>
      <c r="E21" s="551"/>
      <c r="F21" s="551"/>
      <c r="G21" s="551"/>
      <c r="H21" s="551"/>
      <c r="I21" s="551"/>
      <c r="J21" s="551"/>
      <c r="K21" s="551"/>
      <c r="L21" s="551"/>
      <c r="M21" s="551"/>
      <c r="N21" s="551"/>
      <c r="O21" s="551"/>
      <c r="P21" s="551"/>
      <c r="Q21" s="551"/>
      <c r="R21" s="551"/>
      <c r="S21" s="551"/>
      <c r="T21" s="551"/>
      <c r="U21" s="551"/>
      <c r="V21" s="551"/>
      <c r="W21" s="551"/>
      <c r="X21" s="552"/>
      <c r="Y21" s="414"/>
      <c r="Z21" s="575"/>
      <c r="AA21" s="575"/>
      <c r="AB21" s="575"/>
      <c r="AC21" s="575"/>
      <c r="AD21" s="575"/>
      <c r="AE21" s="575"/>
      <c r="AF21" s="575"/>
      <c r="AG21" s="575"/>
      <c r="AH21" s="575"/>
      <c r="AI21" s="575"/>
      <c r="AJ21" s="575"/>
      <c r="AK21" s="575"/>
      <c r="AL21" s="575"/>
      <c r="AM21" s="575"/>
      <c r="AN21" s="575"/>
      <c r="AO21" s="575"/>
      <c r="AP21" s="575"/>
    </row>
    <row r="22" spans="1:42" s="421" customFormat="1" hidden="1" x14ac:dyDescent="0.2">
      <c r="A22" s="400"/>
      <c r="B22" s="409"/>
      <c r="C22" s="410"/>
      <c r="D22" s="411"/>
      <c r="E22" s="411"/>
      <c r="F22" s="411"/>
      <c r="G22" s="400"/>
      <c r="H22" s="400"/>
      <c r="I22" s="400"/>
      <c r="J22" s="412"/>
      <c r="K22" s="412"/>
      <c r="L22" s="412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13"/>
      <c r="Y22" s="414"/>
      <c r="Z22" s="414"/>
      <c r="AA22" s="416"/>
      <c r="AB22" s="417"/>
      <c r="AC22" s="385"/>
      <c r="AD22" s="385"/>
      <c r="AE22" s="385"/>
      <c r="AF22" s="414"/>
      <c r="AG22" s="414"/>
      <c r="AH22" s="418"/>
      <c r="AI22" s="418"/>
      <c r="AJ22" s="418"/>
      <c r="AK22" s="419"/>
      <c r="AL22" s="419"/>
      <c r="AM22" s="419"/>
      <c r="AN22" s="419"/>
      <c r="AO22" s="420"/>
      <c r="AP22" s="419"/>
    </row>
    <row r="23" spans="1:42" s="369" customFormat="1" hidden="1" x14ac:dyDescent="0.2">
      <c r="A23" s="551" t="s">
        <v>429</v>
      </c>
      <c r="B23" s="551"/>
      <c r="C23" s="551"/>
      <c r="D23" s="551"/>
      <c r="E23" s="551"/>
      <c r="F23" s="551"/>
      <c r="G23" s="551"/>
      <c r="H23" s="551"/>
      <c r="I23" s="551"/>
      <c r="J23" s="551"/>
      <c r="K23" s="551"/>
      <c r="L23" s="551"/>
      <c r="M23" s="551"/>
      <c r="N23" s="551"/>
      <c r="O23" s="551"/>
      <c r="P23" s="551"/>
      <c r="Q23" s="551"/>
      <c r="R23" s="551"/>
      <c r="S23" s="551"/>
      <c r="T23" s="551"/>
      <c r="U23" s="551"/>
      <c r="V23" s="551"/>
      <c r="W23" s="551"/>
      <c r="X23" s="552"/>
      <c r="Y23" s="414"/>
      <c r="Z23" s="575"/>
      <c r="AA23" s="575"/>
      <c r="AB23" s="575"/>
      <c r="AC23" s="575"/>
      <c r="AD23" s="575"/>
      <c r="AE23" s="575"/>
      <c r="AF23" s="575"/>
      <c r="AG23" s="575"/>
      <c r="AH23" s="575"/>
      <c r="AI23" s="575"/>
      <c r="AJ23" s="575"/>
      <c r="AK23" s="575"/>
      <c r="AL23" s="575"/>
      <c r="AM23" s="575"/>
      <c r="AN23" s="575"/>
      <c r="AO23" s="575"/>
      <c r="AP23" s="575"/>
    </row>
    <row r="24" spans="1:42" s="421" customFormat="1" hidden="1" x14ac:dyDescent="0.2">
      <c r="A24" s="400"/>
      <c r="B24" s="409"/>
      <c r="C24" s="410"/>
      <c r="D24" s="411"/>
      <c r="E24" s="411"/>
      <c r="F24" s="411"/>
      <c r="G24" s="400"/>
      <c r="H24" s="411"/>
      <c r="I24" s="411"/>
      <c r="J24" s="412"/>
      <c r="K24" s="412"/>
      <c r="L24" s="412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13"/>
      <c r="Y24" s="414"/>
      <c r="Z24" s="414"/>
      <c r="AA24" s="416"/>
      <c r="AB24" s="417"/>
      <c r="AC24" s="385"/>
      <c r="AD24" s="385"/>
      <c r="AE24" s="385"/>
      <c r="AF24" s="414"/>
      <c r="AG24" s="385"/>
      <c r="AH24" s="418"/>
      <c r="AI24" s="418"/>
      <c r="AJ24" s="418"/>
      <c r="AK24" s="419"/>
      <c r="AL24" s="419"/>
      <c r="AM24" s="419"/>
      <c r="AN24" s="419"/>
      <c r="AO24" s="420"/>
      <c r="AP24" s="419"/>
    </row>
    <row r="25" spans="1:42" s="377" customFormat="1" hidden="1" x14ac:dyDescent="0.2">
      <c r="A25" s="551" t="s">
        <v>505</v>
      </c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423"/>
      <c r="M25" s="424">
        <f t="shared" ref="M25:W25" si="2">SUM(M18:M18,M20:M20,M22:M22,M24)</f>
        <v>0</v>
      </c>
      <c r="N25" s="424">
        <f t="shared" si="2"/>
        <v>0</v>
      </c>
      <c r="O25" s="424">
        <f t="shared" si="2"/>
        <v>0</v>
      </c>
      <c r="P25" s="424">
        <f t="shared" si="2"/>
        <v>0</v>
      </c>
      <c r="Q25" s="424">
        <f t="shared" si="2"/>
        <v>0</v>
      </c>
      <c r="R25" s="424">
        <v>0</v>
      </c>
      <c r="S25" s="424"/>
      <c r="T25" s="424"/>
      <c r="U25" s="424"/>
      <c r="V25" s="424">
        <v>0</v>
      </c>
      <c r="W25" s="424">
        <f t="shared" si="2"/>
        <v>0</v>
      </c>
      <c r="X25" s="425">
        <f>X20+X22+X24+X18</f>
        <v>0</v>
      </c>
      <c r="Y25" s="414"/>
      <c r="Z25" s="575"/>
      <c r="AA25" s="575"/>
      <c r="AB25" s="575"/>
      <c r="AC25" s="575"/>
      <c r="AD25" s="575"/>
      <c r="AE25" s="575"/>
      <c r="AF25" s="575"/>
      <c r="AG25" s="575"/>
      <c r="AH25" s="575"/>
      <c r="AI25" s="575"/>
      <c r="AJ25" s="575"/>
      <c r="AK25" s="575"/>
      <c r="AL25" s="575"/>
      <c r="AM25" s="575"/>
      <c r="AN25" s="575"/>
      <c r="AO25" s="575"/>
      <c r="AP25" s="575"/>
    </row>
    <row r="26" spans="1:42" s="377" customFormat="1" hidden="1" x14ac:dyDescent="0.2">
      <c r="A26" s="426" t="s">
        <v>430</v>
      </c>
      <c r="B26" s="427"/>
      <c r="C26" s="427"/>
      <c r="D26" s="427"/>
      <c r="E26" s="428"/>
      <c r="F26" s="428"/>
      <c r="G26" s="428"/>
      <c r="H26" s="428"/>
      <c r="I26" s="428"/>
      <c r="J26" s="427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427"/>
      <c r="X26" s="427"/>
      <c r="Y26" s="414"/>
      <c r="Z26" s="414"/>
      <c r="AA26" s="416"/>
      <c r="AB26" s="417"/>
      <c r="AC26" s="385"/>
      <c r="AD26" s="385"/>
      <c r="AE26" s="385"/>
      <c r="AF26" s="414"/>
      <c r="AG26" s="385"/>
      <c r="AH26" s="418"/>
      <c r="AI26" s="418"/>
      <c r="AJ26" s="418"/>
      <c r="AK26" s="419"/>
      <c r="AL26" s="419"/>
      <c r="AM26" s="419"/>
      <c r="AN26" s="419"/>
      <c r="AO26" s="420"/>
      <c r="AP26" s="419"/>
    </row>
    <row r="27" spans="1:42" s="377" customFormat="1" ht="110.25" x14ac:dyDescent="0.2">
      <c r="A27" s="412" t="s">
        <v>506</v>
      </c>
      <c r="B27" s="409" t="s">
        <v>557</v>
      </c>
      <c r="C27" s="410" t="s">
        <v>510</v>
      </c>
      <c r="D27" s="410" t="s">
        <v>735</v>
      </c>
      <c r="E27" s="411" t="s">
        <v>498</v>
      </c>
      <c r="F27" s="400" t="s">
        <v>74</v>
      </c>
      <c r="G27" s="429">
        <v>0</v>
      </c>
      <c r="H27" s="430">
        <v>6.6</v>
      </c>
      <c r="I27" s="430"/>
      <c r="J27" s="412" t="s">
        <v>515</v>
      </c>
      <c r="K27" s="412" t="s">
        <v>518</v>
      </c>
      <c r="L27" s="431">
        <f t="shared" ref="L27:L62" si="3">SUM(O27:V27)</f>
        <v>113299.19637993</v>
      </c>
      <c r="M27" s="431">
        <v>99426.774465359995</v>
      </c>
      <c r="N27" s="401">
        <v>0</v>
      </c>
      <c r="O27" s="431"/>
      <c r="P27" s="431">
        <v>10229.02</v>
      </c>
      <c r="Q27" s="431">
        <f>(M27*85%)*$R$8</f>
        <v>97090.541278816978</v>
      </c>
      <c r="R27" s="431">
        <f>(M27*5%)*$S$8</f>
        <v>5979.6351011130209</v>
      </c>
      <c r="S27" s="431">
        <v>0</v>
      </c>
      <c r="T27" s="431">
        <v>0</v>
      </c>
      <c r="U27" s="431">
        <v>0</v>
      </c>
      <c r="V27" s="431">
        <v>0</v>
      </c>
      <c r="W27" s="401">
        <f t="shared" ref="W27:W53" si="4">L27-O27-P27-Q27-R27-S27-T27-U27-V27</f>
        <v>-3.637978807091713E-12</v>
      </c>
      <c r="X27" s="413"/>
      <c r="Y27" s="432"/>
      <c r="Z27" s="433"/>
      <c r="AA27" s="433"/>
      <c r="AB27" s="433"/>
      <c r="AC27" s="433"/>
      <c r="AD27" s="433"/>
      <c r="AE27" s="434"/>
      <c r="AF27" s="434"/>
      <c r="AG27" s="434"/>
      <c r="AH27" s="434"/>
      <c r="AI27" s="434"/>
      <c r="AJ27" s="434"/>
      <c r="AK27" s="434"/>
      <c r="AL27" s="434"/>
      <c r="AM27" s="434"/>
      <c r="AN27" s="434"/>
      <c r="AO27" s="435"/>
      <c r="AP27" s="434"/>
    </row>
    <row r="28" spans="1:42" s="377" customFormat="1" ht="110.25" x14ac:dyDescent="0.2">
      <c r="A28" s="412" t="s">
        <v>507</v>
      </c>
      <c r="B28" s="409" t="s">
        <v>558</v>
      </c>
      <c r="C28" s="410" t="s">
        <v>510</v>
      </c>
      <c r="D28" s="410" t="s">
        <v>736</v>
      </c>
      <c r="E28" s="411" t="s">
        <v>498</v>
      </c>
      <c r="F28" s="400" t="s">
        <v>74</v>
      </c>
      <c r="G28" s="429">
        <v>0</v>
      </c>
      <c r="H28" s="430">
        <v>1.1000000000000001</v>
      </c>
      <c r="I28" s="430"/>
      <c r="J28" s="412" t="s">
        <v>515</v>
      </c>
      <c r="K28" s="412" t="s">
        <v>669</v>
      </c>
      <c r="L28" s="431">
        <f>SUM(O28:V28)</f>
        <v>47178.423055576539</v>
      </c>
      <c r="M28" s="431">
        <v>41401.866095999998</v>
      </c>
      <c r="N28" s="401">
        <v>0</v>
      </c>
      <c r="O28" s="431"/>
      <c r="P28" s="431">
        <v>4259.4239839564798</v>
      </c>
      <c r="Q28" s="431">
        <v>0</v>
      </c>
      <c r="R28" s="431">
        <f>(M28*85%)*$R$8</f>
        <v>40429.045504379734</v>
      </c>
      <c r="S28" s="431">
        <f>(M28*5%)*$S$8</f>
        <v>2489.9535672403285</v>
      </c>
      <c r="T28" s="431">
        <v>0</v>
      </c>
      <c r="U28" s="431">
        <v>0</v>
      </c>
      <c r="V28" s="431">
        <v>0</v>
      </c>
      <c r="W28" s="401">
        <f t="shared" si="4"/>
        <v>-6.8212102632969618E-12</v>
      </c>
      <c r="X28" s="413"/>
      <c r="Y28" s="432"/>
      <c r="Z28" s="433"/>
      <c r="AA28" s="433"/>
      <c r="AB28" s="433"/>
      <c r="AC28" s="433"/>
      <c r="AD28" s="433"/>
      <c r="AE28" s="434"/>
      <c r="AF28" s="434"/>
      <c r="AG28" s="434"/>
      <c r="AH28" s="434"/>
      <c r="AI28" s="434"/>
      <c r="AJ28" s="434"/>
      <c r="AK28" s="434"/>
      <c r="AL28" s="434"/>
      <c r="AM28" s="434"/>
      <c r="AN28" s="434"/>
      <c r="AO28" s="435"/>
      <c r="AP28" s="434"/>
    </row>
    <row r="29" spans="1:42" s="377" customFormat="1" ht="110.25" x14ac:dyDescent="0.2">
      <c r="A29" s="412" t="s">
        <v>519</v>
      </c>
      <c r="B29" s="409" t="s">
        <v>1071</v>
      </c>
      <c r="C29" s="410" t="s">
        <v>510</v>
      </c>
      <c r="D29" s="410" t="s">
        <v>823</v>
      </c>
      <c r="E29" s="411" t="s">
        <v>1088</v>
      </c>
      <c r="F29" s="411" t="s">
        <v>1080</v>
      </c>
      <c r="G29" s="429">
        <v>0</v>
      </c>
      <c r="H29" s="430" t="s">
        <v>1084</v>
      </c>
      <c r="I29" s="430"/>
      <c r="J29" s="412" t="s">
        <v>515</v>
      </c>
      <c r="K29" s="412" t="s">
        <v>518</v>
      </c>
      <c r="L29" s="431">
        <f t="shared" si="3"/>
        <v>6164.9073628051183</v>
      </c>
      <c r="M29" s="431">
        <v>5410.08</v>
      </c>
      <c r="N29" s="401">
        <v>0</v>
      </c>
      <c r="O29" s="431"/>
      <c r="P29" s="431">
        <v>556.58000000000004</v>
      </c>
      <c r="Q29" s="431">
        <f>(M29*85%)*$R$8</f>
        <v>5282.9592268901761</v>
      </c>
      <c r="R29" s="431">
        <f t="shared" ref="R29:R31" si="5">(M29*5%)*$S$8</f>
        <v>325.368135914942</v>
      </c>
      <c r="S29" s="431">
        <v>0</v>
      </c>
      <c r="T29" s="431">
        <v>0</v>
      </c>
      <c r="U29" s="431">
        <v>0</v>
      </c>
      <c r="V29" s="431">
        <v>0</v>
      </c>
      <c r="W29" s="401">
        <f t="shared" si="4"/>
        <v>2.8421709430404007E-13</v>
      </c>
      <c r="X29" s="413"/>
      <c r="Y29" s="432"/>
      <c r="Z29" s="433"/>
      <c r="AA29" s="433"/>
      <c r="AB29" s="433"/>
      <c r="AC29" s="433"/>
      <c r="AD29" s="433"/>
      <c r="AE29" s="434"/>
      <c r="AF29" s="434"/>
      <c r="AG29" s="434"/>
      <c r="AH29" s="434"/>
      <c r="AI29" s="434"/>
      <c r="AJ29" s="434"/>
      <c r="AK29" s="434"/>
      <c r="AL29" s="434"/>
      <c r="AM29" s="434"/>
      <c r="AN29" s="434"/>
      <c r="AO29" s="435"/>
      <c r="AP29" s="434"/>
    </row>
    <row r="30" spans="1:42" s="377" customFormat="1" ht="110.25" x14ac:dyDescent="0.2">
      <c r="A30" s="412" t="s">
        <v>521</v>
      </c>
      <c r="B30" s="409" t="s">
        <v>1071</v>
      </c>
      <c r="C30" s="410" t="s">
        <v>510</v>
      </c>
      <c r="D30" s="410" t="s">
        <v>824</v>
      </c>
      <c r="E30" s="411" t="s">
        <v>1088</v>
      </c>
      <c r="F30" s="411" t="s">
        <v>1080</v>
      </c>
      <c r="G30" s="429">
        <v>0</v>
      </c>
      <c r="H30" s="430" t="s">
        <v>1085</v>
      </c>
      <c r="I30" s="430"/>
      <c r="J30" s="412" t="s">
        <v>515</v>
      </c>
      <c r="K30" s="412" t="s">
        <v>518</v>
      </c>
      <c r="L30" s="431">
        <f t="shared" si="3"/>
        <v>6164.9073628051183</v>
      </c>
      <c r="M30" s="431">
        <v>5410.08</v>
      </c>
      <c r="N30" s="401">
        <v>0</v>
      </c>
      <c r="O30" s="431"/>
      <c r="P30" s="431">
        <v>556.58000000000004</v>
      </c>
      <c r="Q30" s="431">
        <f t="shared" ref="Q30:Q31" si="6">(M30*85%)*$R$8</f>
        <v>5282.9592268901761</v>
      </c>
      <c r="R30" s="431">
        <f t="shared" si="5"/>
        <v>325.368135914942</v>
      </c>
      <c r="S30" s="431">
        <v>0</v>
      </c>
      <c r="T30" s="431">
        <v>0</v>
      </c>
      <c r="U30" s="431">
        <v>0</v>
      </c>
      <c r="V30" s="431">
        <v>0</v>
      </c>
      <c r="W30" s="401">
        <f t="shared" si="4"/>
        <v>2.8421709430404007E-13</v>
      </c>
      <c r="X30" s="413"/>
      <c r="Y30" s="432"/>
      <c r="Z30" s="433"/>
      <c r="AA30" s="433"/>
      <c r="AB30" s="433"/>
      <c r="AC30" s="433"/>
      <c r="AD30" s="433"/>
      <c r="AE30" s="434"/>
      <c r="AF30" s="434"/>
      <c r="AG30" s="434"/>
      <c r="AH30" s="434"/>
      <c r="AI30" s="434"/>
      <c r="AJ30" s="434"/>
      <c r="AK30" s="434"/>
      <c r="AL30" s="434"/>
      <c r="AM30" s="434"/>
      <c r="AN30" s="434"/>
      <c r="AO30" s="435"/>
      <c r="AP30" s="434"/>
    </row>
    <row r="31" spans="1:42" s="421" customFormat="1" ht="110.25" x14ac:dyDescent="0.2">
      <c r="A31" s="412" t="s">
        <v>522</v>
      </c>
      <c r="B31" s="409" t="s">
        <v>1072</v>
      </c>
      <c r="C31" s="410" t="s">
        <v>510</v>
      </c>
      <c r="D31" s="410" t="s">
        <v>737</v>
      </c>
      <c r="E31" s="411" t="s">
        <v>520</v>
      </c>
      <c r="F31" s="400" t="s">
        <v>74</v>
      </c>
      <c r="G31" s="429">
        <v>0</v>
      </c>
      <c r="H31" s="430">
        <v>0.60599999999999998</v>
      </c>
      <c r="I31" s="430"/>
      <c r="J31" s="412" t="s">
        <v>515</v>
      </c>
      <c r="K31" s="412" t="s">
        <v>518</v>
      </c>
      <c r="L31" s="431">
        <f>SUM(O31:V31)</f>
        <v>25775.443261270975</v>
      </c>
      <c r="M31" s="431">
        <v>22619.483280000004</v>
      </c>
      <c r="N31" s="401">
        <v>0</v>
      </c>
      <c r="O31" s="431"/>
      <c r="P31" s="431">
        <v>2327.09</v>
      </c>
      <c r="Q31" s="431">
        <f t="shared" si="6"/>
        <v>22087.992765645624</v>
      </c>
      <c r="R31" s="431">
        <f t="shared" si="5"/>
        <v>1360.3604956253509</v>
      </c>
      <c r="S31" s="431">
        <v>0</v>
      </c>
      <c r="T31" s="431">
        <v>0</v>
      </c>
      <c r="U31" s="431">
        <v>0</v>
      </c>
      <c r="V31" s="431">
        <v>0</v>
      </c>
      <c r="W31" s="401">
        <f t="shared" si="4"/>
        <v>2.2737367544323206E-13</v>
      </c>
      <c r="X31" s="413"/>
      <c r="Y31" s="432"/>
      <c r="Z31" s="433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3"/>
      <c r="AL31" s="433"/>
      <c r="AM31" s="433"/>
      <c r="AN31" s="433"/>
      <c r="AO31" s="436"/>
      <c r="AP31" s="433"/>
    </row>
    <row r="32" spans="1:42" s="421" customFormat="1" ht="110.25" x14ac:dyDescent="0.2">
      <c r="A32" s="412" t="s">
        <v>648</v>
      </c>
      <c r="B32" s="409" t="s">
        <v>1307</v>
      </c>
      <c r="C32" s="410" t="s">
        <v>510</v>
      </c>
      <c r="D32" s="410" t="s">
        <v>790</v>
      </c>
      <c r="E32" s="411" t="s">
        <v>1088</v>
      </c>
      <c r="F32" s="411" t="s">
        <v>1080</v>
      </c>
      <c r="G32" s="429">
        <v>0</v>
      </c>
      <c r="H32" s="430" t="s">
        <v>1087</v>
      </c>
      <c r="I32" s="430"/>
      <c r="J32" s="412" t="s">
        <v>515</v>
      </c>
      <c r="K32" s="412" t="s">
        <v>671</v>
      </c>
      <c r="L32" s="431">
        <f t="shared" si="3"/>
        <v>23069.905342917296</v>
      </c>
      <c r="M32" s="431">
        <v>17889.616800000003</v>
      </c>
      <c r="N32" s="401">
        <v>0</v>
      </c>
      <c r="O32" s="431"/>
      <c r="P32" s="431">
        <v>1840.48</v>
      </c>
      <c r="Q32" s="431">
        <v>0</v>
      </c>
      <c r="R32" s="431">
        <v>0</v>
      </c>
      <c r="S32" s="431">
        <v>0</v>
      </c>
      <c r="T32" s="431">
        <v>0</v>
      </c>
      <c r="U32" s="431">
        <f>(M32*90%)*$U$8</f>
        <v>21229.425342917297</v>
      </c>
      <c r="V32" s="431">
        <v>0</v>
      </c>
      <c r="W32" s="401">
        <f t="shared" si="4"/>
        <v>0</v>
      </c>
      <c r="X32" s="413"/>
      <c r="Y32" s="437"/>
      <c r="Z32" s="433"/>
      <c r="AA32" s="433"/>
      <c r="AB32" s="433"/>
      <c r="AC32" s="433"/>
      <c r="AD32" s="433"/>
      <c r="AE32" s="433"/>
      <c r="AF32" s="433"/>
      <c r="AG32" s="433"/>
      <c r="AH32" s="433"/>
      <c r="AI32" s="433"/>
      <c r="AJ32" s="433"/>
      <c r="AK32" s="433"/>
      <c r="AL32" s="433"/>
      <c r="AM32" s="433"/>
      <c r="AN32" s="433"/>
      <c r="AO32" s="436"/>
      <c r="AP32" s="433"/>
    </row>
    <row r="33" spans="1:42" s="421" customFormat="1" ht="110.25" x14ac:dyDescent="0.2">
      <c r="A33" s="412" t="s">
        <v>523</v>
      </c>
      <c r="B33" s="409" t="s">
        <v>1073</v>
      </c>
      <c r="C33" s="410" t="s">
        <v>510</v>
      </c>
      <c r="D33" s="410" t="s">
        <v>738</v>
      </c>
      <c r="E33" s="411" t="s">
        <v>1088</v>
      </c>
      <c r="F33" s="411" t="s">
        <v>1080</v>
      </c>
      <c r="G33" s="429">
        <v>0</v>
      </c>
      <c r="H33" s="430" t="s">
        <v>1086</v>
      </c>
      <c r="I33" s="430"/>
      <c r="J33" s="412" t="s">
        <v>515</v>
      </c>
      <c r="K33" s="412" t="s">
        <v>671</v>
      </c>
      <c r="L33" s="431">
        <f t="shared" si="3"/>
        <v>7444.9374115113587</v>
      </c>
      <c r="M33" s="431">
        <v>5773.2</v>
      </c>
      <c r="N33" s="401">
        <v>0</v>
      </c>
      <c r="O33" s="431"/>
      <c r="P33" s="431">
        <v>593.94000000000005</v>
      </c>
      <c r="Q33" s="431">
        <v>0</v>
      </c>
      <c r="R33" s="431">
        <v>0</v>
      </c>
      <c r="S33" s="431">
        <v>0</v>
      </c>
      <c r="T33" s="431">
        <v>0</v>
      </c>
      <c r="U33" s="431">
        <f t="shared" ref="U33:U34" si="7">(M33*90%)*$U$8</f>
        <v>6850.9974115113582</v>
      </c>
      <c r="V33" s="431">
        <v>0</v>
      </c>
      <c r="W33" s="401">
        <f t="shared" si="4"/>
        <v>0</v>
      </c>
      <c r="X33" s="413"/>
      <c r="Y33" s="437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3"/>
      <c r="AL33" s="433"/>
      <c r="AM33" s="433"/>
      <c r="AN33" s="433"/>
      <c r="AO33" s="436"/>
      <c r="AP33" s="433"/>
    </row>
    <row r="34" spans="1:42" s="421" customFormat="1" ht="110.25" x14ac:dyDescent="0.2">
      <c r="A34" s="412" t="s">
        <v>524</v>
      </c>
      <c r="B34" s="409" t="s">
        <v>1074</v>
      </c>
      <c r="C34" s="410" t="s">
        <v>510</v>
      </c>
      <c r="D34" s="410" t="s">
        <v>739</v>
      </c>
      <c r="E34" s="411" t="s">
        <v>1088</v>
      </c>
      <c r="F34" s="411" t="s">
        <v>1080</v>
      </c>
      <c r="G34" s="429">
        <v>0</v>
      </c>
      <c r="H34" s="430" t="s">
        <v>1082</v>
      </c>
      <c r="I34" s="430"/>
      <c r="J34" s="412" t="s">
        <v>515</v>
      </c>
      <c r="K34" s="412" t="s">
        <v>671</v>
      </c>
      <c r="L34" s="431">
        <f t="shared" si="3"/>
        <v>7444.9374115113587</v>
      </c>
      <c r="M34" s="431">
        <v>5773.2</v>
      </c>
      <c r="N34" s="401">
        <v>0</v>
      </c>
      <c r="O34" s="431"/>
      <c r="P34" s="431">
        <v>593.94000000000005</v>
      </c>
      <c r="Q34" s="431">
        <v>0</v>
      </c>
      <c r="R34" s="431">
        <v>0</v>
      </c>
      <c r="S34" s="431">
        <v>0</v>
      </c>
      <c r="T34" s="431">
        <v>0</v>
      </c>
      <c r="U34" s="431">
        <f t="shared" si="7"/>
        <v>6850.9974115113582</v>
      </c>
      <c r="V34" s="431">
        <v>0</v>
      </c>
      <c r="W34" s="401">
        <f t="shared" si="4"/>
        <v>0</v>
      </c>
      <c r="X34" s="413"/>
      <c r="Y34" s="437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3"/>
      <c r="AL34" s="433"/>
      <c r="AM34" s="433"/>
      <c r="AN34" s="433"/>
      <c r="AO34" s="436"/>
      <c r="AP34" s="433"/>
    </row>
    <row r="35" spans="1:42" s="421" customFormat="1" ht="110.25" x14ac:dyDescent="0.2">
      <c r="A35" s="412" t="s">
        <v>525</v>
      </c>
      <c r="B35" s="409" t="s">
        <v>559</v>
      </c>
      <c r="C35" s="410" t="s">
        <v>510</v>
      </c>
      <c r="D35" s="410" t="s">
        <v>740</v>
      </c>
      <c r="E35" s="411" t="s">
        <v>520</v>
      </c>
      <c r="F35" s="400" t="s">
        <v>74</v>
      </c>
      <c r="G35" s="429">
        <v>0</v>
      </c>
      <c r="H35" s="430">
        <v>4.8</v>
      </c>
      <c r="I35" s="430"/>
      <c r="J35" s="412" t="s">
        <v>515</v>
      </c>
      <c r="K35" s="412" t="s">
        <v>518</v>
      </c>
      <c r="L35" s="431">
        <f t="shared" si="3"/>
        <v>78310.616194821487</v>
      </c>
      <c r="M35" s="431">
        <v>68722.214399999983</v>
      </c>
      <c r="N35" s="401">
        <v>0</v>
      </c>
      <c r="O35" s="431"/>
      <c r="P35" s="431">
        <v>7070.14</v>
      </c>
      <c r="Q35" s="431">
        <f t="shared" ref="Q35:Q38" si="8">(M35*85%)*$R$8</f>
        <v>67107.4469613767</v>
      </c>
      <c r="R35" s="431">
        <f t="shared" ref="R35:R38" si="9">(M35*5%)*$S$8</f>
        <v>4133.0292334447877</v>
      </c>
      <c r="S35" s="431">
        <v>0</v>
      </c>
      <c r="T35" s="431">
        <v>0</v>
      </c>
      <c r="U35" s="431">
        <v>0</v>
      </c>
      <c r="V35" s="431">
        <v>0</v>
      </c>
      <c r="W35" s="401">
        <f t="shared" si="4"/>
        <v>0</v>
      </c>
      <c r="X35" s="438"/>
      <c r="Y35" s="432"/>
      <c r="Z35" s="433"/>
      <c r="AA35" s="433"/>
      <c r="AB35" s="433"/>
      <c r="AC35" s="433"/>
      <c r="AD35" s="433"/>
      <c r="AE35" s="433"/>
      <c r="AF35" s="433"/>
      <c r="AG35" s="433"/>
      <c r="AH35" s="433"/>
      <c r="AI35" s="433"/>
      <c r="AJ35" s="433"/>
      <c r="AK35" s="433"/>
      <c r="AL35" s="433"/>
      <c r="AM35" s="433"/>
      <c r="AN35" s="433"/>
      <c r="AO35" s="436"/>
      <c r="AP35" s="433"/>
    </row>
    <row r="36" spans="1:42" s="421" customFormat="1" ht="110.25" x14ac:dyDescent="0.2">
      <c r="A36" s="412" t="s">
        <v>526</v>
      </c>
      <c r="B36" s="409" t="s">
        <v>560</v>
      </c>
      <c r="C36" s="410" t="s">
        <v>510</v>
      </c>
      <c r="D36" s="410" t="s">
        <v>741</v>
      </c>
      <c r="E36" s="411" t="s">
        <v>520</v>
      </c>
      <c r="F36" s="400" t="s">
        <v>74</v>
      </c>
      <c r="G36" s="429">
        <v>0</v>
      </c>
      <c r="H36" s="430">
        <v>0.13002340000000001</v>
      </c>
      <c r="I36" s="430"/>
      <c r="J36" s="412" t="s">
        <v>515</v>
      </c>
      <c r="K36" s="412" t="s">
        <v>518</v>
      </c>
      <c r="L36" s="431">
        <f t="shared" si="3"/>
        <v>8835.3647813718962</v>
      </c>
      <c r="M36" s="431">
        <v>7753.5626701104002</v>
      </c>
      <c r="N36" s="401">
        <v>0</v>
      </c>
      <c r="O36" s="431"/>
      <c r="P36" s="431">
        <v>797.68</v>
      </c>
      <c r="Q36" s="431">
        <f t="shared" si="8"/>
        <v>7571.3770312695879</v>
      </c>
      <c r="R36" s="431">
        <f t="shared" si="9"/>
        <v>466.30775010230923</v>
      </c>
      <c r="S36" s="431">
        <v>0</v>
      </c>
      <c r="T36" s="431">
        <v>0</v>
      </c>
      <c r="U36" s="431">
        <v>0</v>
      </c>
      <c r="V36" s="431">
        <v>0</v>
      </c>
      <c r="W36" s="401">
        <f t="shared" si="4"/>
        <v>-1.1368683772161603E-12</v>
      </c>
      <c r="X36" s="438"/>
      <c r="Y36" s="432"/>
      <c r="Z36" s="433"/>
      <c r="AA36" s="433"/>
      <c r="AB36" s="433"/>
      <c r="AC36" s="433"/>
      <c r="AD36" s="433"/>
      <c r="AE36" s="433"/>
      <c r="AF36" s="433"/>
      <c r="AG36" s="433"/>
      <c r="AH36" s="433"/>
      <c r="AI36" s="433"/>
      <c r="AJ36" s="433"/>
      <c r="AK36" s="433"/>
      <c r="AL36" s="433"/>
      <c r="AM36" s="433"/>
      <c r="AN36" s="433"/>
      <c r="AO36" s="436"/>
      <c r="AP36" s="433"/>
    </row>
    <row r="37" spans="1:42" s="421" customFormat="1" ht="110.25" x14ac:dyDescent="0.2">
      <c r="A37" s="412" t="s">
        <v>527</v>
      </c>
      <c r="B37" s="409" t="s">
        <v>561</v>
      </c>
      <c r="C37" s="410" t="s">
        <v>510</v>
      </c>
      <c r="D37" s="410" t="s">
        <v>742</v>
      </c>
      <c r="E37" s="411" t="s">
        <v>520</v>
      </c>
      <c r="F37" s="400" t="s">
        <v>74</v>
      </c>
      <c r="G37" s="429">
        <v>0</v>
      </c>
      <c r="H37" s="430">
        <v>5.5035000000000007</v>
      </c>
      <c r="I37" s="430"/>
      <c r="J37" s="412" t="s">
        <v>515</v>
      </c>
      <c r="K37" s="412" t="s">
        <v>518</v>
      </c>
      <c r="L37" s="431">
        <f t="shared" si="3"/>
        <v>81873.89261380487</v>
      </c>
      <c r="M37" s="431">
        <v>71849.205144000007</v>
      </c>
      <c r="N37" s="401">
        <v>0</v>
      </c>
      <c r="O37" s="431"/>
      <c r="P37" s="431">
        <v>7391.84</v>
      </c>
      <c r="Q37" s="431">
        <f t="shared" si="8"/>
        <v>70160.962732569562</v>
      </c>
      <c r="R37" s="431">
        <f t="shared" si="9"/>
        <v>4321.0898812353134</v>
      </c>
      <c r="S37" s="431">
        <v>0</v>
      </c>
      <c r="T37" s="431">
        <v>0</v>
      </c>
      <c r="U37" s="431">
        <v>0</v>
      </c>
      <c r="V37" s="431">
        <v>0</v>
      </c>
      <c r="W37" s="401">
        <f t="shared" si="4"/>
        <v>-1.8189894035458565E-12</v>
      </c>
      <c r="X37" s="438"/>
      <c r="Y37" s="432"/>
      <c r="Z37" s="433"/>
      <c r="AA37" s="433"/>
      <c r="AB37" s="433"/>
      <c r="AC37" s="433"/>
      <c r="AD37" s="433"/>
      <c r="AE37" s="433"/>
      <c r="AF37" s="433"/>
      <c r="AG37" s="433"/>
      <c r="AH37" s="433"/>
      <c r="AI37" s="433"/>
      <c r="AJ37" s="433"/>
      <c r="AK37" s="433"/>
      <c r="AL37" s="433"/>
      <c r="AM37" s="433"/>
      <c r="AN37" s="433"/>
      <c r="AO37" s="436"/>
      <c r="AP37" s="433"/>
    </row>
    <row r="38" spans="1:42" s="421" customFormat="1" ht="110.25" x14ac:dyDescent="0.2">
      <c r="A38" s="412" t="s">
        <v>528</v>
      </c>
      <c r="B38" s="409" t="s">
        <v>562</v>
      </c>
      <c r="C38" s="410" t="s">
        <v>510</v>
      </c>
      <c r="D38" s="410" t="s">
        <v>743</v>
      </c>
      <c r="E38" s="411" t="s">
        <v>520</v>
      </c>
      <c r="F38" s="400" t="s">
        <v>74</v>
      </c>
      <c r="G38" s="429">
        <v>0</v>
      </c>
      <c r="H38" s="430">
        <v>2.125</v>
      </c>
      <c r="I38" s="430"/>
      <c r="J38" s="412" t="s">
        <v>515</v>
      </c>
      <c r="K38" s="412" t="s">
        <v>518</v>
      </c>
      <c r="L38" s="431">
        <f t="shared" si="3"/>
        <v>45881.197873184246</v>
      </c>
      <c r="M38" s="431">
        <v>40263.480000000003</v>
      </c>
      <c r="N38" s="401">
        <v>0</v>
      </c>
      <c r="O38" s="431"/>
      <c r="P38" s="431">
        <v>4142.3</v>
      </c>
      <c r="Q38" s="431">
        <f t="shared" si="8"/>
        <v>39317.408092432655</v>
      </c>
      <c r="R38" s="431">
        <f t="shared" si="9"/>
        <v>2421.4897807515877</v>
      </c>
      <c r="S38" s="431">
        <v>0</v>
      </c>
      <c r="T38" s="431">
        <v>0</v>
      </c>
      <c r="U38" s="431">
        <v>0</v>
      </c>
      <c r="V38" s="431">
        <v>0</v>
      </c>
      <c r="W38" s="401">
        <f t="shared" si="4"/>
        <v>4.5474735088646412E-13</v>
      </c>
      <c r="X38" s="438"/>
      <c r="Y38" s="432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3"/>
      <c r="AL38" s="433"/>
      <c r="AM38" s="433"/>
      <c r="AN38" s="433"/>
      <c r="AO38" s="436"/>
      <c r="AP38" s="433"/>
    </row>
    <row r="39" spans="1:42" s="421" customFormat="1" ht="110.25" x14ac:dyDescent="0.2">
      <c r="A39" s="412" t="s">
        <v>529</v>
      </c>
      <c r="B39" s="409" t="s">
        <v>563</v>
      </c>
      <c r="C39" s="410" t="s">
        <v>510</v>
      </c>
      <c r="D39" s="410" t="s">
        <v>744</v>
      </c>
      <c r="E39" s="411" t="s">
        <v>520</v>
      </c>
      <c r="F39" s="400" t="s">
        <v>74</v>
      </c>
      <c r="G39" s="429">
        <v>0</v>
      </c>
      <c r="H39" s="430">
        <v>0.4299</v>
      </c>
      <c r="I39" s="430"/>
      <c r="J39" s="412" t="s">
        <v>515</v>
      </c>
      <c r="K39" s="412" t="s">
        <v>669</v>
      </c>
      <c r="L39" s="431">
        <f t="shared" si="3"/>
        <v>25769.637753878134</v>
      </c>
      <c r="M39" s="431">
        <v>22614.394255199997</v>
      </c>
      <c r="N39" s="401">
        <v>0</v>
      </c>
      <c r="O39" s="431"/>
      <c r="P39" s="431">
        <v>2326.56</v>
      </c>
      <c r="Q39" s="431">
        <v>0</v>
      </c>
      <c r="R39" s="431">
        <f t="shared" ref="R39:R43" si="10">(M39*85%)*$R$8</f>
        <v>22083.023317777373</v>
      </c>
      <c r="S39" s="431">
        <f t="shared" ref="S39:S43" si="11">(M39*5%)*$S$8</f>
        <v>1360.0544361007594</v>
      </c>
      <c r="T39" s="431">
        <v>0</v>
      </c>
      <c r="U39" s="431">
        <v>0</v>
      </c>
      <c r="V39" s="431">
        <v>0</v>
      </c>
      <c r="W39" s="401">
        <f t="shared" si="4"/>
        <v>2.2737367544323206E-13</v>
      </c>
      <c r="X39" s="438"/>
      <c r="Y39" s="432"/>
      <c r="Z39" s="433"/>
      <c r="AA39" s="433"/>
      <c r="AB39" s="433"/>
      <c r="AC39" s="433"/>
      <c r="AD39" s="433"/>
      <c r="AE39" s="433"/>
      <c r="AF39" s="433"/>
      <c r="AG39" s="433"/>
      <c r="AH39" s="433"/>
      <c r="AI39" s="433"/>
      <c r="AJ39" s="433"/>
      <c r="AK39" s="433"/>
      <c r="AL39" s="433"/>
      <c r="AM39" s="433"/>
      <c r="AN39" s="433"/>
      <c r="AO39" s="436"/>
      <c r="AP39" s="433"/>
    </row>
    <row r="40" spans="1:42" s="421" customFormat="1" ht="110.25" x14ac:dyDescent="0.2">
      <c r="A40" s="412" t="s">
        <v>530</v>
      </c>
      <c r="B40" s="409" t="s">
        <v>564</v>
      </c>
      <c r="C40" s="410" t="s">
        <v>510</v>
      </c>
      <c r="D40" s="410" t="s">
        <v>1311</v>
      </c>
      <c r="E40" s="411" t="s">
        <v>520</v>
      </c>
      <c r="F40" s="400" t="s">
        <v>74</v>
      </c>
      <c r="G40" s="429">
        <v>0</v>
      </c>
      <c r="H40" s="430">
        <v>0.504</v>
      </c>
      <c r="I40" s="430"/>
      <c r="J40" s="412" t="s">
        <v>515</v>
      </c>
      <c r="K40" s="412" t="s">
        <v>669</v>
      </c>
      <c r="L40" s="431">
        <f t="shared" si="3"/>
        <v>30211.439474190691</v>
      </c>
      <c r="M40" s="431">
        <v>26512.339391999994</v>
      </c>
      <c r="N40" s="401">
        <v>0</v>
      </c>
      <c r="O40" s="431"/>
      <c r="P40" s="431">
        <v>2727.58</v>
      </c>
      <c r="Q40" s="431">
        <v>0</v>
      </c>
      <c r="R40" s="431">
        <f t="shared" si="10"/>
        <v>25889.378348824834</v>
      </c>
      <c r="S40" s="431">
        <f t="shared" si="11"/>
        <v>1594.4811253658586</v>
      </c>
      <c r="T40" s="431">
        <v>0</v>
      </c>
      <c r="U40" s="431">
        <v>0</v>
      </c>
      <c r="V40" s="431">
        <v>0</v>
      </c>
      <c r="W40" s="401">
        <f t="shared" si="4"/>
        <v>4.5474735088646412E-13</v>
      </c>
      <c r="X40" s="438"/>
      <c r="Y40" s="432"/>
      <c r="Z40" s="433"/>
      <c r="AA40" s="433"/>
      <c r="AB40" s="433"/>
      <c r="AC40" s="433"/>
      <c r="AD40" s="433"/>
      <c r="AE40" s="433"/>
      <c r="AF40" s="433"/>
      <c r="AG40" s="433"/>
      <c r="AH40" s="433"/>
      <c r="AI40" s="433"/>
      <c r="AJ40" s="433"/>
      <c r="AK40" s="433"/>
      <c r="AL40" s="433"/>
      <c r="AM40" s="433"/>
      <c r="AN40" s="433"/>
      <c r="AO40" s="436"/>
      <c r="AP40" s="433"/>
    </row>
    <row r="41" spans="1:42" s="421" customFormat="1" ht="110.25" x14ac:dyDescent="0.2">
      <c r="A41" s="412" t="s">
        <v>531</v>
      </c>
      <c r="B41" s="409" t="s">
        <v>565</v>
      </c>
      <c r="C41" s="410" t="s">
        <v>510</v>
      </c>
      <c r="D41" s="410" t="s">
        <v>746</v>
      </c>
      <c r="E41" s="411" t="s">
        <v>520</v>
      </c>
      <c r="F41" s="400" t="s">
        <v>74</v>
      </c>
      <c r="G41" s="429">
        <v>0</v>
      </c>
      <c r="H41" s="430">
        <v>4.2990000000000004</v>
      </c>
      <c r="I41" s="430"/>
      <c r="J41" s="412" t="s">
        <v>515</v>
      </c>
      <c r="K41" s="412" t="s">
        <v>669</v>
      </c>
      <c r="L41" s="431">
        <f t="shared" si="3"/>
        <v>75911.230260627126</v>
      </c>
      <c r="M41" s="431">
        <v>66616.616160000005</v>
      </c>
      <c r="N41" s="401">
        <v>0</v>
      </c>
      <c r="O41" s="431"/>
      <c r="P41" s="431">
        <v>6853.51</v>
      </c>
      <c r="Q41" s="431">
        <v>0</v>
      </c>
      <c r="R41" s="431">
        <f t="shared" si="10"/>
        <v>65051.324011229633</v>
      </c>
      <c r="S41" s="431">
        <f t="shared" si="11"/>
        <v>4006.3962493974959</v>
      </c>
      <c r="T41" s="431">
        <v>0</v>
      </c>
      <c r="U41" s="431">
        <v>0</v>
      </c>
      <c r="V41" s="431">
        <v>0</v>
      </c>
      <c r="W41" s="401">
        <f t="shared" si="4"/>
        <v>1.8189894035458565E-12</v>
      </c>
      <c r="X41" s="438"/>
      <c r="Y41" s="432"/>
      <c r="Z41" s="433"/>
      <c r="AA41" s="433"/>
      <c r="AB41" s="433"/>
      <c r="AC41" s="433"/>
      <c r="AD41" s="433"/>
      <c r="AE41" s="433"/>
      <c r="AF41" s="433"/>
      <c r="AG41" s="433"/>
      <c r="AH41" s="433"/>
      <c r="AI41" s="433"/>
      <c r="AJ41" s="433"/>
      <c r="AK41" s="433"/>
      <c r="AL41" s="433"/>
      <c r="AM41" s="433"/>
      <c r="AN41" s="433"/>
      <c r="AO41" s="436"/>
      <c r="AP41" s="433"/>
    </row>
    <row r="42" spans="1:42" s="421" customFormat="1" ht="110.25" x14ac:dyDescent="0.2">
      <c r="A42" s="412" t="s">
        <v>532</v>
      </c>
      <c r="B42" s="409" t="s">
        <v>566</v>
      </c>
      <c r="C42" s="410" t="s">
        <v>510</v>
      </c>
      <c r="D42" s="410" t="s">
        <v>747</v>
      </c>
      <c r="E42" s="411" t="s">
        <v>520</v>
      </c>
      <c r="F42" s="400" t="s">
        <v>74</v>
      </c>
      <c r="G42" s="429">
        <v>0</v>
      </c>
      <c r="H42" s="430">
        <v>3.0093000000000001</v>
      </c>
      <c r="I42" s="430"/>
      <c r="J42" s="412" t="s">
        <v>515</v>
      </c>
      <c r="K42" s="412" t="s">
        <v>669</v>
      </c>
      <c r="L42" s="431">
        <f t="shared" si="3"/>
        <v>55479.957589532263</v>
      </c>
      <c r="M42" s="431">
        <v>48686.959137599995</v>
      </c>
      <c r="N42" s="401">
        <v>0</v>
      </c>
      <c r="O42" s="431"/>
      <c r="P42" s="431">
        <v>5008.91</v>
      </c>
      <c r="Q42" s="431">
        <v>0</v>
      </c>
      <c r="R42" s="431">
        <f t="shared" si="10"/>
        <v>47542.960548681142</v>
      </c>
      <c r="S42" s="431">
        <f t="shared" si="11"/>
        <v>2928.0870408511264</v>
      </c>
      <c r="T42" s="431">
        <v>0</v>
      </c>
      <c r="U42" s="431">
        <v>0</v>
      </c>
      <c r="V42" s="431">
        <v>0</v>
      </c>
      <c r="W42" s="401">
        <f t="shared" si="4"/>
        <v>-8.1854523159563541E-12</v>
      </c>
      <c r="X42" s="438"/>
      <c r="Y42" s="437"/>
      <c r="Z42" s="433"/>
      <c r="AA42" s="433"/>
      <c r="AB42" s="433"/>
      <c r="AC42" s="433"/>
      <c r="AD42" s="433"/>
      <c r="AE42" s="433"/>
      <c r="AF42" s="433"/>
      <c r="AG42" s="433"/>
      <c r="AH42" s="433"/>
      <c r="AI42" s="433"/>
      <c r="AJ42" s="433"/>
      <c r="AK42" s="433"/>
      <c r="AL42" s="433"/>
      <c r="AM42" s="433"/>
      <c r="AN42" s="433"/>
      <c r="AO42" s="436"/>
      <c r="AP42" s="433"/>
    </row>
    <row r="43" spans="1:42" s="421" customFormat="1" ht="110.25" x14ac:dyDescent="0.2">
      <c r="A43" s="412" t="s">
        <v>533</v>
      </c>
      <c r="B43" s="409" t="s">
        <v>567</v>
      </c>
      <c r="C43" s="410" t="s">
        <v>510</v>
      </c>
      <c r="D43" s="410" t="s">
        <v>748</v>
      </c>
      <c r="E43" s="411" t="s">
        <v>520</v>
      </c>
      <c r="F43" s="400" t="s">
        <v>74</v>
      </c>
      <c r="G43" s="429">
        <v>0</v>
      </c>
      <c r="H43" s="430">
        <v>2.5794000000000001</v>
      </c>
      <c r="I43" s="430"/>
      <c r="J43" s="412" t="s">
        <v>515</v>
      </c>
      <c r="K43" s="412" t="s">
        <v>669</v>
      </c>
      <c r="L43" s="431">
        <f t="shared" si="3"/>
        <v>56524.429242551036</v>
      </c>
      <c r="M43" s="431">
        <v>49603.54341024001</v>
      </c>
      <c r="N43" s="401">
        <v>0</v>
      </c>
      <c r="O43" s="431"/>
      <c r="P43" s="431">
        <v>5103.21</v>
      </c>
      <c r="Q43" s="431">
        <v>0</v>
      </c>
      <c r="R43" s="431">
        <f t="shared" si="10"/>
        <v>48438.007819768805</v>
      </c>
      <c r="S43" s="431">
        <f t="shared" si="11"/>
        <v>2983.2114227822321</v>
      </c>
      <c r="T43" s="431">
        <v>0</v>
      </c>
      <c r="U43" s="431">
        <v>0</v>
      </c>
      <c r="V43" s="431">
        <v>0</v>
      </c>
      <c r="W43" s="401">
        <f t="shared" si="4"/>
        <v>-9.0949470177292824E-13</v>
      </c>
      <c r="X43" s="438"/>
      <c r="Y43" s="432"/>
      <c r="Z43" s="433"/>
      <c r="AA43" s="433"/>
      <c r="AB43" s="433"/>
      <c r="AC43" s="433"/>
      <c r="AD43" s="433"/>
      <c r="AE43" s="433"/>
      <c r="AF43" s="433"/>
      <c r="AG43" s="433"/>
      <c r="AH43" s="433"/>
      <c r="AI43" s="433"/>
      <c r="AJ43" s="433"/>
      <c r="AK43" s="433"/>
      <c r="AL43" s="433"/>
      <c r="AM43" s="433"/>
      <c r="AN43" s="433"/>
      <c r="AO43" s="436"/>
      <c r="AP43" s="433"/>
    </row>
    <row r="44" spans="1:42" s="421" customFormat="1" ht="110.25" x14ac:dyDescent="0.2">
      <c r="A44" s="412" t="s">
        <v>534</v>
      </c>
      <c r="B44" s="409" t="s">
        <v>568</v>
      </c>
      <c r="C44" s="410" t="s">
        <v>510</v>
      </c>
      <c r="D44" s="410" t="s">
        <v>842</v>
      </c>
      <c r="E44" s="411" t="s">
        <v>520</v>
      </c>
      <c r="F44" s="400" t="s">
        <v>74</v>
      </c>
      <c r="G44" s="429">
        <v>0</v>
      </c>
      <c r="H44" s="430">
        <v>43.199999999999996</v>
      </c>
      <c r="I44" s="430"/>
      <c r="J44" s="412" t="s">
        <v>515</v>
      </c>
      <c r="K44" s="412" t="s">
        <v>670</v>
      </c>
      <c r="L44" s="431">
        <f t="shared" si="3"/>
        <v>501291.09684381203</v>
      </c>
      <c r="M44" s="431">
        <v>430681.53599999991</v>
      </c>
      <c r="N44" s="401">
        <v>0</v>
      </c>
      <c r="O44" s="431"/>
      <c r="P44" s="431">
        <v>44308.42</v>
      </c>
      <c r="Q44" s="431">
        <v>0</v>
      </c>
      <c r="R44" s="431">
        <f>(M44*45%)*$R$8</f>
        <v>222650.36583303649</v>
      </c>
      <c r="S44" s="431">
        <f>(M44*40%)*$S$8</f>
        <v>207213.27380194594</v>
      </c>
      <c r="T44" s="431">
        <f>(M44*5%)*$T$8</f>
        <v>27119.037208829672</v>
      </c>
      <c r="U44" s="431">
        <v>0</v>
      </c>
      <c r="V44" s="431">
        <v>0</v>
      </c>
      <c r="W44" s="401">
        <f t="shared" si="4"/>
        <v>-4.3655745685100555E-11</v>
      </c>
      <c r="X44" s="438"/>
      <c r="Y44" s="432"/>
      <c r="Z44" s="433"/>
      <c r="AA44" s="433"/>
      <c r="AB44" s="433"/>
      <c r="AC44" s="433"/>
      <c r="AD44" s="433"/>
      <c r="AE44" s="433"/>
      <c r="AF44" s="433"/>
      <c r="AG44" s="433"/>
      <c r="AH44" s="433"/>
      <c r="AI44" s="433"/>
      <c r="AJ44" s="433"/>
      <c r="AK44" s="433"/>
      <c r="AL44" s="433"/>
      <c r="AM44" s="433"/>
      <c r="AN44" s="433"/>
      <c r="AO44" s="436"/>
      <c r="AP44" s="433"/>
    </row>
    <row r="45" spans="1:42" s="421" customFormat="1" ht="110.25" x14ac:dyDescent="0.2">
      <c r="A45" s="412" t="s">
        <v>535</v>
      </c>
      <c r="B45" s="409" t="s">
        <v>1075</v>
      </c>
      <c r="C45" s="410" t="s">
        <v>510</v>
      </c>
      <c r="D45" s="410" t="s">
        <v>749</v>
      </c>
      <c r="E45" s="411" t="s">
        <v>1079</v>
      </c>
      <c r="F45" s="411" t="s">
        <v>1080</v>
      </c>
      <c r="G45" s="429">
        <v>0</v>
      </c>
      <c r="H45" s="430" t="s">
        <v>1081</v>
      </c>
      <c r="I45" s="430"/>
      <c r="J45" s="412" t="s">
        <v>515</v>
      </c>
      <c r="K45" s="412" t="s">
        <v>518</v>
      </c>
      <c r="L45" s="431">
        <f t="shared" si="3"/>
        <v>7409.7480802946138</v>
      </c>
      <c r="M45" s="431">
        <v>6502.5</v>
      </c>
      <c r="N45" s="401">
        <v>0</v>
      </c>
      <c r="O45" s="431"/>
      <c r="P45" s="431">
        <v>668.97</v>
      </c>
      <c r="Q45" s="431">
        <f t="shared" ref="Q45:Q47" si="12">(M45*85%)*$R$8</f>
        <v>6349.7106092430004</v>
      </c>
      <c r="R45" s="431">
        <f t="shared" ref="R45:R47" si="13">(M45*5%)*$S$8</f>
        <v>391.06747105161298</v>
      </c>
      <c r="S45" s="431">
        <v>0</v>
      </c>
      <c r="T45" s="431">
        <v>0</v>
      </c>
      <c r="U45" s="431">
        <v>0</v>
      </c>
      <c r="V45" s="431">
        <v>0</v>
      </c>
      <c r="W45" s="401">
        <f t="shared" si="4"/>
        <v>2.2737367544323206E-13</v>
      </c>
      <c r="X45" s="438"/>
      <c r="Y45" s="432"/>
      <c r="Z45" s="433"/>
      <c r="AA45" s="433"/>
      <c r="AB45" s="433"/>
      <c r="AC45" s="433"/>
      <c r="AD45" s="433"/>
      <c r="AE45" s="433"/>
      <c r="AF45" s="433"/>
      <c r="AG45" s="433"/>
      <c r="AH45" s="433"/>
      <c r="AI45" s="433"/>
      <c r="AJ45" s="433"/>
      <c r="AK45" s="433"/>
      <c r="AL45" s="433"/>
      <c r="AM45" s="433"/>
      <c r="AN45" s="433"/>
      <c r="AO45" s="436"/>
      <c r="AP45" s="433"/>
    </row>
    <row r="46" spans="1:42" s="421" customFormat="1" ht="110.25" x14ac:dyDescent="0.2">
      <c r="A46" s="412" t="s">
        <v>536</v>
      </c>
      <c r="B46" s="409" t="s">
        <v>1076</v>
      </c>
      <c r="C46" s="410" t="s">
        <v>510</v>
      </c>
      <c r="D46" s="410" t="s">
        <v>750</v>
      </c>
      <c r="E46" s="411" t="s">
        <v>1079</v>
      </c>
      <c r="F46" s="411" t="s">
        <v>1080</v>
      </c>
      <c r="G46" s="429">
        <v>0</v>
      </c>
      <c r="H46" s="430" t="s">
        <v>1082</v>
      </c>
      <c r="I46" s="430"/>
      <c r="J46" s="412" t="s">
        <v>515</v>
      </c>
      <c r="K46" s="412" t="s">
        <v>518</v>
      </c>
      <c r="L46" s="431">
        <f t="shared" si="3"/>
        <v>6578.6935583478435</v>
      </c>
      <c r="M46" s="431">
        <v>5773.2</v>
      </c>
      <c r="N46" s="401">
        <v>0</v>
      </c>
      <c r="O46" s="431"/>
      <c r="P46" s="431">
        <v>593.94000000000005</v>
      </c>
      <c r="Q46" s="431">
        <f t="shared" si="12"/>
        <v>5637.546987971039</v>
      </c>
      <c r="R46" s="431">
        <f t="shared" si="13"/>
        <v>347.20657037680462</v>
      </c>
      <c r="S46" s="431">
        <v>0</v>
      </c>
      <c r="T46" s="431">
        <v>0</v>
      </c>
      <c r="U46" s="431">
        <v>0</v>
      </c>
      <c r="V46" s="431">
        <v>0</v>
      </c>
      <c r="W46" s="401">
        <f t="shared" si="4"/>
        <v>2.2737367544323206E-13</v>
      </c>
      <c r="X46" s="438"/>
      <c r="Y46" s="432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3"/>
      <c r="AL46" s="433"/>
      <c r="AM46" s="433"/>
      <c r="AN46" s="433"/>
      <c r="AO46" s="436"/>
      <c r="AP46" s="433"/>
    </row>
    <row r="47" spans="1:42" s="421" customFormat="1" ht="110.25" x14ac:dyDescent="0.2">
      <c r="A47" s="412" t="s">
        <v>537</v>
      </c>
      <c r="B47" s="409" t="s">
        <v>1077</v>
      </c>
      <c r="C47" s="410" t="s">
        <v>510</v>
      </c>
      <c r="D47" s="410" t="s">
        <v>751</v>
      </c>
      <c r="E47" s="411" t="s">
        <v>1079</v>
      </c>
      <c r="F47" s="411" t="s">
        <v>1080</v>
      </c>
      <c r="G47" s="429">
        <v>0</v>
      </c>
      <c r="H47" s="430" t="s">
        <v>1082</v>
      </c>
      <c r="I47" s="430"/>
      <c r="J47" s="412" t="s">
        <v>515</v>
      </c>
      <c r="K47" s="412" t="s">
        <v>518</v>
      </c>
      <c r="L47" s="431">
        <f t="shared" si="3"/>
        <v>6578.6935583478435</v>
      </c>
      <c r="M47" s="431">
        <v>5773.2</v>
      </c>
      <c r="N47" s="401">
        <v>0</v>
      </c>
      <c r="O47" s="431"/>
      <c r="P47" s="431">
        <v>593.94000000000005</v>
      </c>
      <c r="Q47" s="431">
        <f t="shared" si="12"/>
        <v>5637.546987971039</v>
      </c>
      <c r="R47" s="431">
        <f t="shared" si="13"/>
        <v>347.20657037680462</v>
      </c>
      <c r="S47" s="431">
        <v>0</v>
      </c>
      <c r="T47" s="431">
        <v>0</v>
      </c>
      <c r="U47" s="431">
        <v>0</v>
      </c>
      <c r="V47" s="431">
        <v>0</v>
      </c>
      <c r="W47" s="401">
        <f t="shared" si="4"/>
        <v>2.2737367544323206E-13</v>
      </c>
      <c r="X47" s="438"/>
      <c r="Y47" s="432"/>
      <c r="Z47" s="433"/>
      <c r="AA47" s="433"/>
      <c r="AB47" s="433"/>
      <c r="AC47" s="433"/>
      <c r="AD47" s="433"/>
      <c r="AE47" s="433"/>
      <c r="AF47" s="433"/>
      <c r="AG47" s="433"/>
      <c r="AH47" s="433"/>
      <c r="AI47" s="433"/>
      <c r="AJ47" s="433"/>
      <c r="AK47" s="433"/>
      <c r="AL47" s="433"/>
      <c r="AM47" s="433"/>
      <c r="AN47" s="433"/>
      <c r="AO47" s="436"/>
      <c r="AP47" s="433"/>
    </row>
    <row r="48" spans="1:42" s="421" customFormat="1" ht="110.25" x14ac:dyDescent="0.2">
      <c r="A48" s="412" t="s">
        <v>538</v>
      </c>
      <c r="B48" s="409" t="s">
        <v>752</v>
      </c>
      <c r="C48" s="410" t="s">
        <v>510</v>
      </c>
      <c r="D48" s="410" t="s">
        <v>753</v>
      </c>
      <c r="E48" s="411" t="s">
        <v>520</v>
      </c>
      <c r="F48" s="400" t="s">
        <v>74</v>
      </c>
      <c r="G48" s="429">
        <v>0</v>
      </c>
      <c r="H48" s="430">
        <v>1.7687999999999999</v>
      </c>
      <c r="I48" s="430"/>
      <c r="J48" s="412" t="s">
        <v>515</v>
      </c>
      <c r="K48" s="412" t="s">
        <v>670</v>
      </c>
      <c r="L48" s="431">
        <f t="shared" si="3"/>
        <v>47908.899495634119</v>
      </c>
      <c r="M48" s="431">
        <v>40319.0035776</v>
      </c>
      <c r="N48" s="401">
        <v>0</v>
      </c>
      <c r="O48" s="431"/>
      <c r="P48" s="431">
        <v>4148.01</v>
      </c>
      <c r="Q48" s="431">
        <v>0</v>
      </c>
      <c r="R48" s="431">
        <v>0</v>
      </c>
      <c r="S48" s="431">
        <f>(M48*85%)*$S$8</f>
        <v>41222.093501733252</v>
      </c>
      <c r="T48" s="431">
        <f>(M48*5%)*$T$8</f>
        <v>2538.7959939008656</v>
      </c>
      <c r="U48" s="431">
        <v>0</v>
      </c>
      <c r="V48" s="431">
        <v>0</v>
      </c>
      <c r="W48" s="401">
        <f t="shared" si="4"/>
        <v>-4.5474735088646412E-13</v>
      </c>
      <c r="X48" s="438"/>
      <c r="Y48" s="432"/>
      <c r="Z48" s="433"/>
      <c r="AA48" s="433"/>
      <c r="AB48" s="433"/>
      <c r="AC48" s="433"/>
      <c r="AD48" s="433"/>
      <c r="AE48" s="433"/>
      <c r="AF48" s="433"/>
      <c r="AG48" s="433"/>
      <c r="AH48" s="433"/>
      <c r="AI48" s="433"/>
      <c r="AJ48" s="433"/>
      <c r="AK48" s="433"/>
      <c r="AL48" s="433"/>
      <c r="AM48" s="433"/>
      <c r="AN48" s="433"/>
      <c r="AO48" s="436"/>
      <c r="AP48" s="433"/>
    </row>
    <row r="49" spans="1:42" s="421" customFormat="1" ht="110.25" x14ac:dyDescent="0.2">
      <c r="A49" s="412" t="s">
        <v>539</v>
      </c>
      <c r="B49" s="409" t="s">
        <v>945</v>
      </c>
      <c r="C49" s="410" t="s">
        <v>510</v>
      </c>
      <c r="D49" s="410" t="s">
        <v>754</v>
      </c>
      <c r="E49" s="411" t="s">
        <v>520</v>
      </c>
      <c r="F49" s="400" t="s">
        <v>74</v>
      </c>
      <c r="G49" s="429">
        <v>0</v>
      </c>
      <c r="H49" s="430">
        <v>1</v>
      </c>
      <c r="I49" s="430"/>
      <c r="J49" s="412" t="s">
        <v>515</v>
      </c>
      <c r="K49" s="412" t="s">
        <v>670</v>
      </c>
      <c r="L49" s="431">
        <f t="shared" si="3"/>
        <v>44352.333901898848</v>
      </c>
      <c r="M49" s="431">
        <v>37325.879999999997</v>
      </c>
      <c r="N49" s="401">
        <v>0</v>
      </c>
      <c r="O49" s="431"/>
      <c r="P49" s="431">
        <v>3840.08</v>
      </c>
      <c r="Q49" s="431">
        <v>0</v>
      </c>
      <c r="R49" s="431">
        <v>0</v>
      </c>
      <c r="S49" s="431">
        <f t="shared" ref="S49:S50" si="14">(M49*85%)*$S$8</f>
        <v>38161.928095100593</v>
      </c>
      <c r="T49" s="431">
        <f t="shared" ref="T49:T50" si="15">(M49*5%)*$T$8</f>
        <v>2350.3258067982542</v>
      </c>
      <c r="U49" s="431">
        <v>0</v>
      </c>
      <c r="V49" s="431">
        <v>0</v>
      </c>
      <c r="W49" s="401">
        <f t="shared" si="4"/>
        <v>-9.0949470177292824E-13</v>
      </c>
      <c r="X49" s="438"/>
      <c r="Y49" s="437"/>
      <c r="Z49" s="433"/>
      <c r="AA49" s="433"/>
      <c r="AB49" s="433"/>
      <c r="AC49" s="433"/>
      <c r="AD49" s="433"/>
      <c r="AE49" s="433"/>
      <c r="AF49" s="433"/>
      <c r="AG49" s="433"/>
      <c r="AH49" s="433"/>
      <c r="AI49" s="433"/>
      <c r="AJ49" s="433"/>
      <c r="AK49" s="433"/>
      <c r="AL49" s="433"/>
      <c r="AM49" s="433"/>
      <c r="AN49" s="433"/>
      <c r="AO49" s="436"/>
      <c r="AP49" s="433"/>
    </row>
    <row r="50" spans="1:42" s="421" customFormat="1" ht="110.25" x14ac:dyDescent="0.2">
      <c r="A50" s="412" t="s">
        <v>540</v>
      </c>
      <c r="B50" s="409" t="s">
        <v>946</v>
      </c>
      <c r="C50" s="410" t="s">
        <v>510</v>
      </c>
      <c r="D50" s="410" t="s">
        <v>755</v>
      </c>
      <c r="E50" s="411" t="s">
        <v>520</v>
      </c>
      <c r="F50" s="400" t="s">
        <v>74</v>
      </c>
      <c r="G50" s="429">
        <v>0</v>
      </c>
      <c r="H50" s="430">
        <v>5.76</v>
      </c>
      <c r="I50" s="430"/>
      <c r="J50" s="412" t="s">
        <v>515</v>
      </c>
      <c r="K50" s="412" t="s">
        <v>670</v>
      </c>
      <c r="L50" s="431">
        <f t="shared" si="3"/>
        <v>89353.576190447042</v>
      </c>
      <c r="M50" s="431">
        <v>75197.859840000005</v>
      </c>
      <c r="N50" s="401">
        <v>0</v>
      </c>
      <c r="O50" s="431"/>
      <c r="P50" s="431">
        <v>7736.35</v>
      </c>
      <c r="Q50" s="431">
        <v>0</v>
      </c>
      <c r="R50" s="431">
        <v>0</v>
      </c>
      <c r="S50" s="431">
        <f t="shared" si="14"/>
        <v>76882.187911431247</v>
      </c>
      <c r="T50" s="431">
        <f t="shared" si="15"/>
        <v>4735.0382790157955</v>
      </c>
      <c r="U50" s="431">
        <v>0</v>
      </c>
      <c r="V50" s="431">
        <v>0</v>
      </c>
      <c r="W50" s="401">
        <f t="shared" si="4"/>
        <v>-6.3664629124104977E-12</v>
      </c>
      <c r="X50" s="438"/>
      <c r="Y50" s="432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3"/>
      <c r="AL50" s="433"/>
      <c r="AM50" s="433"/>
      <c r="AN50" s="433"/>
      <c r="AO50" s="436"/>
      <c r="AP50" s="433"/>
    </row>
    <row r="51" spans="1:42" s="421" customFormat="1" ht="110.25" x14ac:dyDescent="0.2">
      <c r="A51" s="412" t="s">
        <v>551</v>
      </c>
      <c r="B51" s="409" t="s">
        <v>571</v>
      </c>
      <c r="C51" s="410" t="s">
        <v>510</v>
      </c>
      <c r="D51" s="410" t="s">
        <v>756</v>
      </c>
      <c r="E51" s="411" t="s">
        <v>520</v>
      </c>
      <c r="F51" s="400" t="s">
        <v>74</v>
      </c>
      <c r="G51" s="429">
        <v>0</v>
      </c>
      <c r="H51" s="430">
        <v>34.031999999999996</v>
      </c>
      <c r="I51" s="430"/>
      <c r="J51" s="412" t="s">
        <v>515</v>
      </c>
      <c r="K51" s="412" t="s">
        <v>670</v>
      </c>
      <c r="L51" s="431">
        <f t="shared" si="3"/>
        <v>302207.63648492255</v>
      </c>
      <c r="M51" s="431">
        <v>259640.01100800003</v>
      </c>
      <c r="N51" s="401">
        <v>0</v>
      </c>
      <c r="O51" s="431"/>
      <c r="P51" s="431">
        <v>26711.759999999998</v>
      </c>
      <c r="Q51" s="431">
        <v>0</v>
      </c>
      <c r="R51" s="431">
        <f>(M51*45%)*$R$8</f>
        <v>134226.65845564561</v>
      </c>
      <c r="S51" s="431">
        <f>(M51*40%)*$S$8</f>
        <v>124920.27680272084</v>
      </c>
      <c r="T51" s="431">
        <f>(M51*5%)*$T$8</f>
        <v>16348.94122655609</v>
      </c>
      <c r="U51" s="431">
        <v>0</v>
      </c>
      <c r="V51" s="431">
        <v>0</v>
      </c>
      <c r="W51" s="401">
        <f t="shared" si="4"/>
        <v>7.2759576141834259E-12</v>
      </c>
      <c r="X51" s="438"/>
      <c r="Y51" s="432"/>
      <c r="Z51" s="433"/>
      <c r="AA51" s="433"/>
      <c r="AB51" s="433"/>
      <c r="AC51" s="433"/>
      <c r="AD51" s="433"/>
      <c r="AE51" s="433"/>
      <c r="AF51" s="433"/>
      <c r="AG51" s="433"/>
      <c r="AH51" s="433"/>
      <c r="AI51" s="433"/>
      <c r="AJ51" s="433"/>
      <c r="AK51" s="433"/>
      <c r="AL51" s="433"/>
      <c r="AM51" s="433"/>
      <c r="AN51" s="433"/>
      <c r="AO51" s="436"/>
      <c r="AP51" s="433"/>
    </row>
    <row r="52" spans="1:42" s="421" customFormat="1" ht="110.25" x14ac:dyDescent="0.2">
      <c r="A52" s="412" t="s">
        <v>552</v>
      </c>
      <c r="B52" s="409" t="s">
        <v>947</v>
      </c>
      <c r="C52" s="410" t="s">
        <v>510</v>
      </c>
      <c r="D52" s="410" t="s">
        <v>757</v>
      </c>
      <c r="E52" s="411" t="s">
        <v>520</v>
      </c>
      <c r="F52" s="400" t="s">
        <v>74</v>
      </c>
      <c r="G52" s="429">
        <v>0</v>
      </c>
      <c r="H52" s="430">
        <v>2</v>
      </c>
      <c r="I52" s="430"/>
      <c r="J52" s="412" t="s">
        <v>515</v>
      </c>
      <c r="K52" s="412" t="s">
        <v>670</v>
      </c>
      <c r="L52" s="431">
        <f t="shared" si="3"/>
        <v>63388.077622285215</v>
      </c>
      <c r="M52" s="431">
        <v>53345.912149439973</v>
      </c>
      <c r="N52" s="401">
        <v>0</v>
      </c>
      <c r="O52" s="431"/>
      <c r="P52" s="431">
        <v>5488.22</v>
      </c>
      <c r="Q52" s="431">
        <v>0</v>
      </c>
      <c r="R52" s="431">
        <v>0</v>
      </c>
      <c r="S52" s="431">
        <f>(M52*85%)*$S$8</f>
        <v>54540.78681104054</v>
      </c>
      <c r="T52" s="431">
        <f>(M52*5%)*$T$8</f>
        <v>3359.0708112446732</v>
      </c>
      <c r="U52" s="431">
        <v>0</v>
      </c>
      <c r="V52" s="431">
        <v>0</v>
      </c>
      <c r="W52" s="401">
        <f t="shared" si="4"/>
        <v>4.5474735088646412E-13</v>
      </c>
      <c r="X52" s="438"/>
      <c r="Y52" s="432"/>
      <c r="Z52" s="433"/>
      <c r="AA52" s="433"/>
      <c r="AB52" s="433"/>
      <c r="AC52" s="433"/>
      <c r="AD52" s="433"/>
      <c r="AE52" s="433"/>
      <c r="AF52" s="433"/>
      <c r="AG52" s="433"/>
      <c r="AH52" s="433"/>
      <c r="AI52" s="433"/>
      <c r="AJ52" s="433"/>
      <c r="AK52" s="433"/>
      <c r="AL52" s="433"/>
      <c r="AM52" s="433"/>
      <c r="AN52" s="433"/>
      <c r="AO52" s="436"/>
      <c r="AP52" s="433"/>
    </row>
    <row r="53" spans="1:42" s="421" customFormat="1" ht="110.25" x14ac:dyDescent="0.2">
      <c r="A53" s="412" t="s">
        <v>553</v>
      </c>
      <c r="B53" s="409" t="s">
        <v>1070</v>
      </c>
      <c r="C53" s="410" t="s">
        <v>510</v>
      </c>
      <c r="D53" s="410" t="s">
        <v>894</v>
      </c>
      <c r="E53" s="411" t="s">
        <v>520</v>
      </c>
      <c r="F53" s="400" t="s">
        <v>74</v>
      </c>
      <c r="G53" s="429">
        <v>0</v>
      </c>
      <c r="H53" s="430">
        <v>14.196</v>
      </c>
      <c r="I53" s="430"/>
      <c r="J53" s="412" t="s">
        <v>515</v>
      </c>
      <c r="K53" s="412" t="s">
        <v>671</v>
      </c>
      <c r="L53" s="431">
        <f t="shared" si="3"/>
        <v>190200.44438352896</v>
      </c>
      <c r="M53" s="431">
        <v>156695.90227200001</v>
      </c>
      <c r="N53" s="401">
        <v>0</v>
      </c>
      <c r="O53" s="431"/>
      <c r="P53" s="431">
        <v>16120.874425743361</v>
      </c>
      <c r="Q53" s="431">
        <v>0</v>
      </c>
      <c r="R53" s="431">
        <v>0</v>
      </c>
      <c r="S53" s="431">
        <f>(M53*45%)*$S$8</f>
        <v>84814.76847842455</v>
      </c>
      <c r="T53" s="431">
        <f>(M53*40%)*$T$8</f>
        <v>78934.277863920448</v>
      </c>
      <c r="U53" s="431">
        <f>(M53*5%)*$U$8</f>
        <v>10330.523615440588</v>
      </c>
      <c r="V53" s="431">
        <v>0</v>
      </c>
      <c r="W53" s="401">
        <f t="shared" si="4"/>
        <v>1.2732925824820995E-11</v>
      </c>
      <c r="X53" s="438"/>
      <c r="Y53" s="432"/>
      <c r="Z53" s="433"/>
      <c r="AA53" s="433"/>
      <c r="AB53" s="433"/>
      <c r="AC53" s="433"/>
      <c r="AD53" s="433"/>
      <c r="AE53" s="433"/>
      <c r="AF53" s="433"/>
      <c r="AG53" s="433"/>
      <c r="AH53" s="433"/>
      <c r="AI53" s="433"/>
      <c r="AJ53" s="433"/>
      <c r="AK53" s="433"/>
      <c r="AL53" s="433"/>
      <c r="AM53" s="433"/>
      <c r="AN53" s="433"/>
      <c r="AO53" s="436"/>
      <c r="AP53" s="433"/>
    </row>
    <row r="54" spans="1:42" s="421" customFormat="1" ht="110.25" x14ac:dyDescent="0.2">
      <c r="A54" s="412" t="s">
        <v>554</v>
      </c>
      <c r="B54" s="409" t="s">
        <v>1091</v>
      </c>
      <c r="C54" s="410" t="s">
        <v>510</v>
      </c>
      <c r="D54" s="410" t="s">
        <v>849</v>
      </c>
      <c r="E54" s="411" t="s">
        <v>1079</v>
      </c>
      <c r="F54" s="411" t="s">
        <v>1080</v>
      </c>
      <c r="G54" s="429">
        <v>0</v>
      </c>
      <c r="H54" s="430" t="s">
        <v>1083</v>
      </c>
      <c r="I54" s="430"/>
      <c r="J54" s="412" t="s">
        <v>515</v>
      </c>
      <c r="K54" s="412" t="s">
        <v>670</v>
      </c>
      <c r="L54" s="431">
        <f t="shared" si="3"/>
        <v>15958.669227986235</v>
      </c>
      <c r="M54" s="431">
        <v>13902.600000000002</v>
      </c>
      <c r="N54" s="401">
        <v>0</v>
      </c>
      <c r="O54" s="431"/>
      <c r="P54" s="431">
        <v>1430.29</v>
      </c>
      <c r="Q54" s="431">
        <v>0</v>
      </c>
      <c r="R54" s="431">
        <v>0</v>
      </c>
      <c r="S54" s="431">
        <f>(M54*45%)*$S$8</f>
        <v>7525.0583017884501</v>
      </c>
      <c r="T54" s="431">
        <f>(M54*40%)*$T$8</f>
        <v>7003.3209261977845</v>
      </c>
      <c r="U54" s="431"/>
      <c r="V54" s="431"/>
      <c r="W54" s="401"/>
      <c r="X54" s="438"/>
      <c r="Y54" s="432"/>
      <c r="Z54" s="433"/>
      <c r="AA54" s="433"/>
      <c r="AB54" s="433"/>
      <c r="AC54" s="433"/>
      <c r="AD54" s="433"/>
      <c r="AE54" s="433"/>
      <c r="AF54" s="433"/>
      <c r="AG54" s="433"/>
      <c r="AH54" s="433"/>
      <c r="AI54" s="433"/>
      <c r="AJ54" s="433"/>
      <c r="AK54" s="433"/>
      <c r="AL54" s="433"/>
      <c r="AM54" s="433"/>
      <c r="AN54" s="433"/>
      <c r="AO54" s="436"/>
      <c r="AP54" s="433"/>
    </row>
    <row r="55" spans="1:42" s="421" customFormat="1" ht="110.25" x14ac:dyDescent="0.2">
      <c r="A55" s="412" t="s">
        <v>649</v>
      </c>
      <c r="B55" s="409" t="s">
        <v>948</v>
      </c>
      <c r="C55" s="410" t="s">
        <v>510</v>
      </c>
      <c r="D55" s="410" t="s">
        <v>895</v>
      </c>
      <c r="E55" s="411" t="s">
        <v>520</v>
      </c>
      <c r="F55" s="400" t="s">
        <v>74</v>
      </c>
      <c r="G55" s="429">
        <v>0</v>
      </c>
      <c r="H55" s="430">
        <v>39.936</v>
      </c>
      <c r="I55" s="430"/>
      <c r="J55" s="412" t="s">
        <v>515</v>
      </c>
      <c r="K55" s="412" t="s">
        <v>670</v>
      </c>
      <c r="L55" s="431">
        <f t="shared" si="3"/>
        <v>532334.81442777952</v>
      </c>
      <c r="M55" s="431">
        <v>448000.38</v>
      </c>
      <c r="N55" s="401">
        <v>0</v>
      </c>
      <c r="O55" s="431"/>
      <c r="P55" s="431">
        <v>46090.28</v>
      </c>
      <c r="Q55" s="431">
        <v>0</v>
      </c>
      <c r="R55" s="431">
        <v>0</v>
      </c>
      <c r="S55" s="431">
        <f t="shared" ref="S55:S56" si="16">(M55*85%)*$S$8</f>
        <v>458034.96898499766</v>
      </c>
      <c r="T55" s="431">
        <f t="shared" ref="T55:T56" si="17">(M55*5%)*$T$8</f>
        <v>28209.565442781917</v>
      </c>
      <c r="U55" s="431">
        <v>0</v>
      </c>
      <c r="V55" s="431">
        <v>0</v>
      </c>
      <c r="W55" s="401">
        <f>L55-O55-P55-Q55-R55-S55-T55-U55-V55</f>
        <v>-8.0035533756017685E-11</v>
      </c>
      <c r="X55" s="438"/>
      <c r="Y55" s="432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3"/>
      <c r="AL55" s="433"/>
      <c r="AM55" s="433"/>
      <c r="AN55" s="433"/>
      <c r="AO55" s="436"/>
      <c r="AP55" s="433"/>
    </row>
    <row r="56" spans="1:42" s="421" customFormat="1" ht="110.25" x14ac:dyDescent="0.2">
      <c r="A56" s="412" t="s">
        <v>650</v>
      </c>
      <c r="B56" s="409" t="s">
        <v>710</v>
      </c>
      <c r="C56" s="410" t="s">
        <v>510</v>
      </c>
      <c r="D56" s="410" t="s">
        <v>896</v>
      </c>
      <c r="E56" s="411" t="s">
        <v>520</v>
      </c>
      <c r="F56" s="400" t="s">
        <v>74</v>
      </c>
      <c r="G56" s="429">
        <v>0</v>
      </c>
      <c r="H56" s="430">
        <v>3.7919999999999998</v>
      </c>
      <c r="I56" s="430"/>
      <c r="J56" s="412" t="s">
        <v>515</v>
      </c>
      <c r="K56" s="412">
        <v>2026</v>
      </c>
      <c r="L56" s="431">
        <f t="shared" si="3"/>
        <v>74172.351082456342</v>
      </c>
      <c r="M56" s="431">
        <v>62421.698880000004</v>
      </c>
      <c r="N56" s="401">
        <v>0</v>
      </c>
      <c r="O56" s="431"/>
      <c r="P56" s="431">
        <v>6421.94</v>
      </c>
      <c r="Q56" s="431">
        <v>0</v>
      </c>
      <c r="R56" s="431">
        <v>0</v>
      </c>
      <c r="S56" s="431">
        <f t="shared" si="16"/>
        <v>63819.858613717399</v>
      </c>
      <c r="T56" s="431">
        <f t="shared" si="17"/>
        <v>3930.5524687389475</v>
      </c>
      <c r="U56" s="431">
        <v>0</v>
      </c>
      <c r="V56" s="431">
        <v>0</v>
      </c>
      <c r="W56" s="401">
        <f>L56-O56-P56-Q56-R56-S56-T56-U56-V56</f>
        <v>-6.8212102632969618E-12</v>
      </c>
      <c r="X56" s="438"/>
      <c r="Y56" s="432"/>
      <c r="Z56" s="433"/>
      <c r="AA56" s="433"/>
      <c r="AB56" s="433"/>
      <c r="AC56" s="433"/>
      <c r="AD56" s="433"/>
      <c r="AE56" s="433"/>
      <c r="AF56" s="433"/>
      <c r="AG56" s="433"/>
      <c r="AH56" s="433"/>
      <c r="AI56" s="433"/>
      <c r="AJ56" s="433"/>
      <c r="AK56" s="433"/>
      <c r="AL56" s="433"/>
      <c r="AM56" s="433"/>
      <c r="AN56" s="433"/>
      <c r="AO56" s="436"/>
      <c r="AP56" s="433"/>
    </row>
    <row r="57" spans="1:42" s="421" customFormat="1" ht="110.25" x14ac:dyDescent="0.2">
      <c r="A57" s="412" t="s">
        <v>651</v>
      </c>
      <c r="B57" s="409" t="s">
        <v>711</v>
      </c>
      <c r="C57" s="410" t="s">
        <v>510</v>
      </c>
      <c r="D57" s="410" t="s">
        <v>758</v>
      </c>
      <c r="E57" s="411" t="s">
        <v>520</v>
      </c>
      <c r="F57" s="400" t="s">
        <v>74</v>
      </c>
      <c r="G57" s="429">
        <v>0</v>
      </c>
      <c r="H57" s="430">
        <v>30</v>
      </c>
      <c r="I57" s="430"/>
      <c r="J57" s="412" t="s">
        <v>515</v>
      </c>
      <c r="K57" s="412" t="s">
        <v>671</v>
      </c>
      <c r="L57" s="431">
        <f t="shared" si="3"/>
        <v>298895.99873265723</v>
      </c>
      <c r="M57" s="431">
        <v>246244.31999999998</v>
      </c>
      <c r="N57" s="401">
        <v>0</v>
      </c>
      <c r="O57" s="431"/>
      <c r="P57" s="431">
        <v>25333.61</v>
      </c>
      <c r="Q57" s="431">
        <v>0</v>
      </c>
      <c r="R57" s="431">
        <v>0</v>
      </c>
      <c r="S57" s="431">
        <f t="shared" ref="S57:S58" si="18">(M57*45%)*$S$8</f>
        <v>133284.62765844166</v>
      </c>
      <c r="T57" s="431">
        <f t="shared" ref="T57:T58" si="19">(M57*40%)*$T$8</f>
        <v>124043.56014078973</v>
      </c>
      <c r="U57" s="431">
        <f t="shared" ref="U57:U58" si="20">(M57*5%)*$U$8</f>
        <v>16234.200933425856</v>
      </c>
      <c r="V57" s="431">
        <v>0</v>
      </c>
      <c r="W57" s="401">
        <f>L57-O57-P57-Q57-R57-S57-T57-U57-V57</f>
        <v>-9.0949470177292824E-12</v>
      </c>
      <c r="X57" s="413"/>
      <c r="Y57" s="432"/>
      <c r="Z57" s="433"/>
      <c r="AA57" s="433"/>
      <c r="AB57" s="433"/>
      <c r="AC57" s="433"/>
      <c r="AD57" s="433"/>
      <c r="AE57" s="433"/>
      <c r="AF57" s="433"/>
      <c r="AG57" s="433"/>
      <c r="AH57" s="433"/>
      <c r="AI57" s="433"/>
      <c r="AJ57" s="433"/>
      <c r="AK57" s="433"/>
      <c r="AL57" s="433"/>
      <c r="AM57" s="433"/>
      <c r="AN57" s="433"/>
      <c r="AO57" s="436"/>
      <c r="AP57" s="433"/>
    </row>
    <row r="58" spans="1:42" s="421" customFormat="1" ht="110.25" x14ac:dyDescent="0.2">
      <c r="A58" s="412" t="s">
        <v>652</v>
      </c>
      <c r="B58" s="409" t="s">
        <v>898</v>
      </c>
      <c r="C58" s="410" t="s">
        <v>510</v>
      </c>
      <c r="D58" s="410" t="s">
        <v>897</v>
      </c>
      <c r="E58" s="411" t="s">
        <v>520</v>
      </c>
      <c r="F58" s="400" t="s">
        <v>74</v>
      </c>
      <c r="G58" s="429">
        <v>0</v>
      </c>
      <c r="H58" s="430">
        <v>10</v>
      </c>
      <c r="I58" s="430"/>
      <c r="J58" s="412" t="s">
        <v>515</v>
      </c>
      <c r="K58" s="412" t="s">
        <v>671</v>
      </c>
      <c r="L58" s="431">
        <f t="shared" si="3"/>
        <v>139122.27395880606</v>
      </c>
      <c r="M58" s="431">
        <v>114615.355</v>
      </c>
      <c r="N58" s="401">
        <v>0</v>
      </c>
      <c r="O58" s="431"/>
      <c r="P58" s="431">
        <v>11791.62</v>
      </c>
      <c r="Q58" s="431">
        <v>0</v>
      </c>
      <c r="R58" s="431">
        <v>0</v>
      </c>
      <c r="S58" s="431">
        <f t="shared" si="18"/>
        <v>62037.836710772099</v>
      </c>
      <c r="T58" s="431">
        <f t="shared" si="19"/>
        <v>57736.546698825237</v>
      </c>
      <c r="U58" s="431">
        <f t="shared" si="20"/>
        <v>7556.2705492087525</v>
      </c>
      <c r="V58" s="431">
        <v>0</v>
      </c>
      <c r="W58" s="401">
        <f>L58-O58-P58-Q58-R58-S58-T58-U58-V58</f>
        <v>-1.9099388737231493E-11</v>
      </c>
      <c r="X58" s="413"/>
      <c r="Y58" s="432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33"/>
      <c r="AN58" s="433"/>
      <c r="AO58" s="436"/>
      <c r="AP58" s="433"/>
    </row>
    <row r="59" spans="1:42" s="421" customFormat="1" ht="110.25" x14ac:dyDescent="0.2">
      <c r="A59" s="412" t="s">
        <v>723</v>
      </c>
      <c r="B59" s="409" t="s">
        <v>759</v>
      </c>
      <c r="C59" s="410" t="s">
        <v>510</v>
      </c>
      <c r="D59" s="410" t="s">
        <v>851</v>
      </c>
      <c r="E59" s="411" t="s">
        <v>520</v>
      </c>
      <c r="F59" s="400" t="s">
        <v>74</v>
      </c>
      <c r="G59" s="429">
        <v>0</v>
      </c>
      <c r="H59" s="430">
        <v>5.4467999999999996</v>
      </c>
      <c r="I59" s="430"/>
      <c r="J59" s="412" t="s">
        <v>515</v>
      </c>
      <c r="K59" s="412" t="s">
        <v>670</v>
      </c>
      <c r="L59" s="431">
        <f t="shared" si="3"/>
        <v>102983.04881454799</v>
      </c>
      <c r="M59" s="431">
        <v>86668.1</v>
      </c>
      <c r="N59" s="401">
        <v>0</v>
      </c>
      <c r="O59" s="431"/>
      <c r="P59" s="431">
        <v>8916.41</v>
      </c>
      <c r="Q59" s="431">
        <v>0</v>
      </c>
      <c r="R59" s="431">
        <v>0</v>
      </c>
      <c r="S59" s="431">
        <f>(M59*85%)*$S$8</f>
        <v>88609.345589145887</v>
      </c>
      <c r="T59" s="431">
        <f>(M59*5%)*$T$8</f>
        <v>5457.2932254021025</v>
      </c>
      <c r="U59" s="431">
        <v>0</v>
      </c>
      <c r="V59" s="431">
        <v>0</v>
      </c>
      <c r="W59" s="401">
        <f>L59-O59-P59-Q59-R59-S59-T59-U59-V59</f>
        <v>-2.7284841053187847E-12</v>
      </c>
      <c r="X59" s="413"/>
      <c r="Y59" s="432"/>
      <c r="Z59" s="433"/>
      <c r="AA59" s="433"/>
      <c r="AB59" s="433"/>
      <c r="AC59" s="433"/>
      <c r="AD59" s="433"/>
      <c r="AE59" s="433"/>
      <c r="AF59" s="433"/>
      <c r="AG59" s="433"/>
      <c r="AH59" s="433"/>
      <c r="AI59" s="433"/>
      <c r="AJ59" s="433"/>
      <c r="AK59" s="433"/>
      <c r="AL59" s="433"/>
      <c r="AM59" s="433"/>
      <c r="AN59" s="433"/>
      <c r="AO59" s="436"/>
      <c r="AP59" s="433"/>
    </row>
    <row r="60" spans="1:42" s="421" customFormat="1" ht="110.25" x14ac:dyDescent="0.2">
      <c r="A60" s="412" t="s">
        <v>724</v>
      </c>
      <c r="B60" s="409" t="s">
        <v>902</v>
      </c>
      <c r="C60" s="410" t="s">
        <v>510</v>
      </c>
      <c r="D60" s="410" t="s">
        <v>903</v>
      </c>
      <c r="E60" s="411" t="s">
        <v>520</v>
      </c>
      <c r="F60" s="400" t="s">
        <v>74</v>
      </c>
      <c r="G60" s="429">
        <v>0</v>
      </c>
      <c r="H60" s="430">
        <v>4.08</v>
      </c>
      <c r="I60" s="430"/>
      <c r="J60" s="412" t="s">
        <v>515</v>
      </c>
      <c r="K60" s="412" t="s">
        <v>669</v>
      </c>
      <c r="L60" s="431">
        <f t="shared" si="3"/>
        <v>72044.156381334877</v>
      </c>
      <c r="M60" s="431">
        <v>63223.027199999997</v>
      </c>
      <c r="N60" s="401"/>
      <c r="O60" s="431"/>
      <c r="P60" s="431">
        <v>6504.38</v>
      </c>
      <c r="Q60" s="431">
        <v>0</v>
      </c>
      <c r="R60" s="431">
        <f>(M60*85%)*$R$8</f>
        <v>61737.474288396574</v>
      </c>
      <c r="S60" s="431">
        <f>(M60*5%)*$S$8</f>
        <v>3802.3020929383065</v>
      </c>
      <c r="T60" s="431">
        <v>0</v>
      </c>
      <c r="U60" s="431"/>
      <c r="V60" s="431"/>
      <c r="W60" s="401"/>
      <c r="X60" s="413"/>
      <c r="Y60" s="432"/>
      <c r="Z60" s="433"/>
      <c r="AA60" s="433"/>
      <c r="AB60" s="433"/>
      <c r="AC60" s="433"/>
      <c r="AD60" s="433"/>
      <c r="AE60" s="433"/>
      <c r="AF60" s="433"/>
      <c r="AG60" s="433"/>
      <c r="AH60" s="433"/>
      <c r="AI60" s="433"/>
      <c r="AJ60" s="433"/>
      <c r="AK60" s="433"/>
      <c r="AL60" s="433"/>
      <c r="AM60" s="433"/>
      <c r="AN60" s="433"/>
      <c r="AO60" s="436"/>
      <c r="AP60" s="433"/>
    </row>
    <row r="61" spans="1:42" s="421" customFormat="1" ht="110.25" x14ac:dyDescent="0.2">
      <c r="A61" s="412" t="s">
        <v>892</v>
      </c>
      <c r="B61" s="409" t="s">
        <v>846</v>
      </c>
      <c r="C61" s="410" t="s">
        <v>510</v>
      </c>
      <c r="D61" s="410" t="s">
        <v>1089</v>
      </c>
      <c r="E61" s="411" t="s">
        <v>494</v>
      </c>
      <c r="F61" s="411" t="s">
        <v>1090</v>
      </c>
      <c r="G61" s="429">
        <v>0</v>
      </c>
      <c r="H61" s="430" t="s">
        <v>1068</v>
      </c>
      <c r="I61" s="430"/>
      <c r="J61" s="412" t="s">
        <v>515</v>
      </c>
      <c r="K61" s="412" t="s">
        <v>671</v>
      </c>
      <c r="L61" s="431">
        <f t="shared" si="3"/>
        <v>26356.822367168217</v>
      </c>
      <c r="M61" s="431">
        <v>20438.4691512014</v>
      </c>
      <c r="N61" s="431"/>
      <c r="O61" s="431"/>
      <c r="P61" s="431">
        <v>2102.6999999999998</v>
      </c>
      <c r="Q61" s="431">
        <v>0</v>
      </c>
      <c r="R61" s="431">
        <v>0</v>
      </c>
      <c r="S61" s="431">
        <v>0</v>
      </c>
      <c r="T61" s="431">
        <v>0</v>
      </c>
      <c r="U61" s="431">
        <f>(M61*90%)*$U$8</f>
        <v>24254.122367168216</v>
      </c>
      <c r="V61" s="431"/>
      <c r="W61" s="401"/>
      <c r="X61" s="413"/>
      <c r="Y61" s="432"/>
      <c r="Z61" s="433"/>
      <c r="AA61" s="433"/>
      <c r="AB61" s="433"/>
      <c r="AC61" s="433"/>
      <c r="AD61" s="433"/>
      <c r="AE61" s="433"/>
      <c r="AF61" s="433"/>
      <c r="AG61" s="433"/>
      <c r="AH61" s="433"/>
      <c r="AI61" s="433"/>
      <c r="AJ61" s="433"/>
      <c r="AK61" s="433"/>
      <c r="AL61" s="433"/>
      <c r="AM61" s="433"/>
      <c r="AN61" s="433"/>
      <c r="AO61" s="436"/>
      <c r="AP61" s="433"/>
    </row>
    <row r="62" spans="1:42" s="421" customFormat="1" ht="47.25" x14ac:dyDescent="0.2">
      <c r="A62" s="412" t="s">
        <v>939</v>
      </c>
      <c r="B62" s="409" t="s">
        <v>1078</v>
      </c>
      <c r="C62" s="410" t="s">
        <v>714</v>
      </c>
      <c r="D62" s="410" t="s">
        <v>715</v>
      </c>
      <c r="E62" s="411" t="s">
        <v>496</v>
      </c>
      <c r="F62" s="411" t="s">
        <v>497</v>
      </c>
      <c r="G62" s="429">
        <v>0</v>
      </c>
      <c r="H62" s="430" t="s">
        <v>1067</v>
      </c>
      <c r="I62" s="430"/>
      <c r="J62" s="412" t="s">
        <v>515</v>
      </c>
      <c r="K62" s="412" t="s">
        <v>670</v>
      </c>
      <c r="L62" s="431">
        <f t="shared" si="3"/>
        <v>31096.045575093052</v>
      </c>
      <c r="M62" s="431">
        <v>26169.695988816959</v>
      </c>
      <c r="N62" s="431"/>
      <c r="O62" s="431"/>
      <c r="P62" s="431">
        <v>2692.338323329489</v>
      </c>
      <c r="Q62" s="431">
        <v>0</v>
      </c>
      <c r="R62" s="431">
        <v>0</v>
      </c>
      <c r="S62" s="431">
        <f>(M62*85%)*$S$8</f>
        <v>26755.860989637091</v>
      </c>
      <c r="T62" s="431">
        <f>(M62*5%)*$T$8</f>
        <v>1647.8462621264728</v>
      </c>
      <c r="U62" s="431">
        <v>0</v>
      </c>
      <c r="V62" s="431">
        <v>0</v>
      </c>
      <c r="W62" s="401">
        <f>L62-O62-P62-Q62-R62-S62-T62-U62-V62</f>
        <v>6.8212102632969618E-13</v>
      </c>
      <c r="X62" s="413"/>
      <c r="Y62" s="432"/>
      <c r="Z62" s="433"/>
      <c r="AA62" s="433"/>
      <c r="AB62" s="433"/>
      <c r="AC62" s="433"/>
      <c r="AD62" s="433"/>
      <c r="AE62" s="433"/>
      <c r="AF62" s="433"/>
      <c r="AG62" s="433"/>
      <c r="AH62" s="433"/>
      <c r="AI62" s="433"/>
      <c r="AJ62" s="433"/>
      <c r="AK62" s="433"/>
      <c r="AL62" s="433"/>
      <c r="AM62" s="433"/>
      <c r="AN62" s="433"/>
      <c r="AO62" s="436"/>
      <c r="AP62" s="433"/>
    </row>
    <row r="63" spans="1:42" s="421" customFormat="1" ht="63" x14ac:dyDescent="0.2">
      <c r="A63" s="412" t="s">
        <v>940</v>
      </c>
      <c r="B63" s="409" t="s">
        <v>893</v>
      </c>
      <c r="C63" s="410" t="s">
        <v>791</v>
      </c>
      <c r="D63" s="410" t="s">
        <v>792</v>
      </c>
      <c r="E63" s="411" t="s">
        <v>496</v>
      </c>
      <c r="F63" s="411" t="s">
        <v>497</v>
      </c>
      <c r="G63" s="429">
        <v>0</v>
      </c>
      <c r="H63" s="430" t="s">
        <v>794</v>
      </c>
      <c r="I63" s="430"/>
      <c r="J63" s="412" t="s">
        <v>515</v>
      </c>
      <c r="K63" s="412" t="s">
        <v>670</v>
      </c>
      <c r="L63" s="431">
        <f>SUM(O63:V63)</f>
        <v>15245.204663581575</v>
      </c>
      <c r="M63" s="431">
        <v>12830.004121738681</v>
      </c>
      <c r="N63" s="431"/>
      <c r="O63" s="431"/>
      <c r="P63" s="431">
        <v>1319.95</v>
      </c>
      <c r="Q63" s="431">
        <v>0</v>
      </c>
      <c r="R63" s="431">
        <v>0</v>
      </c>
      <c r="S63" s="431">
        <f>(M63*85%)*$S$8</f>
        <v>13117.378471817297</v>
      </c>
      <c r="T63" s="431">
        <f>(M63*5%)*$T$8</f>
        <v>807.87619176427722</v>
      </c>
      <c r="U63" s="431"/>
      <c r="V63" s="431"/>
      <c r="W63" s="401"/>
      <c r="X63" s="413"/>
      <c r="Y63" s="432"/>
      <c r="Z63" s="433"/>
      <c r="AA63" s="433"/>
      <c r="AB63" s="433"/>
      <c r="AC63" s="433"/>
      <c r="AD63" s="433"/>
      <c r="AE63" s="433"/>
      <c r="AF63" s="433"/>
      <c r="AG63" s="433"/>
      <c r="AH63" s="433"/>
      <c r="AI63" s="433"/>
      <c r="AJ63" s="433"/>
      <c r="AK63" s="433"/>
      <c r="AL63" s="433"/>
      <c r="AM63" s="433"/>
      <c r="AN63" s="433"/>
      <c r="AO63" s="436"/>
      <c r="AP63" s="433"/>
    </row>
    <row r="64" spans="1:42" s="421" customFormat="1" x14ac:dyDescent="0.2">
      <c r="A64" s="564" t="s">
        <v>516</v>
      </c>
      <c r="B64" s="564"/>
      <c r="C64" s="564"/>
      <c r="D64" s="564"/>
      <c r="E64" s="564"/>
      <c r="F64" s="564"/>
      <c r="G64" s="564"/>
      <c r="H64" s="564"/>
      <c r="I64" s="439"/>
      <c r="J64" s="412"/>
      <c r="K64" s="412"/>
      <c r="L64" s="440">
        <f>SUM(L27:L63)</f>
        <v>3262819.0087232189</v>
      </c>
      <c r="M64" s="440">
        <f>SUM(M27:M63)</f>
        <v>2772095.2703993069</v>
      </c>
      <c r="N64" s="440">
        <f>SUM(N27:N63)</f>
        <v>0</v>
      </c>
      <c r="O64" s="440">
        <f>SUM(O27:O63)</f>
        <v>0</v>
      </c>
      <c r="P64" s="440">
        <f>SUM(P27:P63)</f>
        <v>285192.86673302937</v>
      </c>
      <c r="Q64" s="440">
        <f>SUM(Q27:Q62)</f>
        <v>331526.45190107659</v>
      </c>
      <c r="R64" s="440">
        <f>SUM(R27:R62)</f>
        <v>688466.36725364765</v>
      </c>
      <c r="S64" s="440">
        <f>SUM(S27:S63)</f>
        <v>1500104.7366573904</v>
      </c>
      <c r="T64" s="440">
        <f>SUM(T27:T63)</f>
        <v>364222.0485468923</v>
      </c>
      <c r="U64" s="440">
        <f>SUM(U27:U62)</f>
        <v>93306.537631183426</v>
      </c>
      <c r="V64" s="440">
        <f>SUM(V27:V62)</f>
        <v>0</v>
      </c>
      <c r="W64" s="441">
        <f>SUM(W27:W62)</f>
        <v>-1.6609646991128102E-10</v>
      </c>
      <c r="X64" s="413"/>
      <c r="Y64" s="432"/>
      <c r="Z64" s="433"/>
      <c r="AA64" s="433"/>
      <c r="AB64" s="433"/>
      <c r="AC64" s="433"/>
      <c r="AD64" s="433"/>
      <c r="AE64" s="433"/>
      <c r="AF64" s="433"/>
      <c r="AG64" s="433"/>
      <c r="AH64" s="433"/>
      <c r="AI64" s="433"/>
      <c r="AJ64" s="433"/>
      <c r="AK64" s="433"/>
      <c r="AL64" s="433"/>
      <c r="AM64" s="433"/>
      <c r="AN64" s="433"/>
      <c r="AO64" s="436"/>
      <c r="AP64" s="433"/>
    </row>
    <row r="65" spans="1:42" s="377" customFormat="1" x14ac:dyDescent="0.2">
      <c r="A65" s="565" t="s">
        <v>431</v>
      </c>
      <c r="B65" s="565"/>
      <c r="C65" s="565"/>
      <c r="D65" s="565"/>
      <c r="E65" s="565"/>
      <c r="F65" s="565"/>
      <c r="G65" s="565"/>
      <c r="H65" s="565"/>
      <c r="I65" s="565"/>
      <c r="J65" s="565"/>
      <c r="K65" s="565"/>
      <c r="L65" s="565"/>
      <c r="M65" s="565"/>
      <c r="N65" s="565"/>
      <c r="O65" s="565"/>
      <c r="P65" s="565"/>
      <c r="Q65" s="565"/>
      <c r="R65" s="565"/>
      <c r="S65" s="565"/>
      <c r="T65" s="565"/>
      <c r="U65" s="565"/>
      <c r="V65" s="565"/>
      <c r="W65" s="565"/>
      <c r="X65" s="555"/>
      <c r="Y65" s="432"/>
      <c r="Z65" s="433"/>
      <c r="AA65" s="433"/>
      <c r="AB65" s="433"/>
      <c r="AC65" s="433"/>
      <c r="AD65" s="433"/>
      <c r="AE65" s="434"/>
      <c r="AF65" s="434"/>
      <c r="AG65" s="434"/>
      <c r="AH65" s="434"/>
      <c r="AI65" s="434"/>
      <c r="AJ65" s="434"/>
      <c r="AK65" s="434"/>
      <c r="AL65" s="434"/>
      <c r="AM65" s="434"/>
      <c r="AN65" s="434"/>
      <c r="AO65" s="435"/>
      <c r="AP65" s="434"/>
    </row>
    <row r="66" spans="1:42" s="377" customFormat="1" x14ac:dyDescent="0.2">
      <c r="A66" s="551" t="s">
        <v>432</v>
      </c>
      <c r="B66" s="551"/>
      <c r="C66" s="551"/>
      <c r="D66" s="551"/>
      <c r="E66" s="551"/>
      <c r="F66" s="551"/>
      <c r="G66" s="551"/>
      <c r="H66" s="551"/>
      <c r="I66" s="551"/>
      <c r="J66" s="551"/>
      <c r="K66" s="551"/>
      <c r="L66" s="551"/>
      <c r="M66" s="551"/>
      <c r="N66" s="551"/>
      <c r="O66" s="551"/>
      <c r="P66" s="551"/>
      <c r="Q66" s="551"/>
      <c r="R66" s="551"/>
      <c r="S66" s="551"/>
      <c r="T66" s="551"/>
      <c r="U66" s="551"/>
      <c r="V66" s="551"/>
      <c r="W66" s="551"/>
      <c r="X66" s="552"/>
      <c r="Y66" s="432"/>
      <c r="Z66" s="433"/>
      <c r="AA66" s="433"/>
      <c r="AB66" s="433"/>
      <c r="AC66" s="433"/>
      <c r="AD66" s="433"/>
      <c r="AE66" s="434"/>
      <c r="AF66" s="434"/>
      <c r="AG66" s="434"/>
      <c r="AH66" s="434"/>
      <c r="AI66" s="434"/>
      <c r="AJ66" s="434"/>
      <c r="AK66" s="434"/>
      <c r="AL66" s="434"/>
      <c r="AM66" s="434"/>
      <c r="AN66" s="434"/>
      <c r="AO66" s="435"/>
      <c r="AP66" s="434"/>
    </row>
    <row r="67" spans="1:42" s="421" customFormat="1" ht="204.75" x14ac:dyDescent="0.2">
      <c r="A67" s="558" t="s">
        <v>508</v>
      </c>
      <c r="B67" s="560" t="s">
        <v>716</v>
      </c>
      <c r="C67" s="562" t="s">
        <v>510</v>
      </c>
      <c r="D67" s="411" t="s">
        <v>672</v>
      </c>
      <c r="E67" s="411" t="s">
        <v>494</v>
      </c>
      <c r="F67" s="411" t="s">
        <v>495</v>
      </c>
      <c r="G67" s="411" t="s">
        <v>673</v>
      </c>
      <c r="H67" s="411" t="s">
        <v>679</v>
      </c>
      <c r="I67" s="453">
        <f>L67+L68</f>
        <v>167883.20055417903</v>
      </c>
      <c r="J67" s="412" t="s">
        <v>515</v>
      </c>
      <c r="K67" s="412" t="s">
        <v>670</v>
      </c>
      <c r="L67" s="431">
        <f t="shared" ref="L67:L87" si="21">SUM(O67:V67)</f>
        <v>92213.214818571418</v>
      </c>
      <c r="M67" s="431">
        <v>77604.465354559274</v>
      </c>
      <c r="N67" s="401"/>
      <c r="O67" s="431"/>
      <c r="P67" s="431">
        <v>7983.94</v>
      </c>
      <c r="Q67" s="431">
        <v>0</v>
      </c>
      <c r="R67" s="431">
        <v>0</v>
      </c>
      <c r="S67" s="431">
        <f t="shared" ref="S67:S68" si="22">(M67*85%)*$S$8</f>
        <v>79342.698061490228</v>
      </c>
      <c r="T67" s="431">
        <f t="shared" ref="T67:T68" si="23">(M67*5%)*$T$8</f>
        <v>4886.5767570811922</v>
      </c>
      <c r="U67" s="431">
        <v>0</v>
      </c>
      <c r="V67" s="431">
        <v>0</v>
      </c>
      <c r="W67" s="401">
        <f t="shared" ref="W67:W87" si="24">L67-O67-P67-Q67-R67-S67-T67-U67-V67</f>
        <v>-4.5474735088646412E-12</v>
      </c>
      <c r="X67" s="413"/>
      <c r="Y67" s="432"/>
      <c r="Z67" s="433"/>
      <c r="AA67" s="433"/>
      <c r="AB67" s="433"/>
      <c r="AC67" s="433"/>
      <c r="AD67" s="433"/>
      <c r="AE67" s="433"/>
      <c r="AF67" s="433"/>
      <c r="AG67" s="433"/>
      <c r="AH67" s="433"/>
      <c r="AI67" s="433"/>
      <c r="AJ67" s="433"/>
      <c r="AK67" s="433"/>
      <c r="AL67" s="433"/>
      <c r="AM67" s="433"/>
      <c r="AN67" s="433"/>
      <c r="AO67" s="436"/>
      <c r="AP67" s="433"/>
    </row>
    <row r="68" spans="1:42" s="421" customFormat="1" ht="267.75" x14ac:dyDescent="0.2">
      <c r="A68" s="559"/>
      <c r="B68" s="561"/>
      <c r="C68" s="563"/>
      <c r="D68" s="411" t="s">
        <v>672</v>
      </c>
      <c r="E68" s="411" t="s">
        <v>494</v>
      </c>
      <c r="F68" s="411" t="s">
        <v>495</v>
      </c>
      <c r="G68" s="411" t="s">
        <v>674</v>
      </c>
      <c r="H68" s="411" t="s">
        <v>674</v>
      </c>
      <c r="I68" s="411"/>
      <c r="J68" s="412" t="s">
        <v>515</v>
      </c>
      <c r="K68" s="412" t="s">
        <v>670</v>
      </c>
      <c r="L68" s="431">
        <f t="shared" si="21"/>
        <v>75669.985735607595</v>
      </c>
      <c r="M68" s="431">
        <v>63682.070238537824</v>
      </c>
      <c r="N68" s="401"/>
      <c r="O68" s="431"/>
      <c r="P68" s="431">
        <v>6551.61</v>
      </c>
      <c r="Q68" s="431">
        <v>0</v>
      </c>
      <c r="R68" s="431">
        <v>0</v>
      </c>
      <c r="S68" s="431">
        <f t="shared" si="22"/>
        <v>65108.460547754701</v>
      </c>
      <c r="T68" s="431">
        <f t="shared" si="23"/>
        <v>4009.9151878528928</v>
      </c>
      <c r="U68" s="431">
        <v>0</v>
      </c>
      <c r="V68" s="431">
        <v>0</v>
      </c>
      <c r="W68" s="401">
        <f t="shared" si="24"/>
        <v>9.0949470177292824E-13</v>
      </c>
      <c r="X68" s="413"/>
      <c r="Y68" s="432"/>
      <c r="Z68" s="433"/>
      <c r="AA68" s="433"/>
      <c r="AB68" s="433"/>
      <c r="AC68" s="433"/>
      <c r="AD68" s="433"/>
      <c r="AE68" s="433"/>
      <c r="AF68" s="433"/>
      <c r="AG68" s="433"/>
      <c r="AH68" s="433"/>
      <c r="AI68" s="433"/>
      <c r="AJ68" s="433"/>
      <c r="AK68" s="433"/>
      <c r="AL68" s="433"/>
      <c r="AM68" s="433"/>
      <c r="AN68" s="433"/>
      <c r="AO68" s="436"/>
      <c r="AP68" s="433"/>
    </row>
    <row r="69" spans="1:42" s="421" customFormat="1" ht="409.5" x14ac:dyDescent="0.2">
      <c r="A69" s="558" t="s">
        <v>509</v>
      </c>
      <c r="B69" s="560" t="s">
        <v>717</v>
      </c>
      <c r="C69" s="442" t="s">
        <v>675</v>
      </c>
      <c r="D69" s="411" t="s">
        <v>676</v>
      </c>
      <c r="E69" s="411" t="s">
        <v>494</v>
      </c>
      <c r="F69" s="411" t="s">
        <v>495</v>
      </c>
      <c r="G69" s="411" t="s">
        <v>680</v>
      </c>
      <c r="H69" s="411" t="s">
        <v>680</v>
      </c>
      <c r="I69" s="453">
        <f>L69+L70</f>
        <v>750027.47299330623</v>
      </c>
      <c r="J69" s="412" t="s">
        <v>515</v>
      </c>
      <c r="K69" s="412" t="s">
        <v>671</v>
      </c>
      <c r="L69" s="431">
        <f>SUM(O69:V69)</f>
        <v>742782.3727232822</v>
      </c>
      <c r="M69" s="431">
        <v>611938.59157630207</v>
      </c>
      <c r="N69" s="401"/>
      <c r="O69" s="431"/>
      <c r="P69" s="431">
        <v>62956</v>
      </c>
      <c r="Q69" s="431">
        <v>0</v>
      </c>
      <c r="R69" s="431">
        <v>0</v>
      </c>
      <c r="S69" s="431">
        <f t="shared" ref="S69:S70" si="25">(M69*45%)*$S$8</f>
        <v>331223.91342094162</v>
      </c>
      <c r="T69" s="431">
        <f t="shared" ref="T69:T70" si="26">(M69*40%)*$T$8</f>
        <v>308259.05542375636</v>
      </c>
      <c r="U69" s="431">
        <f t="shared" ref="U69:U70" si="27">(M69*5%)*$U$8</f>
        <v>40343.403878584111</v>
      </c>
      <c r="V69" s="431">
        <v>0</v>
      </c>
      <c r="W69" s="401">
        <f t="shared" si="24"/>
        <v>1.0186340659856796E-10</v>
      </c>
      <c r="X69" s="413"/>
      <c r="Y69" s="432"/>
      <c r="Z69" s="433"/>
      <c r="AA69" s="433"/>
      <c r="AB69" s="433"/>
      <c r="AC69" s="433"/>
      <c r="AD69" s="433"/>
      <c r="AE69" s="433"/>
      <c r="AF69" s="433"/>
      <c r="AG69" s="433"/>
      <c r="AH69" s="433"/>
      <c r="AI69" s="433"/>
      <c r="AJ69" s="433"/>
      <c r="AK69" s="433"/>
      <c r="AL69" s="433"/>
      <c r="AM69" s="433"/>
      <c r="AN69" s="433"/>
      <c r="AO69" s="436"/>
      <c r="AP69" s="433"/>
    </row>
    <row r="70" spans="1:42" s="421" customFormat="1" ht="126" x14ac:dyDescent="0.2">
      <c r="A70" s="559"/>
      <c r="B70" s="561"/>
      <c r="C70" s="442" t="s">
        <v>675</v>
      </c>
      <c r="D70" s="411" t="s">
        <v>677</v>
      </c>
      <c r="E70" s="411" t="s">
        <v>494</v>
      </c>
      <c r="F70" s="411" t="s">
        <v>495</v>
      </c>
      <c r="G70" s="411" t="s">
        <v>678</v>
      </c>
      <c r="H70" s="411" t="s">
        <v>678</v>
      </c>
      <c r="I70" s="411"/>
      <c r="J70" s="412" t="s">
        <v>515</v>
      </c>
      <c r="K70" s="412" t="s">
        <v>671</v>
      </c>
      <c r="L70" s="431">
        <f t="shared" si="21"/>
        <v>7245.1002700240442</v>
      </c>
      <c r="M70" s="431">
        <v>5968.8524702027526</v>
      </c>
      <c r="N70" s="401"/>
      <c r="O70" s="431"/>
      <c r="P70" s="431">
        <v>614.07000000000005</v>
      </c>
      <c r="Q70" s="431">
        <v>0</v>
      </c>
      <c r="R70" s="431">
        <v>0</v>
      </c>
      <c r="S70" s="431">
        <f t="shared" si="25"/>
        <v>3230.7599177887382</v>
      </c>
      <c r="T70" s="431">
        <f t="shared" si="26"/>
        <v>3006.7605634887195</v>
      </c>
      <c r="U70" s="431">
        <f t="shared" si="27"/>
        <v>393.50978874658614</v>
      </c>
      <c r="V70" s="431">
        <v>0</v>
      </c>
      <c r="W70" s="401">
        <f t="shared" si="24"/>
        <v>6.2527760746888816E-13</v>
      </c>
      <c r="X70" s="413"/>
      <c r="Y70" s="432"/>
      <c r="Z70" s="433"/>
      <c r="AA70" s="433"/>
      <c r="AB70" s="433"/>
      <c r="AC70" s="433"/>
      <c r="AD70" s="433"/>
      <c r="AE70" s="433"/>
      <c r="AF70" s="433"/>
      <c r="AG70" s="433"/>
      <c r="AH70" s="433"/>
      <c r="AI70" s="433"/>
      <c r="AJ70" s="433"/>
      <c r="AK70" s="433"/>
      <c r="AL70" s="433"/>
      <c r="AM70" s="433"/>
      <c r="AN70" s="433"/>
      <c r="AO70" s="436"/>
      <c r="AP70" s="433"/>
    </row>
    <row r="71" spans="1:42" s="421" customFormat="1" ht="409.5" x14ac:dyDescent="0.2">
      <c r="A71" s="443" t="s">
        <v>707</v>
      </c>
      <c r="B71" s="409" t="s">
        <v>876</v>
      </c>
      <c r="C71" s="442" t="s">
        <v>675</v>
      </c>
      <c r="D71" s="411" t="s">
        <v>943</v>
      </c>
      <c r="E71" s="411" t="s">
        <v>494</v>
      </c>
      <c r="F71" s="411" t="s">
        <v>495</v>
      </c>
      <c r="G71" s="411" t="s">
        <v>942</v>
      </c>
      <c r="H71" s="411" t="s">
        <v>944</v>
      </c>
      <c r="I71" s="453">
        <f>L71</f>
        <v>578302.36068857252</v>
      </c>
      <c r="J71" s="412" t="s">
        <v>515</v>
      </c>
      <c r="K71" s="412" t="s">
        <v>671</v>
      </c>
      <c r="L71" s="431">
        <f t="shared" si="21"/>
        <v>578302.36068857252</v>
      </c>
      <c r="M71" s="431">
        <v>476432.17</v>
      </c>
      <c r="N71" s="401"/>
      <c r="O71" s="431"/>
      <c r="P71" s="431">
        <v>49015.34</v>
      </c>
      <c r="Q71" s="431">
        <v>0</v>
      </c>
      <c r="R71" s="431">
        <v>0</v>
      </c>
      <c r="S71" s="431">
        <f>(M71*45%)*$S$8</f>
        <v>257878.37211007907</v>
      </c>
      <c r="T71" s="431">
        <f>(M71*40%)*$T$8</f>
        <v>239998.80497711364</v>
      </c>
      <c r="U71" s="431">
        <f>(M71*5%)*$U$8</f>
        <v>31409.843601379744</v>
      </c>
      <c r="V71" s="431">
        <v>0</v>
      </c>
      <c r="W71" s="401">
        <f t="shared" si="24"/>
        <v>1.2005330063402653E-10</v>
      </c>
      <c r="X71" s="413"/>
      <c r="Y71" s="432"/>
      <c r="Z71" s="433"/>
      <c r="AA71" s="433"/>
      <c r="AB71" s="433"/>
      <c r="AC71" s="433"/>
      <c r="AD71" s="433"/>
      <c r="AE71" s="433"/>
      <c r="AF71" s="433"/>
      <c r="AG71" s="433"/>
      <c r="AH71" s="433"/>
      <c r="AI71" s="433"/>
      <c r="AJ71" s="433"/>
      <c r="AK71" s="433"/>
      <c r="AL71" s="433"/>
      <c r="AM71" s="433"/>
      <c r="AN71" s="433"/>
      <c r="AO71" s="436"/>
      <c r="AP71" s="433"/>
    </row>
    <row r="72" spans="1:42" s="421" customFormat="1" ht="173.25" x14ac:dyDescent="0.2">
      <c r="A72" s="558" t="s">
        <v>708</v>
      </c>
      <c r="B72" s="562" t="s">
        <v>718</v>
      </c>
      <c r="C72" s="442" t="s">
        <v>675</v>
      </c>
      <c r="D72" s="411" t="s">
        <v>682</v>
      </c>
      <c r="E72" s="411" t="s">
        <v>494</v>
      </c>
      <c r="F72" s="411" t="s">
        <v>495</v>
      </c>
      <c r="G72" s="411" t="s">
        <v>683</v>
      </c>
      <c r="H72" s="411" t="s">
        <v>683</v>
      </c>
      <c r="I72" s="453">
        <f>L72+L73</f>
        <v>549661.43254320091</v>
      </c>
      <c r="J72" s="412" t="s">
        <v>515</v>
      </c>
      <c r="K72" s="412" t="s">
        <v>671</v>
      </c>
      <c r="L72" s="431">
        <f t="shared" si="21"/>
        <v>317898.66696280206</v>
      </c>
      <c r="M72" s="431">
        <v>261899.59025729843</v>
      </c>
      <c r="N72" s="401">
        <v>0</v>
      </c>
      <c r="O72" s="431"/>
      <c r="P72" s="431">
        <v>26944.229845670867</v>
      </c>
      <c r="Q72" s="431">
        <v>0</v>
      </c>
      <c r="R72" s="431">
        <v>0</v>
      </c>
      <c r="S72" s="431">
        <f t="shared" ref="S72:S73" si="28">(M72*45%)*$S$8</f>
        <v>141758.35353823579</v>
      </c>
      <c r="T72" s="431">
        <f t="shared" ref="T72:T73" si="29">(M72*40%)*$T$8</f>
        <v>131929.77435958479</v>
      </c>
      <c r="U72" s="431">
        <f t="shared" ref="U72:U73" si="30">(M72*5%)*$U$8</f>
        <v>17266.309219310657</v>
      </c>
      <c r="V72" s="431">
        <v>0</v>
      </c>
      <c r="W72" s="401">
        <f t="shared" si="24"/>
        <v>-4.3655745685100555E-11</v>
      </c>
      <c r="X72" s="413"/>
      <c r="Y72" s="432"/>
      <c r="Z72" s="433"/>
      <c r="AA72" s="433"/>
      <c r="AB72" s="433"/>
      <c r="AC72" s="433"/>
      <c r="AD72" s="433"/>
      <c r="AE72" s="433"/>
      <c r="AF72" s="433"/>
      <c r="AG72" s="433"/>
      <c r="AH72" s="433"/>
      <c r="AI72" s="433"/>
      <c r="AJ72" s="433"/>
      <c r="AK72" s="433"/>
      <c r="AL72" s="433"/>
      <c r="AM72" s="433"/>
      <c r="AN72" s="433"/>
      <c r="AO72" s="436"/>
      <c r="AP72" s="433"/>
    </row>
    <row r="73" spans="1:42" s="421" customFormat="1" ht="267.75" x14ac:dyDescent="0.2">
      <c r="A73" s="559"/>
      <c r="B73" s="563"/>
      <c r="C73" s="442" t="s">
        <v>675</v>
      </c>
      <c r="D73" s="411" t="s">
        <v>682</v>
      </c>
      <c r="E73" s="411" t="s">
        <v>494</v>
      </c>
      <c r="F73" s="411" t="s">
        <v>495</v>
      </c>
      <c r="G73" s="411" t="s">
        <v>719</v>
      </c>
      <c r="H73" s="411" t="s">
        <v>719</v>
      </c>
      <c r="I73" s="411"/>
      <c r="J73" s="412" t="s">
        <v>515</v>
      </c>
      <c r="K73" s="412" t="s">
        <v>671</v>
      </c>
      <c r="L73" s="431">
        <f t="shared" si="21"/>
        <v>231762.76558039882</v>
      </c>
      <c r="M73" s="431">
        <v>190936.88200000001</v>
      </c>
      <c r="N73" s="401">
        <v>0</v>
      </c>
      <c r="O73" s="431"/>
      <c r="P73" s="431">
        <v>19643.560000000001</v>
      </c>
      <c r="Q73" s="431">
        <v>0</v>
      </c>
      <c r="R73" s="431">
        <v>0</v>
      </c>
      <c r="S73" s="431">
        <f t="shared" si="28"/>
        <v>103348.37864943978</v>
      </c>
      <c r="T73" s="431">
        <f t="shared" si="29"/>
        <v>96182.891063078627</v>
      </c>
      <c r="U73" s="431">
        <f t="shared" si="30"/>
        <v>12587.935867880415</v>
      </c>
      <c r="V73" s="431">
        <v>0</v>
      </c>
      <c r="W73" s="401">
        <f t="shared" si="24"/>
        <v>-1.8189894035458565E-12</v>
      </c>
      <c r="X73" s="413"/>
      <c r="Y73" s="432"/>
      <c r="Z73" s="433"/>
      <c r="AA73" s="433"/>
      <c r="AB73" s="433"/>
      <c r="AC73" s="433"/>
      <c r="AD73" s="433"/>
      <c r="AE73" s="433"/>
      <c r="AF73" s="433"/>
      <c r="AG73" s="433"/>
      <c r="AH73" s="433"/>
      <c r="AI73" s="433"/>
      <c r="AJ73" s="433"/>
      <c r="AK73" s="433"/>
      <c r="AL73" s="433"/>
      <c r="AM73" s="433"/>
      <c r="AN73" s="433"/>
      <c r="AO73" s="436"/>
      <c r="AP73" s="433"/>
    </row>
    <row r="74" spans="1:42" s="421" customFormat="1" ht="204.75" x14ac:dyDescent="0.2">
      <c r="A74" s="558" t="s">
        <v>709</v>
      </c>
      <c r="B74" s="566" t="s">
        <v>760</v>
      </c>
      <c r="C74" s="442" t="s">
        <v>675</v>
      </c>
      <c r="D74" s="411" t="s">
        <v>686</v>
      </c>
      <c r="E74" s="411" t="s">
        <v>494</v>
      </c>
      <c r="F74" s="411" t="s">
        <v>495</v>
      </c>
      <c r="G74" s="411" t="s">
        <v>685</v>
      </c>
      <c r="H74" s="411" t="s">
        <v>685</v>
      </c>
      <c r="I74" s="453">
        <f>L74+L75</f>
        <v>149822.73242668452</v>
      </c>
      <c r="J74" s="412" t="s">
        <v>515</v>
      </c>
      <c r="K74" s="412" t="s">
        <v>670</v>
      </c>
      <c r="L74" s="431">
        <f t="shared" si="21"/>
        <v>83440.414050041087</v>
      </c>
      <c r="M74" s="431">
        <v>70221.482811510694</v>
      </c>
      <c r="N74" s="401">
        <v>0</v>
      </c>
      <c r="O74" s="431"/>
      <c r="P74" s="431">
        <v>7224.38</v>
      </c>
      <c r="Q74" s="431">
        <v>0</v>
      </c>
      <c r="R74" s="431">
        <v>0</v>
      </c>
      <c r="S74" s="431">
        <f t="shared" ref="S74:S76" si="31">(M74*85%)*$S$8</f>
        <v>71794.346919194242</v>
      </c>
      <c r="T74" s="431">
        <f t="shared" ref="T74:T76" si="32">(M74*5%)*$T$8</f>
        <v>4421.6871308468453</v>
      </c>
      <c r="U74" s="431">
        <v>0</v>
      </c>
      <c r="V74" s="431">
        <v>0</v>
      </c>
      <c r="W74" s="401">
        <f t="shared" si="24"/>
        <v>-5.4569682106375694E-12</v>
      </c>
      <c r="X74" s="413"/>
      <c r="Y74" s="432"/>
      <c r="Z74" s="433"/>
      <c r="AA74" s="433"/>
      <c r="AB74" s="433"/>
      <c r="AC74" s="433"/>
      <c r="AD74" s="433"/>
      <c r="AE74" s="433"/>
      <c r="AF74" s="433"/>
      <c r="AG74" s="433"/>
      <c r="AH74" s="433"/>
      <c r="AI74" s="433"/>
      <c r="AJ74" s="433"/>
      <c r="AK74" s="433"/>
      <c r="AL74" s="433"/>
      <c r="AM74" s="433"/>
      <c r="AN74" s="433"/>
      <c r="AO74" s="436"/>
      <c r="AP74" s="433"/>
    </row>
    <row r="75" spans="1:42" s="421" customFormat="1" ht="173.25" x14ac:dyDescent="0.2">
      <c r="A75" s="559"/>
      <c r="B75" s="566"/>
      <c r="C75" s="442" t="s">
        <v>675</v>
      </c>
      <c r="D75" s="411" t="s">
        <v>684</v>
      </c>
      <c r="E75" s="411" t="s">
        <v>494</v>
      </c>
      <c r="F75" s="411" t="s">
        <v>495</v>
      </c>
      <c r="G75" s="411" t="s">
        <v>688</v>
      </c>
      <c r="H75" s="411" t="s">
        <v>687</v>
      </c>
      <c r="I75" s="411"/>
      <c r="J75" s="412" t="s">
        <v>515</v>
      </c>
      <c r="K75" s="412" t="s">
        <v>670</v>
      </c>
      <c r="L75" s="431">
        <f t="shared" si="21"/>
        <v>66382.318376643438</v>
      </c>
      <c r="M75" s="431">
        <v>55865.790133654024</v>
      </c>
      <c r="N75" s="401">
        <v>0</v>
      </c>
      <c r="O75" s="431"/>
      <c r="P75" s="431">
        <v>5747.47</v>
      </c>
      <c r="Q75" s="431">
        <v>0</v>
      </c>
      <c r="R75" s="431">
        <v>0</v>
      </c>
      <c r="S75" s="431">
        <f t="shared" si="31"/>
        <v>57117.106577433282</v>
      </c>
      <c r="T75" s="431">
        <f t="shared" si="32"/>
        <v>3517.7417992101559</v>
      </c>
      <c r="U75" s="431">
        <v>0</v>
      </c>
      <c r="V75" s="431">
        <v>0</v>
      </c>
      <c r="W75" s="401">
        <f t="shared" si="24"/>
        <v>-1.3642420526593924E-12</v>
      </c>
      <c r="X75" s="413"/>
      <c r="Y75" s="432"/>
      <c r="Z75" s="433"/>
      <c r="AA75" s="433"/>
      <c r="AB75" s="433"/>
      <c r="AC75" s="433"/>
      <c r="AD75" s="433"/>
      <c r="AE75" s="433"/>
      <c r="AF75" s="433"/>
      <c r="AG75" s="433"/>
      <c r="AH75" s="433"/>
      <c r="AI75" s="433"/>
      <c r="AJ75" s="433"/>
      <c r="AK75" s="433"/>
      <c r="AL75" s="433"/>
      <c r="AM75" s="433"/>
      <c r="AN75" s="433"/>
      <c r="AO75" s="436"/>
      <c r="AP75" s="433"/>
    </row>
    <row r="76" spans="1:42" s="421" customFormat="1" ht="126" x14ac:dyDescent="0.2">
      <c r="A76" s="443" t="s">
        <v>953</v>
      </c>
      <c r="B76" s="444" t="s">
        <v>720</v>
      </c>
      <c r="C76" s="442" t="s">
        <v>675</v>
      </c>
      <c r="D76" s="411" t="s">
        <v>689</v>
      </c>
      <c r="E76" s="411" t="s">
        <v>494</v>
      </c>
      <c r="F76" s="411" t="s">
        <v>495</v>
      </c>
      <c r="G76" s="411" t="s">
        <v>690</v>
      </c>
      <c r="H76" s="411" t="s">
        <v>690</v>
      </c>
      <c r="I76" s="453">
        <f>L76</f>
        <v>41406.272045770558</v>
      </c>
      <c r="J76" s="412" t="s">
        <v>515</v>
      </c>
      <c r="K76" s="412" t="s">
        <v>670</v>
      </c>
      <c r="L76" s="431">
        <f t="shared" si="21"/>
        <v>41406.272045770558</v>
      </c>
      <c r="M76" s="431">
        <v>34846.540308210744</v>
      </c>
      <c r="N76" s="401">
        <v>0</v>
      </c>
      <c r="O76" s="431"/>
      <c r="P76" s="431">
        <v>3585.01</v>
      </c>
      <c r="Q76" s="431">
        <v>0</v>
      </c>
      <c r="R76" s="431">
        <v>0</v>
      </c>
      <c r="S76" s="431">
        <f t="shared" si="31"/>
        <v>35627.054622823707</v>
      </c>
      <c r="T76" s="431">
        <f t="shared" si="32"/>
        <v>2194.207422946849</v>
      </c>
      <c r="U76" s="431">
        <v>0</v>
      </c>
      <c r="V76" s="431">
        <v>0</v>
      </c>
      <c r="W76" s="401">
        <f t="shared" si="24"/>
        <v>0</v>
      </c>
      <c r="X76" s="413"/>
      <c r="Y76" s="432"/>
      <c r="Z76" s="433"/>
      <c r="AA76" s="433"/>
      <c r="AB76" s="433"/>
      <c r="AC76" s="433"/>
      <c r="AD76" s="433"/>
      <c r="AE76" s="433"/>
      <c r="AF76" s="433"/>
      <c r="AG76" s="433"/>
      <c r="AH76" s="433"/>
      <c r="AI76" s="433"/>
      <c r="AJ76" s="433"/>
      <c r="AK76" s="433"/>
      <c r="AL76" s="433"/>
      <c r="AM76" s="433"/>
      <c r="AN76" s="433"/>
      <c r="AO76" s="436"/>
      <c r="AP76" s="433"/>
    </row>
    <row r="77" spans="1:42" s="421" customFormat="1" ht="126" x14ac:dyDescent="0.2">
      <c r="A77" s="558" t="s">
        <v>951</v>
      </c>
      <c r="B77" s="560" t="s">
        <v>761</v>
      </c>
      <c r="C77" s="442" t="s">
        <v>675</v>
      </c>
      <c r="D77" s="411" t="s">
        <v>691</v>
      </c>
      <c r="E77" s="411" t="s">
        <v>494</v>
      </c>
      <c r="F77" s="411" t="s">
        <v>495</v>
      </c>
      <c r="G77" s="411" t="s">
        <v>692</v>
      </c>
      <c r="H77" s="411" t="s">
        <v>692</v>
      </c>
      <c r="I77" s="453">
        <f>L77+L78</f>
        <v>17795.300765821798</v>
      </c>
      <c r="J77" s="412" t="s">
        <v>515</v>
      </c>
      <c r="K77" s="412" t="s">
        <v>669</v>
      </c>
      <c r="L77" s="431">
        <f t="shared" si="21"/>
        <v>9566.1297769637913</v>
      </c>
      <c r="M77" s="431">
        <v>8394.8483469780422</v>
      </c>
      <c r="N77" s="401">
        <v>0</v>
      </c>
      <c r="O77" s="431"/>
      <c r="P77" s="431">
        <v>863.66</v>
      </c>
      <c r="Q77" s="431">
        <v>0</v>
      </c>
      <c r="R77" s="431">
        <f t="shared" ref="R77:R80" si="33">(M77*85%)*$R$8</f>
        <v>8197.5944039665574</v>
      </c>
      <c r="S77" s="431">
        <f t="shared" ref="S77:S80" si="34">(M77*5%)*$S$8</f>
        <v>504.87537299723436</v>
      </c>
      <c r="T77" s="431">
        <v>0</v>
      </c>
      <c r="U77" s="431">
        <v>0</v>
      </c>
      <c r="V77" s="431">
        <v>0</v>
      </c>
      <c r="W77" s="401">
        <f t="shared" si="24"/>
        <v>-2.8421709430404007E-13</v>
      </c>
      <c r="X77" s="413"/>
      <c r="Y77" s="432"/>
      <c r="Z77" s="433"/>
      <c r="AA77" s="433"/>
      <c r="AB77" s="433"/>
      <c r="AC77" s="433"/>
      <c r="AD77" s="433"/>
      <c r="AE77" s="433"/>
      <c r="AF77" s="433"/>
      <c r="AG77" s="433"/>
      <c r="AH77" s="433"/>
      <c r="AI77" s="433"/>
      <c r="AJ77" s="433"/>
      <c r="AK77" s="433"/>
      <c r="AL77" s="433"/>
      <c r="AM77" s="433"/>
      <c r="AN77" s="433"/>
      <c r="AO77" s="436"/>
      <c r="AP77" s="433"/>
    </row>
    <row r="78" spans="1:42" s="421" customFormat="1" ht="126" x14ac:dyDescent="0.2">
      <c r="A78" s="559"/>
      <c r="B78" s="561"/>
      <c r="C78" s="442" t="s">
        <v>675</v>
      </c>
      <c r="D78" s="411" t="s">
        <v>691</v>
      </c>
      <c r="E78" s="411" t="s">
        <v>494</v>
      </c>
      <c r="F78" s="411" t="s">
        <v>495</v>
      </c>
      <c r="G78" s="411" t="s">
        <v>693</v>
      </c>
      <c r="H78" s="411" t="s">
        <v>693</v>
      </c>
      <c r="I78" s="411"/>
      <c r="J78" s="412" t="s">
        <v>515</v>
      </c>
      <c r="K78" s="412" t="s">
        <v>669</v>
      </c>
      <c r="L78" s="431">
        <f t="shared" si="21"/>
        <v>8229.1709888580081</v>
      </c>
      <c r="M78" s="431">
        <v>7221.5924334244846</v>
      </c>
      <c r="N78" s="401">
        <v>0</v>
      </c>
      <c r="O78" s="431"/>
      <c r="P78" s="431">
        <v>742.95</v>
      </c>
      <c r="Q78" s="431">
        <v>0</v>
      </c>
      <c r="R78" s="431">
        <f t="shared" si="33"/>
        <v>7051.9065113640017</v>
      </c>
      <c r="S78" s="431">
        <f t="shared" si="34"/>
        <v>434.31447749400644</v>
      </c>
      <c r="T78" s="431">
        <v>0</v>
      </c>
      <c r="U78" s="431">
        <v>0</v>
      </c>
      <c r="V78" s="431">
        <v>0</v>
      </c>
      <c r="W78" s="401">
        <f t="shared" si="24"/>
        <v>5.6843418860808015E-14</v>
      </c>
      <c r="X78" s="413"/>
      <c r="Y78" s="432"/>
      <c r="Z78" s="433"/>
      <c r="AA78" s="433"/>
      <c r="AB78" s="433"/>
      <c r="AC78" s="433"/>
      <c r="AD78" s="433"/>
      <c r="AE78" s="433"/>
      <c r="AF78" s="433"/>
      <c r="AG78" s="433"/>
      <c r="AH78" s="433"/>
      <c r="AI78" s="433"/>
      <c r="AJ78" s="433"/>
      <c r="AK78" s="433"/>
      <c r="AL78" s="433"/>
      <c r="AM78" s="433"/>
      <c r="AN78" s="433"/>
      <c r="AO78" s="436"/>
      <c r="AP78" s="433"/>
    </row>
    <row r="79" spans="1:42" s="421" customFormat="1" ht="126" x14ac:dyDescent="0.2">
      <c r="A79" s="558" t="s">
        <v>725</v>
      </c>
      <c r="B79" s="560" t="s">
        <v>762</v>
      </c>
      <c r="C79" s="442" t="s">
        <v>675</v>
      </c>
      <c r="D79" s="411" t="s">
        <v>694</v>
      </c>
      <c r="E79" s="411" t="s">
        <v>494</v>
      </c>
      <c r="F79" s="411" t="s">
        <v>495</v>
      </c>
      <c r="G79" s="411" t="s">
        <v>695</v>
      </c>
      <c r="H79" s="411" t="s">
        <v>695</v>
      </c>
      <c r="I79" s="453">
        <f>L79+L80</f>
        <v>51547.030488502933</v>
      </c>
      <c r="J79" s="412" t="s">
        <v>515</v>
      </c>
      <c r="K79" s="412" t="s">
        <v>669</v>
      </c>
      <c r="L79" s="431">
        <f t="shared" si="21"/>
        <v>28701.330457650602</v>
      </c>
      <c r="M79" s="431">
        <v>25187.120794285205</v>
      </c>
      <c r="N79" s="401">
        <v>0</v>
      </c>
      <c r="O79" s="431"/>
      <c r="P79" s="431">
        <v>2591.250987316062</v>
      </c>
      <c r="Q79" s="431">
        <v>0</v>
      </c>
      <c r="R79" s="431">
        <f t="shared" si="33"/>
        <v>24595.298442715528</v>
      </c>
      <c r="S79" s="431">
        <f t="shared" si="34"/>
        <v>1514.7810276190094</v>
      </c>
      <c r="T79" s="431">
        <v>0</v>
      </c>
      <c r="U79" s="431">
        <v>0</v>
      </c>
      <c r="V79" s="431">
        <v>0</v>
      </c>
      <c r="W79" s="401">
        <f t="shared" si="24"/>
        <v>9.0949470177292824E-13</v>
      </c>
      <c r="X79" s="413"/>
      <c r="Y79" s="432"/>
      <c r="Z79" s="433"/>
      <c r="AA79" s="433"/>
      <c r="AB79" s="433"/>
      <c r="AC79" s="433"/>
      <c r="AD79" s="433"/>
      <c r="AE79" s="433"/>
      <c r="AF79" s="433"/>
      <c r="AG79" s="433"/>
      <c r="AH79" s="433"/>
      <c r="AI79" s="433"/>
      <c r="AJ79" s="433"/>
      <c r="AK79" s="433"/>
      <c r="AL79" s="433"/>
      <c r="AM79" s="433"/>
      <c r="AN79" s="433"/>
      <c r="AO79" s="436"/>
      <c r="AP79" s="433"/>
    </row>
    <row r="80" spans="1:42" s="421" customFormat="1" ht="126" x14ac:dyDescent="0.2">
      <c r="A80" s="559"/>
      <c r="B80" s="561"/>
      <c r="C80" s="442" t="s">
        <v>675</v>
      </c>
      <c r="D80" s="411" t="s">
        <v>696</v>
      </c>
      <c r="E80" s="411" t="s">
        <v>494</v>
      </c>
      <c r="F80" s="411" t="s">
        <v>495</v>
      </c>
      <c r="G80" s="411" t="s">
        <v>700</v>
      </c>
      <c r="H80" s="411" t="s">
        <v>700</v>
      </c>
      <c r="I80" s="411"/>
      <c r="J80" s="412" t="s">
        <v>515</v>
      </c>
      <c r="K80" s="412" t="s">
        <v>669</v>
      </c>
      <c r="L80" s="431">
        <f t="shared" si="21"/>
        <v>22845.700030852335</v>
      </c>
      <c r="M80" s="431">
        <v>20048.462713181445</v>
      </c>
      <c r="N80" s="401">
        <v>0</v>
      </c>
      <c r="O80" s="431"/>
      <c r="P80" s="431">
        <v>2062.58</v>
      </c>
      <c r="Q80" s="431">
        <v>0</v>
      </c>
      <c r="R80" s="431">
        <f t="shared" si="33"/>
        <v>19577.383527704867</v>
      </c>
      <c r="S80" s="431">
        <f t="shared" si="34"/>
        <v>1205.7365031474706</v>
      </c>
      <c r="T80" s="431">
        <v>0</v>
      </c>
      <c r="U80" s="431">
        <v>0</v>
      </c>
      <c r="V80" s="431">
        <v>0</v>
      </c>
      <c r="W80" s="401">
        <f t="shared" si="24"/>
        <v>-5.0022208597511053E-12</v>
      </c>
      <c r="X80" s="413"/>
      <c r="Y80" s="432"/>
      <c r="Z80" s="433"/>
      <c r="AA80" s="433"/>
      <c r="AB80" s="433"/>
      <c r="AC80" s="433"/>
      <c r="AD80" s="433"/>
      <c r="AE80" s="433"/>
      <c r="AF80" s="433"/>
      <c r="AG80" s="433"/>
      <c r="AH80" s="433"/>
      <c r="AI80" s="433"/>
      <c r="AJ80" s="433"/>
      <c r="AK80" s="433"/>
      <c r="AL80" s="433"/>
      <c r="AM80" s="433"/>
      <c r="AN80" s="433"/>
      <c r="AO80" s="436"/>
      <c r="AP80" s="433"/>
    </row>
    <row r="81" spans="1:43" s="421" customFormat="1" ht="126" x14ac:dyDescent="0.2">
      <c r="A81" s="558" t="s">
        <v>726</v>
      </c>
      <c r="B81" s="560" t="s">
        <v>763</v>
      </c>
      <c r="C81" s="442" t="s">
        <v>675</v>
      </c>
      <c r="D81" s="411" t="s">
        <v>697</v>
      </c>
      <c r="E81" s="411" t="s">
        <v>494</v>
      </c>
      <c r="F81" s="411" t="s">
        <v>495</v>
      </c>
      <c r="G81" s="411" t="s">
        <v>698</v>
      </c>
      <c r="H81" s="411" t="s">
        <v>698</v>
      </c>
      <c r="I81" s="453">
        <f>L81+L82</f>
        <v>155685.64890226524</v>
      </c>
      <c r="J81" s="412" t="s">
        <v>515</v>
      </c>
      <c r="K81" s="412" t="s">
        <v>670</v>
      </c>
      <c r="L81" s="431">
        <f t="shared" si="21"/>
        <v>91987.651623750106</v>
      </c>
      <c r="M81" s="431">
        <v>77414.63710346914</v>
      </c>
      <c r="N81" s="401">
        <v>0</v>
      </c>
      <c r="O81" s="431"/>
      <c r="P81" s="431">
        <v>7964.41</v>
      </c>
      <c r="Q81" s="431">
        <v>0</v>
      </c>
      <c r="R81" s="431">
        <v>0</v>
      </c>
      <c r="S81" s="431">
        <f t="shared" ref="S81:S82" si="35">(M81*85%)*$S$8</f>
        <v>79148.617920083765</v>
      </c>
      <c r="T81" s="431">
        <f t="shared" ref="T81:T82" si="36">(M81*5%)*$T$8</f>
        <v>4874.6237036663351</v>
      </c>
      <c r="U81" s="431">
        <v>0</v>
      </c>
      <c r="V81" s="431">
        <v>0</v>
      </c>
      <c r="W81" s="401">
        <f t="shared" si="24"/>
        <v>1.8189894035458565E-12</v>
      </c>
      <c r="X81" s="413"/>
      <c r="Y81" s="432"/>
      <c r="Z81" s="433"/>
      <c r="AA81" s="433"/>
      <c r="AB81" s="433"/>
      <c r="AC81" s="433"/>
      <c r="AD81" s="433"/>
      <c r="AE81" s="433"/>
      <c r="AF81" s="433"/>
      <c r="AG81" s="433"/>
      <c r="AH81" s="433"/>
      <c r="AI81" s="433"/>
      <c r="AJ81" s="433"/>
      <c r="AK81" s="433"/>
      <c r="AL81" s="433"/>
      <c r="AM81" s="433"/>
      <c r="AN81" s="433"/>
      <c r="AO81" s="436"/>
      <c r="AP81" s="433"/>
    </row>
    <row r="82" spans="1:43" s="421" customFormat="1" ht="126" x14ac:dyDescent="0.2">
      <c r="A82" s="559"/>
      <c r="B82" s="561"/>
      <c r="C82" s="442" t="s">
        <v>675</v>
      </c>
      <c r="D82" s="411" t="s">
        <v>699</v>
      </c>
      <c r="E82" s="411" t="s">
        <v>494</v>
      </c>
      <c r="F82" s="411" t="s">
        <v>495</v>
      </c>
      <c r="G82" s="411" t="s">
        <v>701</v>
      </c>
      <c r="H82" s="411" t="s">
        <v>701</v>
      </c>
      <c r="I82" s="411"/>
      <c r="J82" s="412" t="s">
        <v>515</v>
      </c>
      <c r="K82" s="412" t="s">
        <v>670</v>
      </c>
      <c r="L82" s="431">
        <f t="shared" si="21"/>
        <v>63697.997278515133</v>
      </c>
      <c r="M82" s="431">
        <v>53606.754636280333</v>
      </c>
      <c r="N82" s="401">
        <v>0</v>
      </c>
      <c r="O82" s="431"/>
      <c r="P82" s="431">
        <v>5515.03</v>
      </c>
      <c r="Q82" s="431">
        <v>0</v>
      </c>
      <c r="R82" s="431">
        <v>0</v>
      </c>
      <c r="S82" s="431">
        <f t="shared" si="35"/>
        <v>54807.471808874456</v>
      </c>
      <c r="T82" s="431">
        <f t="shared" si="36"/>
        <v>3375.4954696406799</v>
      </c>
      <c r="U82" s="431">
        <v>0</v>
      </c>
      <c r="V82" s="431">
        <v>0</v>
      </c>
      <c r="W82" s="401">
        <f t="shared" si="24"/>
        <v>-1.3642420526593924E-12</v>
      </c>
      <c r="X82" s="413"/>
      <c r="Y82" s="432"/>
      <c r="Z82" s="433"/>
      <c r="AA82" s="433"/>
      <c r="AB82" s="433"/>
      <c r="AC82" s="433"/>
      <c r="AD82" s="433"/>
      <c r="AE82" s="433"/>
      <c r="AF82" s="433"/>
      <c r="AG82" s="433"/>
      <c r="AH82" s="433"/>
      <c r="AI82" s="433"/>
      <c r="AJ82" s="433"/>
      <c r="AK82" s="433"/>
      <c r="AL82" s="433"/>
      <c r="AM82" s="433"/>
      <c r="AN82" s="433"/>
      <c r="AO82" s="436"/>
      <c r="AP82" s="433"/>
    </row>
    <row r="83" spans="1:43" s="421" customFormat="1" ht="126" x14ac:dyDescent="0.2">
      <c r="A83" s="558" t="s">
        <v>727</v>
      </c>
      <c r="B83" s="560" t="s">
        <v>764</v>
      </c>
      <c r="C83" s="442" t="s">
        <v>675</v>
      </c>
      <c r="D83" s="411" t="s">
        <v>879</v>
      </c>
      <c r="E83" s="411" t="s">
        <v>494</v>
      </c>
      <c r="F83" s="411" t="s">
        <v>495</v>
      </c>
      <c r="G83" s="411" t="s">
        <v>890</v>
      </c>
      <c r="H83" s="411" t="s">
        <v>890</v>
      </c>
      <c r="I83" s="453">
        <f>L83+L84</f>
        <v>34654.645093511441</v>
      </c>
      <c r="J83" s="412" t="s">
        <v>515</v>
      </c>
      <c r="K83" s="412" t="s">
        <v>518</v>
      </c>
      <c r="L83" s="431">
        <f t="shared" si="21"/>
        <v>17327.324124311803</v>
      </c>
      <c r="M83" s="431">
        <v>15205.7630435829</v>
      </c>
      <c r="N83" s="401">
        <v>0</v>
      </c>
      <c r="O83" s="431"/>
      <c r="P83" s="431">
        <v>1564.36</v>
      </c>
      <c r="Q83" s="431">
        <f t="shared" ref="Q83:Q84" si="37">(M83*85%)*$R$8</f>
        <v>14848.472882656433</v>
      </c>
      <c r="R83" s="431">
        <f t="shared" ref="R83:R84" si="38">(M83*5%)*$S$8</f>
        <v>914.49124165536989</v>
      </c>
      <c r="S83" s="431">
        <v>0</v>
      </c>
      <c r="T83" s="431">
        <v>0</v>
      </c>
      <c r="U83" s="431">
        <v>0</v>
      </c>
      <c r="V83" s="431">
        <v>0</v>
      </c>
      <c r="W83" s="401">
        <f t="shared" si="24"/>
        <v>-1.0231815394945443E-12</v>
      </c>
      <c r="X83" s="413"/>
      <c r="Y83" s="432"/>
      <c r="Z83" s="433"/>
      <c r="AA83" s="433"/>
      <c r="AB83" s="433"/>
      <c r="AC83" s="433"/>
      <c r="AD83" s="433"/>
      <c r="AE83" s="433"/>
      <c r="AF83" s="433"/>
      <c r="AG83" s="433"/>
      <c r="AH83" s="433"/>
      <c r="AI83" s="433"/>
      <c r="AJ83" s="433"/>
      <c r="AK83" s="433"/>
      <c r="AL83" s="433"/>
      <c r="AM83" s="433"/>
      <c r="AN83" s="433"/>
      <c r="AO83" s="436"/>
      <c r="AP83" s="433"/>
    </row>
    <row r="84" spans="1:43" s="421" customFormat="1" ht="126" x14ac:dyDescent="0.2">
      <c r="A84" s="559"/>
      <c r="B84" s="561"/>
      <c r="C84" s="442" t="s">
        <v>675</v>
      </c>
      <c r="D84" s="411" t="s">
        <v>891</v>
      </c>
      <c r="E84" s="411" t="s">
        <v>494</v>
      </c>
      <c r="F84" s="411" t="s">
        <v>495</v>
      </c>
      <c r="G84" s="445" t="s">
        <v>732</v>
      </c>
      <c r="H84" s="445" t="s">
        <v>732</v>
      </c>
      <c r="I84" s="445"/>
      <c r="J84" s="412" t="s">
        <v>515</v>
      </c>
      <c r="K84" s="412" t="s">
        <v>518</v>
      </c>
      <c r="L84" s="431">
        <f t="shared" si="21"/>
        <v>17327.320969199634</v>
      </c>
      <c r="M84" s="431">
        <v>15205.76</v>
      </c>
      <c r="N84" s="401">
        <v>0</v>
      </c>
      <c r="O84" s="431"/>
      <c r="P84" s="431">
        <v>1564.36</v>
      </c>
      <c r="Q84" s="431">
        <f t="shared" si="37"/>
        <v>14848.469910588674</v>
      </c>
      <c r="R84" s="431">
        <f t="shared" si="38"/>
        <v>914.49105861096109</v>
      </c>
      <c r="S84" s="431">
        <v>0</v>
      </c>
      <c r="T84" s="431">
        <v>0</v>
      </c>
      <c r="U84" s="431">
        <v>0</v>
      </c>
      <c r="V84" s="431">
        <v>0</v>
      </c>
      <c r="W84" s="401">
        <f t="shared" si="24"/>
        <v>-1.1368683772161603E-12</v>
      </c>
      <c r="X84" s="438"/>
      <c r="Y84" s="432"/>
      <c r="Z84" s="433"/>
      <c r="AA84" s="433"/>
      <c r="AB84" s="433"/>
      <c r="AC84" s="433"/>
      <c r="AD84" s="433"/>
      <c r="AE84" s="433"/>
      <c r="AF84" s="433"/>
      <c r="AG84" s="433"/>
      <c r="AH84" s="433"/>
      <c r="AI84" s="433"/>
      <c r="AJ84" s="433"/>
      <c r="AK84" s="433"/>
      <c r="AL84" s="433"/>
      <c r="AM84" s="433"/>
      <c r="AN84" s="433"/>
      <c r="AO84" s="436"/>
      <c r="AP84" s="433"/>
    </row>
    <row r="85" spans="1:43" s="421" customFormat="1" ht="355.5" customHeight="1" x14ac:dyDescent="0.2">
      <c r="A85" s="443" t="s">
        <v>728</v>
      </c>
      <c r="B85" s="409" t="s">
        <v>765</v>
      </c>
      <c r="C85" s="442" t="s">
        <v>675</v>
      </c>
      <c r="D85" s="446" t="s">
        <v>702</v>
      </c>
      <c r="E85" s="411" t="s">
        <v>494</v>
      </c>
      <c r="F85" s="411" t="s">
        <v>495</v>
      </c>
      <c r="G85" s="445" t="s">
        <v>703</v>
      </c>
      <c r="H85" s="445" t="s">
        <v>703</v>
      </c>
      <c r="I85" s="520">
        <f t="shared" ref="I85:I90" si="39">L85</f>
        <v>453407.08226348396</v>
      </c>
      <c r="J85" s="412" t="s">
        <v>515</v>
      </c>
      <c r="K85" s="412" t="s">
        <v>671</v>
      </c>
      <c r="L85" s="431">
        <f t="shared" si="21"/>
        <v>453407.08226348396</v>
      </c>
      <c r="M85" s="431">
        <v>373537.68082264502</v>
      </c>
      <c r="N85" s="401">
        <v>0</v>
      </c>
      <c r="O85" s="431"/>
      <c r="P85" s="431">
        <v>38429.550000000003</v>
      </c>
      <c r="Q85" s="431">
        <v>0</v>
      </c>
      <c r="R85" s="431">
        <v>0</v>
      </c>
      <c r="S85" s="431">
        <f t="shared" ref="S85:S86" si="40">(M85*45%)*$S$8</f>
        <v>202184.68675681157</v>
      </c>
      <c r="T85" s="431">
        <f t="shared" ref="T85:T86" si="41">(M85*40%)*$T$8</f>
        <v>188166.54847500601</v>
      </c>
      <c r="U85" s="431">
        <f t="shared" ref="U85:U86" si="42">(M85*5%)*$U$8</f>
        <v>24626.29703166641</v>
      </c>
      <c r="V85" s="431">
        <v>0</v>
      </c>
      <c r="W85" s="401">
        <f t="shared" si="24"/>
        <v>-2.5465851649641991E-11</v>
      </c>
      <c r="X85" s="438"/>
      <c r="Y85" s="432"/>
      <c r="Z85" s="433"/>
      <c r="AA85" s="433"/>
      <c r="AB85" s="433"/>
      <c r="AC85" s="433"/>
      <c r="AD85" s="433"/>
      <c r="AE85" s="433"/>
      <c r="AF85" s="433"/>
      <c r="AG85" s="433"/>
      <c r="AH85" s="433"/>
      <c r="AI85" s="433"/>
      <c r="AJ85" s="433"/>
      <c r="AK85" s="433"/>
      <c r="AL85" s="433"/>
      <c r="AM85" s="433"/>
      <c r="AN85" s="433"/>
      <c r="AO85" s="436"/>
      <c r="AP85" s="433"/>
    </row>
    <row r="86" spans="1:43" s="421" customFormat="1" ht="141.75" x14ac:dyDescent="0.2">
      <c r="A86" s="443" t="s">
        <v>729</v>
      </c>
      <c r="B86" s="444" t="s">
        <v>766</v>
      </c>
      <c r="C86" s="442" t="s">
        <v>675</v>
      </c>
      <c r="D86" s="411" t="s">
        <v>713</v>
      </c>
      <c r="E86" s="411" t="s">
        <v>494</v>
      </c>
      <c r="F86" s="411" t="s">
        <v>495</v>
      </c>
      <c r="G86" s="445" t="s">
        <v>704</v>
      </c>
      <c r="H86" s="445" t="s">
        <v>704</v>
      </c>
      <c r="I86" s="520">
        <f t="shared" si="39"/>
        <v>142315.20967633999</v>
      </c>
      <c r="J86" s="412" t="s">
        <v>515</v>
      </c>
      <c r="K86" s="412" t="s">
        <v>671</v>
      </c>
      <c r="L86" s="431">
        <f t="shared" si="21"/>
        <v>142315.20967633999</v>
      </c>
      <c r="M86" s="431">
        <v>117245.83789488905</v>
      </c>
      <c r="N86" s="401">
        <v>0</v>
      </c>
      <c r="O86" s="431"/>
      <c r="P86" s="431">
        <v>12062.25</v>
      </c>
      <c r="Q86" s="431">
        <v>0</v>
      </c>
      <c r="R86" s="431">
        <v>0</v>
      </c>
      <c r="S86" s="431">
        <f t="shared" si="40"/>
        <v>63461.637808832711</v>
      </c>
      <c r="T86" s="431">
        <f t="shared" si="41"/>
        <v>59061.63092075364</v>
      </c>
      <c r="U86" s="431">
        <f t="shared" si="42"/>
        <v>7729.6909467536316</v>
      </c>
      <c r="V86" s="431">
        <v>0</v>
      </c>
      <c r="W86" s="401">
        <f t="shared" si="24"/>
        <v>0</v>
      </c>
      <c r="X86" s="438"/>
      <c r="Y86" s="432"/>
      <c r="Z86" s="433"/>
      <c r="AA86" s="433"/>
      <c r="AB86" s="433"/>
      <c r="AC86" s="433"/>
      <c r="AD86" s="433"/>
      <c r="AE86" s="433"/>
      <c r="AF86" s="433"/>
      <c r="AG86" s="433"/>
      <c r="AH86" s="433"/>
      <c r="AI86" s="433"/>
      <c r="AJ86" s="433"/>
      <c r="AK86" s="433"/>
      <c r="AL86" s="433"/>
      <c r="AM86" s="433"/>
      <c r="AN86" s="433"/>
      <c r="AO86" s="436"/>
      <c r="AP86" s="433"/>
    </row>
    <row r="87" spans="1:43" s="421" customFormat="1" ht="409.5" x14ac:dyDescent="0.2">
      <c r="A87" s="443" t="s">
        <v>730</v>
      </c>
      <c r="B87" s="444" t="s">
        <v>705</v>
      </c>
      <c r="C87" s="442" t="s">
        <v>675</v>
      </c>
      <c r="D87" s="411" t="s">
        <v>712</v>
      </c>
      <c r="E87" s="411" t="s">
        <v>494</v>
      </c>
      <c r="F87" s="411" t="s">
        <v>495</v>
      </c>
      <c r="G87" s="445" t="s">
        <v>706</v>
      </c>
      <c r="H87" s="445" t="s">
        <v>706</v>
      </c>
      <c r="I87" s="520">
        <f t="shared" si="39"/>
        <v>413593.82236782456</v>
      </c>
      <c r="J87" s="412" t="s">
        <v>515</v>
      </c>
      <c r="K87" s="412" t="s">
        <v>670</v>
      </c>
      <c r="L87" s="431">
        <f t="shared" si="21"/>
        <v>413593.82236782456</v>
      </c>
      <c r="M87" s="431">
        <v>348070.77215271752</v>
      </c>
      <c r="N87" s="401">
        <v>0</v>
      </c>
      <c r="O87" s="431"/>
      <c r="P87" s="431">
        <v>35809.52103907158</v>
      </c>
      <c r="Q87" s="431">
        <v>0</v>
      </c>
      <c r="R87" s="431">
        <v>0</v>
      </c>
      <c r="S87" s="431">
        <f>(M87*85%)*$S$8</f>
        <v>355867.07611175271</v>
      </c>
      <c r="T87" s="431">
        <f>(M87*5%)*$T$8</f>
        <v>21917.225217000305</v>
      </c>
      <c r="U87" s="431"/>
      <c r="V87" s="431">
        <v>0</v>
      </c>
      <c r="W87" s="401">
        <f t="shared" si="24"/>
        <v>-1.4551915228366852E-11</v>
      </c>
      <c r="X87" s="438"/>
      <c r="Y87" s="432"/>
      <c r="Z87" s="433"/>
      <c r="AA87" s="433"/>
      <c r="AB87" s="433"/>
      <c r="AC87" s="433"/>
      <c r="AD87" s="433"/>
      <c r="AE87" s="433"/>
      <c r="AF87" s="433"/>
      <c r="AG87" s="433"/>
      <c r="AH87" s="433"/>
      <c r="AI87" s="433"/>
      <c r="AJ87" s="433"/>
      <c r="AK87" s="433"/>
      <c r="AL87" s="433"/>
      <c r="AM87" s="433"/>
      <c r="AN87" s="433"/>
      <c r="AO87" s="436"/>
      <c r="AP87" s="433"/>
    </row>
    <row r="88" spans="1:43" s="421" customFormat="1" ht="126" x14ac:dyDescent="0.2">
      <c r="A88" s="443" t="s">
        <v>731</v>
      </c>
      <c r="B88" s="444" t="s">
        <v>880</v>
      </c>
      <c r="C88" s="442" t="s">
        <v>675</v>
      </c>
      <c r="D88" s="411" t="s">
        <v>881</v>
      </c>
      <c r="E88" s="411" t="s">
        <v>494</v>
      </c>
      <c r="F88" s="411" t="s">
        <v>495</v>
      </c>
      <c r="G88" s="445" t="s">
        <v>885</v>
      </c>
      <c r="H88" s="445" t="s">
        <v>886</v>
      </c>
      <c r="I88" s="520">
        <f t="shared" si="39"/>
        <v>71475.247012786072</v>
      </c>
      <c r="J88" s="412" t="s">
        <v>515</v>
      </c>
      <c r="K88" s="412" t="s">
        <v>518</v>
      </c>
      <c r="L88" s="431">
        <f>SUM(O88:V88)</f>
        <v>71475.247012786072</v>
      </c>
      <c r="M88" s="431">
        <v>62723.772554779331</v>
      </c>
      <c r="N88" s="401"/>
      <c r="O88" s="431"/>
      <c r="P88" s="431">
        <v>6453.02</v>
      </c>
      <c r="Q88" s="431">
        <f>(M88*85%)*$R$8</f>
        <v>61249.950640957672</v>
      </c>
      <c r="R88" s="431">
        <f>(M88*5%)*$S$8</f>
        <v>3772.2763718283927</v>
      </c>
      <c r="S88" s="431"/>
      <c r="T88" s="431"/>
      <c r="U88" s="431"/>
      <c r="V88" s="431"/>
      <c r="W88" s="401"/>
      <c r="X88" s="438"/>
      <c r="Y88" s="432"/>
      <c r="Z88" s="433"/>
      <c r="AA88" s="433"/>
      <c r="AB88" s="433"/>
      <c r="AC88" s="433"/>
      <c r="AD88" s="433"/>
      <c r="AE88" s="433"/>
      <c r="AF88" s="433"/>
      <c r="AG88" s="433"/>
      <c r="AH88" s="433"/>
      <c r="AI88" s="433"/>
      <c r="AJ88" s="433"/>
      <c r="AK88" s="433"/>
      <c r="AL88" s="433"/>
      <c r="AM88" s="433"/>
      <c r="AN88" s="433"/>
      <c r="AO88" s="436"/>
      <c r="AP88" s="433"/>
    </row>
    <row r="89" spans="1:43" s="421" customFormat="1" ht="126" x14ac:dyDescent="0.2">
      <c r="A89" s="443" t="s">
        <v>877</v>
      </c>
      <c r="B89" s="444" t="s">
        <v>888</v>
      </c>
      <c r="C89" s="442" t="s">
        <v>675</v>
      </c>
      <c r="D89" s="447" t="s">
        <v>882</v>
      </c>
      <c r="E89" s="411" t="s">
        <v>494</v>
      </c>
      <c r="F89" s="411" t="s">
        <v>495</v>
      </c>
      <c r="G89" s="445" t="s">
        <v>1069</v>
      </c>
      <c r="H89" s="445" t="s">
        <v>1069</v>
      </c>
      <c r="I89" s="520">
        <f t="shared" si="39"/>
        <v>51851.846987835146</v>
      </c>
      <c r="J89" s="412" t="s">
        <v>515</v>
      </c>
      <c r="K89" s="412" t="s">
        <v>518</v>
      </c>
      <c r="L89" s="431">
        <f>SUM(O89:V89)</f>
        <v>51851.846987835146</v>
      </c>
      <c r="M89" s="431">
        <v>45503.078874537321</v>
      </c>
      <c r="N89" s="401"/>
      <c r="O89" s="431"/>
      <c r="P89" s="431">
        <v>4681.3500000000004</v>
      </c>
      <c r="Q89" s="431">
        <f t="shared" ref="Q89:Q90" si="43">(M89*85%)*$R$8</f>
        <v>44433.89199275212</v>
      </c>
      <c r="R89" s="431">
        <f t="shared" ref="R89:R90" si="44">(M89*5%)*$S$8</f>
        <v>2736.6049950830275</v>
      </c>
      <c r="S89" s="431"/>
      <c r="T89" s="431"/>
      <c r="U89" s="431"/>
      <c r="V89" s="431"/>
      <c r="W89" s="401"/>
      <c r="X89" s="438"/>
      <c r="Y89" s="432"/>
      <c r="Z89" s="433"/>
      <c r="AA89" s="433"/>
      <c r="AB89" s="433"/>
      <c r="AC89" s="433"/>
      <c r="AD89" s="433"/>
      <c r="AE89" s="433"/>
      <c r="AF89" s="433"/>
      <c r="AG89" s="433"/>
      <c r="AH89" s="433"/>
      <c r="AI89" s="433"/>
      <c r="AJ89" s="433"/>
      <c r="AK89" s="433"/>
      <c r="AL89" s="433"/>
      <c r="AM89" s="433"/>
      <c r="AN89" s="433"/>
      <c r="AO89" s="436"/>
      <c r="AP89" s="433"/>
    </row>
    <row r="90" spans="1:43" s="421" customFormat="1" ht="126" x14ac:dyDescent="0.2">
      <c r="A90" s="443" t="s">
        <v>878</v>
      </c>
      <c r="B90" s="444" t="s">
        <v>884</v>
      </c>
      <c r="C90" s="442" t="s">
        <v>675</v>
      </c>
      <c r="D90" s="411" t="s">
        <v>883</v>
      </c>
      <c r="E90" s="411" t="s">
        <v>494</v>
      </c>
      <c r="F90" s="411" t="s">
        <v>495</v>
      </c>
      <c r="G90" s="445" t="s">
        <v>889</v>
      </c>
      <c r="H90" s="445" t="s">
        <v>889</v>
      </c>
      <c r="I90" s="520">
        <f t="shared" si="39"/>
        <v>38629.891196211807</v>
      </c>
      <c r="J90" s="412" t="s">
        <v>515</v>
      </c>
      <c r="K90" s="412" t="s">
        <v>518</v>
      </c>
      <c r="L90" s="431">
        <f>SUM(O90:V90)</f>
        <v>38629.891196211807</v>
      </c>
      <c r="M90" s="431">
        <v>33900.026184867354</v>
      </c>
      <c r="N90" s="431"/>
      <c r="O90" s="431"/>
      <c r="P90" s="431">
        <v>3487.63</v>
      </c>
      <c r="Q90" s="431">
        <f t="shared" si="43"/>
        <v>33103.476496680931</v>
      </c>
      <c r="R90" s="431">
        <f t="shared" si="44"/>
        <v>2038.7846995308782</v>
      </c>
      <c r="S90" s="431"/>
      <c r="T90" s="431"/>
      <c r="U90" s="431"/>
      <c r="V90" s="431"/>
      <c r="W90" s="401"/>
      <c r="X90" s="438"/>
      <c r="Y90" s="432"/>
      <c r="Z90" s="433"/>
      <c r="AA90" s="433"/>
      <c r="AB90" s="433"/>
      <c r="AC90" s="433"/>
      <c r="AD90" s="433"/>
      <c r="AE90" s="433"/>
      <c r="AF90" s="433"/>
      <c r="AG90" s="433"/>
      <c r="AH90" s="433"/>
      <c r="AI90" s="433"/>
      <c r="AJ90" s="433"/>
      <c r="AK90" s="433"/>
      <c r="AL90" s="433"/>
      <c r="AM90" s="433"/>
      <c r="AN90" s="433"/>
      <c r="AO90" s="436"/>
      <c r="AP90" s="433"/>
    </row>
    <row r="91" spans="1:43" s="421" customFormat="1" ht="409.5" x14ac:dyDescent="0.25">
      <c r="A91" s="443" t="s">
        <v>1254</v>
      </c>
      <c r="B91" s="409" t="s">
        <v>1296</v>
      </c>
      <c r="C91" s="410" t="s">
        <v>510</v>
      </c>
      <c r="D91" s="448" t="s">
        <v>1297</v>
      </c>
      <c r="E91" s="449"/>
      <c r="F91" s="411" t="s">
        <v>495</v>
      </c>
      <c r="G91" s="450" t="s">
        <v>1299</v>
      </c>
      <c r="H91" s="450" t="s">
        <v>1299</v>
      </c>
      <c r="I91" s="450">
        <f>P91+Q91+R91+S91+T91+U91</f>
        <v>2172775.348106904</v>
      </c>
      <c r="J91" s="411">
        <v>2022</v>
      </c>
      <c r="K91" s="412" t="s">
        <v>905</v>
      </c>
      <c r="L91" s="431">
        <f>SUM(O91:AL91)</f>
        <v>13467934.445746543</v>
      </c>
      <c r="M91" s="431">
        <v>7476926</v>
      </c>
      <c r="N91" s="401"/>
      <c r="O91" s="431">
        <v>0</v>
      </c>
      <c r="P91" s="431">
        <v>37136.93</v>
      </c>
      <c r="Q91" s="431">
        <v>388820.34</v>
      </c>
      <c r="R91" s="431">
        <v>407094.51778925688</v>
      </c>
      <c r="S91" s="431">
        <v>426227.96012535196</v>
      </c>
      <c r="T91" s="431">
        <v>446260.67425124353</v>
      </c>
      <c r="U91" s="431">
        <v>467234.92594105192</v>
      </c>
      <c r="V91" s="431">
        <v>489194.96746028133</v>
      </c>
      <c r="W91" s="431">
        <v>512187.13093091449</v>
      </c>
      <c r="X91" s="431">
        <v>536259.92608466744</v>
      </c>
      <c r="Y91" s="431">
        <v>561464.14261064678</v>
      </c>
      <c r="Z91" s="451">
        <v>587852.95731334714</v>
      </c>
      <c r="AA91" s="451">
        <v>615482.04630707449</v>
      </c>
      <c r="AB91" s="451">
        <v>644409.70248350687</v>
      </c>
      <c r="AC91" s="451">
        <v>674696.95850023173</v>
      </c>
      <c r="AD91" s="451">
        <v>706407.71554974257</v>
      </c>
      <c r="AE91" s="451">
        <v>739608.87818058045</v>
      </c>
      <c r="AF91" s="451">
        <v>774370.4954550676</v>
      </c>
      <c r="AG91" s="451">
        <v>810765.90874145564</v>
      </c>
      <c r="AH91" s="451">
        <v>848871.9064523041</v>
      </c>
      <c r="AI91" s="451">
        <v>888768.88605556241</v>
      </c>
      <c r="AJ91" s="451">
        <v>930541.02370017371</v>
      </c>
      <c r="AK91" s="451">
        <v>974276.45181408175</v>
      </c>
      <c r="AL91" s="451">
        <v>0</v>
      </c>
      <c r="AM91" s="451">
        <v>0</v>
      </c>
      <c r="AN91" s="433"/>
      <c r="AO91" s="436"/>
      <c r="AP91" s="433"/>
      <c r="AQ91" s="452"/>
    </row>
    <row r="92" spans="1:43" s="421" customFormat="1" ht="220.5" x14ac:dyDescent="0.25">
      <c r="A92" s="443" t="s">
        <v>1300</v>
      </c>
      <c r="B92" s="409" t="s">
        <v>1195</v>
      </c>
      <c r="C92" s="410" t="s">
        <v>510</v>
      </c>
      <c r="D92" s="410" t="s">
        <v>1197</v>
      </c>
      <c r="E92" s="449"/>
      <c r="F92" s="411" t="s">
        <v>495</v>
      </c>
      <c r="G92" s="450" t="s">
        <v>1201</v>
      </c>
      <c r="H92" s="450" t="s">
        <v>1201</v>
      </c>
      <c r="I92" s="450"/>
      <c r="J92" s="411">
        <v>2022</v>
      </c>
      <c r="K92" s="412" t="s">
        <v>517</v>
      </c>
      <c r="L92" s="431">
        <f>SUM(O92:AL92)</f>
        <v>126883.4141848</v>
      </c>
      <c r="M92" s="431">
        <v>116131.40000000001</v>
      </c>
      <c r="N92" s="401"/>
      <c r="O92" s="431"/>
      <c r="P92" s="431">
        <f>11013.1*P8</f>
        <v>11541.728800000001</v>
      </c>
      <c r="Q92" s="431">
        <f>105118.3*Q8</f>
        <v>115341.6853848</v>
      </c>
      <c r="R92" s="431"/>
      <c r="S92" s="431"/>
      <c r="T92" s="431"/>
      <c r="U92" s="431"/>
      <c r="V92" s="431"/>
      <c r="W92" s="431"/>
      <c r="X92" s="431"/>
      <c r="Y92" s="431"/>
      <c r="Z92" s="451"/>
      <c r="AA92" s="451"/>
      <c r="AB92" s="451"/>
      <c r="AC92" s="451"/>
      <c r="AD92" s="451"/>
      <c r="AE92" s="451"/>
      <c r="AF92" s="451"/>
      <c r="AG92" s="451"/>
      <c r="AH92" s="451"/>
      <c r="AI92" s="451"/>
      <c r="AJ92" s="451"/>
      <c r="AK92" s="451"/>
      <c r="AL92" s="451"/>
      <c r="AM92" s="451"/>
      <c r="AN92" s="433"/>
      <c r="AO92" s="436"/>
      <c r="AP92" s="433"/>
      <c r="AQ92" s="452"/>
    </row>
    <row r="93" spans="1:43" s="421" customFormat="1" ht="409.5" x14ac:dyDescent="0.25">
      <c r="A93" s="443" t="s">
        <v>1301</v>
      </c>
      <c r="B93" s="409" t="s">
        <v>1191</v>
      </c>
      <c r="C93" s="410" t="s">
        <v>510</v>
      </c>
      <c r="D93" s="410" t="s">
        <v>1198</v>
      </c>
      <c r="E93" s="449" t="s">
        <v>494</v>
      </c>
      <c r="F93" s="449" t="s">
        <v>495</v>
      </c>
      <c r="G93" s="450" t="s">
        <v>1200</v>
      </c>
      <c r="H93" s="450" t="s">
        <v>1200</v>
      </c>
      <c r="I93" s="450"/>
      <c r="J93" s="411">
        <v>2022</v>
      </c>
      <c r="K93" s="412" t="s">
        <v>517</v>
      </c>
      <c r="L93" s="431">
        <f>SUM(P93:Q93)</f>
        <v>290573.77701120003</v>
      </c>
      <c r="M93" s="431">
        <v>265880</v>
      </c>
      <c r="N93" s="401"/>
      <c r="O93" s="431"/>
      <c r="P93" s="431">
        <f>23644.8*P8</f>
        <v>24779.750400000001</v>
      </c>
      <c r="Q93" s="431">
        <f>242235.2*Q8</f>
        <v>265794.02661120001</v>
      </c>
      <c r="R93" s="431"/>
      <c r="S93" s="431"/>
      <c r="T93" s="431"/>
      <c r="U93" s="431"/>
      <c r="V93" s="431"/>
      <c r="W93" s="401"/>
      <c r="X93" s="401"/>
      <c r="Y93" s="432"/>
      <c r="Z93" s="433"/>
      <c r="AA93" s="433"/>
      <c r="AB93" s="433"/>
      <c r="AC93" s="433"/>
      <c r="AD93" s="433"/>
      <c r="AE93" s="433"/>
      <c r="AF93" s="433"/>
      <c r="AG93" s="433"/>
      <c r="AH93" s="433"/>
      <c r="AI93" s="433"/>
      <c r="AJ93" s="433"/>
      <c r="AK93" s="433"/>
      <c r="AL93" s="433"/>
      <c r="AM93" s="433"/>
      <c r="AN93" s="433"/>
      <c r="AO93" s="436"/>
      <c r="AP93" s="433"/>
      <c r="AQ93" s="452"/>
    </row>
    <row r="94" spans="1:43" s="421" customFormat="1" ht="54.75" customHeight="1" x14ac:dyDescent="0.25">
      <c r="A94" s="443" t="s">
        <v>1302</v>
      </c>
      <c r="B94" s="409" t="s">
        <v>1196</v>
      </c>
      <c r="C94" s="410" t="s">
        <v>510</v>
      </c>
      <c r="D94" s="410" t="s">
        <v>1199</v>
      </c>
      <c r="E94" s="449" t="s">
        <v>494</v>
      </c>
      <c r="F94" s="449" t="s">
        <v>495</v>
      </c>
      <c r="G94" s="450" t="s">
        <v>1298</v>
      </c>
      <c r="H94" s="450" t="s">
        <v>1202</v>
      </c>
      <c r="I94" s="450"/>
      <c r="J94" s="411">
        <v>2022</v>
      </c>
      <c r="K94" s="412" t="s">
        <v>518</v>
      </c>
      <c r="L94" s="431">
        <f>SUM(P94:Q94)</f>
        <v>8500.0811959999992</v>
      </c>
      <c r="M94" s="431">
        <v>7781.6</v>
      </c>
      <c r="N94" s="401"/>
      <c r="O94" s="431"/>
      <c r="P94" s="431">
        <f>778.1*P8</f>
        <v>815.44880000000001</v>
      </c>
      <c r="Q94" s="431">
        <f>7003.5*Q8</f>
        <v>7684.632396</v>
      </c>
      <c r="R94" s="431"/>
      <c r="S94" s="431"/>
      <c r="T94" s="431"/>
      <c r="U94" s="431"/>
      <c r="V94" s="431"/>
      <c r="W94" s="401"/>
      <c r="X94" s="401"/>
      <c r="Y94" s="432"/>
      <c r="Z94" s="433"/>
      <c r="AA94" s="433"/>
      <c r="AB94" s="433"/>
      <c r="AC94" s="433"/>
      <c r="AD94" s="433"/>
      <c r="AE94" s="433"/>
      <c r="AF94" s="433"/>
      <c r="AG94" s="433"/>
      <c r="AH94" s="433"/>
      <c r="AI94" s="433"/>
      <c r="AJ94" s="433"/>
      <c r="AK94" s="433"/>
      <c r="AL94" s="433"/>
      <c r="AM94" s="433"/>
      <c r="AN94" s="433"/>
      <c r="AO94" s="436"/>
      <c r="AP94" s="433"/>
      <c r="AQ94" s="452"/>
    </row>
    <row r="95" spans="1:43" s="377" customFormat="1" x14ac:dyDescent="0.2">
      <c r="A95" s="551" t="s">
        <v>433</v>
      </c>
      <c r="B95" s="551"/>
      <c r="C95" s="551"/>
      <c r="D95" s="551"/>
      <c r="E95" s="551"/>
      <c r="F95" s="551"/>
      <c r="G95" s="551"/>
      <c r="H95" s="551"/>
      <c r="I95" s="551"/>
      <c r="J95" s="551"/>
      <c r="K95" s="551"/>
      <c r="L95" s="551"/>
      <c r="M95" s="551"/>
      <c r="N95" s="551"/>
      <c r="O95" s="551"/>
      <c r="P95" s="551"/>
      <c r="Q95" s="551"/>
      <c r="R95" s="551"/>
      <c r="S95" s="551"/>
      <c r="T95" s="551"/>
      <c r="U95" s="551"/>
      <c r="V95" s="551"/>
      <c r="W95" s="551"/>
      <c r="X95" s="551"/>
      <c r="Y95" s="432"/>
      <c r="Z95" s="433"/>
      <c r="AA95" s="433"/>
      <c r="AB95" s="433"/>
      <c r="AC95" s="433"/>
      <c r="AD95" s="433"/>
      <c r="AE95" s="434"/>
      <c r="AF95" s="434"/>
      <c r="AG95" s="434"/>
      <c r="AH95" s="434"/>
      <c r="AI95" s="434"/>
      <c r="AJ95" s="434"/>
      <c r="AK95" s="434"/>
      <c r="AL95" s="434"/>
      <c r="AM95" s="434"/>
      <c r="AN95" s="434"/>
      <c r="AO95" s="435"/>
      <c r="AP95" s="434"/>
    </row>
    <row r="96" spans="1:43" s="421" customFormat="1" ht="126" x14ac:dyDescent="0.2">
      <c r="A96" s="411" t="s">
        <v>499</v>
      </c>
      <c r="B96" s="409" t="s">
        <v>767</v>
      </c>
      <c r="C96" s="410" t="s">
        <v>675</v>
      </c>
      <c r="D96" s="410" t="s">
        <v>768</v>
      </c>
      <c r="E96" s="411" t="s">
        <v>500</v>
      </c>
      <c r="F96" s="411" t="s">
        <v>74</v>
      </c>
      <c r="G96" s="430">
        <v>24.3</v>
      </c>
      <c r="H96" s="430">
        <v>24.957600000000003</v>
      </c>
      <c r="I96" s="430"/>
      <c r="J96" s="411">
        <v>2022</v>
      </c>
      <c r="K96" s="411">
        <v>2026</v>
      </c>
      <c r="L96" s="431">
        <f t="shared" ref="L96:L121" si="45">SUM(O96:V96)</f>
        <v>341268.48465243808</v>
      </c>
      <c r="M96" s="453">
        <v>287203.483372032</v>
      </c>
      <c r="N96" s="401">
        <v>0</v>
      </c>
      <c r="O96" s="431"/>
      <c r="P96" s="431">
        <v>29547.49</v>
      </c>
      <c r="Q96" s="431">
        <v>0</v>
      </c>
      <c r="R96" s="431">
        <v>0</v>
      </c>
      <c r="S96" s="431">
        <f>(M96*85%)*$S$8</f>
        <v>293636.44423402491</v>
      </c>
      <c r="T96" s="431">
        <f>(M96*5%)*$T$8</f>
        <v>18084.550418413182</v>
      </c>
      <c r="U96" s="431">
        <v>0</v>
      </c>
      <c r="V96" s="431">
        <v>0</v>
      </c>
      <c r="W96" s="401">
        <f t="shared" ref="W96:W116" si="46">L96-O96-P96-Q96-R96-S96-T96-U96-V96</f>
        <v>3.637978807091713E-12</v>
      </c>
      <c r="X96" s="413"/>
      <c r="Y96" s="432"/>
      <c r="Z96" s="433"/>
      <c r="AA96" s="433"/>
      <c r="AB96" s="433"/>
      <c r="AC96" s="433"/>
      <c r="AD96" s="433"/>
      <c r="AE96" s="433"/>
      <c r="AF96" s="433"/>
      <c r="AG96" s="433"/>
      <c r="AH96" s="433"/>
      <c r="AI96" s="433"/>
      <c r="AJ96" s="433"/>
      <c r="AK96" s="433"/>
      <c r="AL96" s="433"/>
      <c r="AM96" s="433"/>
      <c r="AN96" s="433"/>
      <c r="AO96" s="436"/>
      <c r="AP96" s="433"/>
    </row>
    <row r="97" spans="1:43" s="421" customFormat="1" ht="141.75" x14ac:dyDescent="0.2">
      <c r="A97" s="411" t="s">
        <v>501</v>
      </c>
      <c r="B97" s="409" t="s">
        <v>769</v>
      </c>
      <c r="C97" s="410" t="s">
        <v>770</v>
      </c>
      <c r="D97" s="410" t="s">
        <v>639</v>
      </c>
      <c r="E97" s="411" t="s">
        <v>500</v>
      </c>
      <c r="F97" s="411" t="s">
        <v>74</v>
      </c>
      <c r="G97" s="430">
        <v>4.5</v>
      </c>
      <c r="H97" s="430">
        <v>1.2506899999999999</v>
      </c>
      <c r="I97" s="430"/>
      <c r="J97" s="411">
        <v>2022</v>
      </c>
      <c r="K97" s="411">
        <v>2025</v>
      </c>
      <c r="L97" s="431">
        <f t="shared" si="45"/>
        <v>51747.801217118023</v>
      </c>
      <c r="M97" s="453">
        <v>45411.769067011184</v>
      </c>
      <c r="N97" s="401">
        <v>0</v>
      </c>
      <c r="O97" s="431"/>
      <c r="P97" s="431">
        <v>4671.96</v>
      </c>
      <c r="Q97" s="431">
        <v>0</v>
      </c>
      <c r="R97" s="431">
        <f t="shared" ref="R97:R99" si="47">(M97*85%)*$R$8</f>
        <v>44344.72769385529</v>
      </c>
      <c r="S97" s="431">
        <f t="shared" ref="S97:S99" si="48">(M97*5%)*$S$8</f>
        <v>2731.1135232627344</v>
      </c>
      <c r="T97" s="431">
        <v>0</v>
      </c>
      <c r="U97" s="431">
        <v>0</v>
      </c>
      <c r="V97" s="431">
        <v>0</v>
      </c>
      <c r="W97" s="401">
        <f t="shared" si="46"/>
        <v>4.5474735088646412E-13</v>
      </c>
      <c r="X97" s="413"/>
      <c r="Y97" s="432"/>
      <c r="Z97" s="433"/>
      <c r="AA97" s="433"/>
      <c r="AB97" s="433"/>
      <c r="AC97" s="433"/>
      <c r="AD97" s="433"/>
      <c r="AE97" s="433"/>
      <c r="AF97" s="433"/>
      <c r="AG97" s="433"/>
      <c r="AH97" s="433"/>
      <c r="AI97" s="433"/>
      <c r="AJ97" s="433"/>
      <c r="AK97" s="433"/>
      <c r="AL97" s="433"/>
      <c r="AM97" s="433"/>
      <c r="AN97" s="433"/>
      <c r="AO97" s="436"/>
      <c r="AP97" s="433"/>
    </row>
    <row r="98" spans="1:43" s="421" customFormat="1" ht="126" x14ac:dyDescent="0.2">
      <c r="A98" s="411" t="s">
        <v>541</v>
      </c>
      <c r="B98" s="409" t="s">
        <v>771</v>
      </c>
      <c r="C98" s="410" t="s">
        <v>675</v>
      </c>
      <c r="D98" s="410" t="s">
        <v>642</v>
      </c>
      <c r="E98" s="411" t="s">
        <v>500</v>
      </c>
      <c r="F98" s="411" t="s">
        <v>74</v>
      </c>
      <c r="G98" s="430">
        <v>3.44</v>
      </c>
      <c r="H98" s="430">
        <v>1.74966</v>
      </c>
      <c r="I98" s="430"/>
      <c r="J98" s="411">
        <v>2022</v>
      </c>
      <c r="K98" s="411">
        <v>2025</v>
      </c>
      <c r="L98" s="431">
        <f t="shared" si="45"/>
        <v>36357.851826739599</v>
      </c>
      <c r="M98" s="453">
        <v>31906.172681856002</v>
      </c>
      <c r="N98" s="401">
        <v>0</v>
      </c>
      <c r="O98" s="431"/>
      <c r="P98" s="431">
        <v>3282.5070455093455</v>
      </c>
      <c r="Q98" s="431">
        <v>0</v>
      </c>
      <c r="R98" s="431">
        <f t="shared" si="47"/>
        <v>31156.472614889692</v>
      </c>
      <c r="S98" s="431">
        <f t="shared" si="48"/>
        <v>1918.8721663405595</v>
      </c>
      <c r="T98" s="431">
        <v>0</v>
      </c>
      <c r="U98" s="431">
        <v>0</v>
      </c>
      <c r="V98" s="431">
        <v>0</v>
      </c>
      <c r="W98" s="401">
        <f t="shared" si="46"/>
        <v>3.637978807091713E-12</v>
      </c>
      <c r="X98" s="413"/>
      <c r="Y98" s="432"/>
      <c r="Z98" s="433"/>
      <c r="AA98" s="433"/>
      <c r="AB98" s="433"/>
      <c r="AC98" s="433"/>
      <c r="AD98" s="433"/>
      <c r="AE98" s="433"/>
      <c r="AF98" s="433"/>
      <c r="AG98" s="433"/>
      <c r="AH98" s="433"/>
      <c r="AI98" s="433"/>
      <c r="AJ98" s="433"/>
      <c r="AK98" s="433"/>
      <c r="AL98" s="433"/>
      <c r="AM98" s="433"/>
      <c r="AN98" s="433"/>
      <c r="AO98" s="436"/>
      <c r="AP98" s="433"/>
    </row>
    <row r="99" spans="1:43" s="421" customFormat="1" ht="126" x14ac:dyDescent="0.2">
      <c r="A99" s="411" t="s">
        <v>542</v>
      </c>
      <c r="B99" s="409" t="s">
        <v>772</v>
      </c>
      <c r="C99" s="410" t="s">
        <v>675</v>
      </c>
      <c r="D99" s="410" t="s">
        <v>643</v>
      </c>
      <c r="E99" s="411" t="s">
        <v>500</v>
      </c>
      <c r="F99" s="411" t="s">
        <v>74</v>
      </c>
      <c r="G99" s="430">
        <v>24.306000000000001</v>
      </c>
      <c r="H99" s="430">
        <v>17.527740000000001</v>
      </c>
      <c r="I99" s="430"/>
      <c r="J99" s="411">
        <v>2022</v>
      </c>
      <c r="K99" s="411">
        <v>2025</v>
      </c>
      <c r="L99" s="431">
        <f t="shared" si="45"/>
        <v>168764.57491815463</v>
      </c>
      <c r="M99" s="453">
        <v>148100.933596032</v>
      </c>
      <c r="N99" s="401">
        <v>0</v>
      </c>
      <c r="O99" s="431"/>
      <c r="P99" s="431">
        <v>15236.62</v>
      </c>
      <c r="Q99" s="431">
        <v>0</v>
      </c>
      <c r="R99" s="431">
        <f t="shared" si="47"/>
        <v>144621.00258262476</v>
      </c>
      <c r="S99" s="431">
        <f t="shared" si="48"/>
        <v>8906.9523355298879</v>
      </c>
      <c r="T99" s="431">
        <v>0</v>
      </c>
      <c r="U99" s="431">
        <v>0</v>
      </c>
      <c r="V99" s="431">
        <v>0</v>
      </c>
      <c r="W99" s="401">
        <f t="shared" si="46"/>
        <v>-1.4551915228366852E-11</v>
      </c>
      <c r="X99" s="413"/>
      <c r="Y99" s="432"/>
      <c r="Z99" s="433"/>
      <c r="AA99" s="433"/>
      <c r="AB99" s="433"/>
      <c r="AC99" s="433"/>
      <c r="AD99" s="433"/>
      <c r="AE99" s="433"/>
      <c r="AF99" s="433"/>
      <c r="AG99" s="433"/>
      <c r="AH99" s="433"/>
      <c r="AI99" s="433"/>
      <c r="AJ99" s="433"/>
      <c r="AK99" s="433"/>
      <c r="AL99" s="433"/>
      <c r="AM99" s="433"/>
      <c r="AN99" s="433"/>
      <c r="AO99" s="436"/>
      <c r="AP99" s="433"/>
    </row>
    <row r="100" spans="1:43" s="421" customFormat="1" ht="126" x14ac:dyDescent="0.2">
      <c r="A100" s="411" t="s">
        <v>543</v>
      </c>
      <c r="B100" s="409" t="s">
        <v>773</v>
      </c>
      <c r="C100" s="410" t="s">
        <v>675</v>
      </c>
      <c r="D100" s="410" t="s">
        <v>774</v>
      </c>
      <c r="E100" s="411" t="s">
        <v>500</v>
      </c>
      <c r="F100" s="411" t="s">
        <v>74</v>
      </c>
      <c r="G100" s="430">
        <v>15.695</v>
      </c>
      <c r="H100" s="430">
        <v>4.7525200000000005</v>
      </c>
      <c r="I100" s="430"/>
      <c r="J100" s="411">
        <v>2022</v>
      </c>
      <c r="K100" s="411">
        <v>2026</v>
      </c>
      <c r="L100" s="431">
        <f t="shared" si="45"/>
        <v>64680.936992984593</v>
      </c>
      <c r="M100" s="453">
        <v>54433.949730048007</v>
      </c>
      <c r="N100" s="401">
        <v>0</v>
      </c>
      <c r="O100" s="431"/>
      <c r="P100" s="431">
        <v>5600.16</v>
      </c>
      <c r="Q100" s="431">
        <v>0</v>
      </c>
      <c r="R100" s="431">
        <v>0</v>
      </c>
      <c r="S100" s="431">
        <f>(M100*85%)*$S$8</f>
        <v>55653.194928837926</v>
      </c>
      <c r="T100" s="431">
        <f>(M100*5%)*$T$8</f>
        <v>3427.5820641466648</v>
      </c>
      <c r="U100" s="431">
        <v>0</v>
      </c>
      <c r="V100" s="431">
        <v>0</v>
      </c>
      <c r="W100" s="401">
        <f t="shared" si="46"/>
        <v>5.9117155615240335E-12</v>
      </c>
      <c r="X100" s="413"/>
      <c r="Y100" s="432"/>
      <c r="Z100" s="433"/>
      <c r="AA100" s="433"/>
      <c r="AB100" s="433"/>
      <c r="AC100" s="433"/>
      <c r="AD100" s="433"/>
      <c r="AE100" s="433"/>
      <c r="AF100" s="433"/>
      <c r="AG100" s="433"/>
      <c r="AH100" s="433"/>
      <c r="AI100" s="433"/>
      <c r="AJ100" s="433"/>
      <c r="AK100" s="433"/>
      <c r="AL100" s="433"/>
      <c r="AM100" s="433"/>
      <c r="AN100" s="433"/>
      <c r="AO100" s="436"/>
      <c r="AP100" s="433"/>
    </row>
    <row r="101" spans="1:43" s="454" customFormat="1" ht="126" x14ac:dyDescent="0.2">
      <c r="A101" s="411" t="s">
        <v>544</v>
      </c>
      <c r="B101" s="409" t="s">
        <v>775</v>
      </c>
      <c r="C101" s="410" t="s">
        <v>675</v>
      </c>
      <c r="D101" s="410" t="s">
        <v>822</v>
      </c>
      <c r="E101" s="411" t="s">
        <v>500</v>
      </c>
      <c r="F101" s="411" t="s">
        <v>74</v>
      </c>
      <c r="G101" s="430">
        <v>4.1967999999999996</v>
      </c>
      <c r="H101" s="430">
        <v>6.1967999999999996</v>
      </c>
      <c r="I101" s="430"/>
      <c r="J101" s="411">
        <v>2022</v>
      </c>
      <c r="K101" s="411">
        <v>2027</v>
      </c>
      <c r="L101" s="431">
        <f t="shared" si="45"/>
        <v>44269.526460827343</v>
      </c>
      <c r="M101" s="453">
        <v>36471.283200000005</v>
      </c>
      <c r="N101" s="401">
        <v>0</v>
      </c>
      <c r="O101" s="431"/>
      <c r="P101" s="431">
        <v>3752.16</v>
      </c>
      <c r="Q101" s="431">
        <v>0</v>
      </c>
      <c r="R101" s="431">
        <v>0</v>
      </c>
      <c r="S101" s="431">
        <f t="shared" ref="S101:S102" si="49">(M101*45%)*$S$8</f>
        <v>19740.806210423783</v>
      </c>
      <c r="T101" s="431">
        <f t="shared" ref="T101:T102" si="50">(M101*40%)*$T$8</f>
        <v>18372.11031316773</v>
      </c>
      <c r="U101" s="431">
        <f t="shared" ref="U101:U102" si="51">(M101*5%)*$U$8</f>
        <v>2404.4499372358268</v>
      </c>
      <c r="V101" s="431">
        <v>0</v>
      </c>
      <c r="W101" s="401">
        <f t="shared" si="46"/>
        <v>-9.0949470177292824E-13</v>
      </c>
      <c r="X101" s="413"/>
      <c r="Y101" s="432"/>
      <c r="Z101" s="433"/>
      <c r="AA101" s="433"/>
      <c r="AB101" s="433"/>
      <c r="AC101" s="433"/>
      <c r="AD101" s="433"/>
      <c r="AE101" s="433"/>
      <c r="AF101" s="433"/>
      <c r="AG101" s="433"/>
      <c r="AH101" s="433"/>
      <c r="AI101" s="433"/>
      <c r="AJ101" s="433"/>
      <c r="AK101" s="433"/>
      <c r="AL101" s="433"/>
      <c r="AM101" s="433"/>
      <c r="AN101" s="433"/>
      <c r="AO101" s="436"/>
      <c r="AP101" s="433"/>
    </row>
    <row r="102" spans="1:43" s="421" customFormat="1" ht="126" x14ac:dyDescent="0.2">
      <c r="A102" s="411" t="s">
        <v>545</v>
      </c>
      <c r="B102" s="409" t="s">
        <v>776</v>
      </c>
      <c r="C102" s="410" t="s">
        <v>675</v>
      </c>
      <c r="D102" s="410" t="s">
        <v>640</v>
      </c>
      <c r="E102" s="411" t="s">
        <v>500</v>
      </c>
      <c r="F102" s="411" t="s">
        <v>74</v>
      </c>
      <c r="G102" s="430">
        <v>2.7090000000000001</v>
      </c>
      <c r="H102" s="430">
        <v>1.3987499999999999</v>
      </c>
      <c r="I102" s="430"/>
      <c r="J102" s="411">
        <v>2022</v>
      </c>
      <c r="K102" s="411">
        <v>2027</v>
      </c>
      <c r="L102" s="431">
        <f t="shared" si="45"/>
        <v>39772.324902594046</v>
      </c>
      <c r="M102" s="453">
        <v>32766.280487999993</v>
      </c>
      <c r="N102" s="401">
        <v>0</v>
      </c>
      <c r="O102" s="431"/>
      <c r="P102" s="431">
        <v>3370.99</v>
      </c>
      <c r="Q102" s="431">
        <v>0</v>
      </c>
      <c r="R102" s="431">
        <v>0</v>
      </c>
      <c r="S102" s="431">
        <f t="shared" si="49"/>
        <v>17735.399925550129</v>
      </c>
      <c r="T102" s="431">
        <f t="shared" si="50"/>
        <v>16505.745530711985</v>
      </c>
      <c r="U102" s="431">
        <f t="shared" si="51"/>
        <v>2160.1894463319313</v>
      </c>
      <c r="V102" s="431">
        <v>0</v>
      </c>
      <c r="W102" s="401">
        <f t="shared" si="46"/>
        <v>1.8189894035458565E-12</v>
      </c>
      <c r="X102" s="413"/>
      <c r="Y102" s="432"/>
      <c r="Z102" s="433"/>
      <c r="AA102" s="433"/>
      <c r="AB102" s="433"/>
      <c r="AC102" s="433"/>
      <c r="AD102" s="433"/>
      <c r="AE102" s="433"/>
      <c r="AF102" s="433"/>
      <c r="AG102" s="433"/>
      <c r="AH102" s="433"/>
      <c r="AI102" s="433"/>
      <c r="AJ102" s="433"/>
      <c r="AK102" s="433"/>
      <c r="AL102" s="433"/>
      <c r="AM102" s="433"/>
      <c r="AN102" s="433"/>
      <c r="AO102" s="436"/>
      <c r="AP102" s="433"/>
    </row>
    <row r="103" spans="1:43" s="421" customFormat="1" ht="126" x14ac:dyDescent="0.2">
      <c r="A103" s="411" t="s">
        <v>546</v>
      </c>
      <c r="B103" s="409" t="s">
        <v>825</v>
      </c>
      <c r="C103" s="410" t="s">
        <v>675</v>
      </c>
      <c r="D103" s="410" t="s">
        <v>641</v>
      </c>
      <c r="E103" s="411" t="s">
        <v>500</v>
      </c>
      <c r="F103" s="411" t="s">
        <v>74</v>
      </c>
      <c r="G103" s="430">
        <v>0.50009000000000003</v>
      </c>
      <c r="H103" s="430">
        <v>0.1573</v>
      </c>
      <c r="I103" s="430"/>
      <c r="J103" s="411">
        <v>2022</v>
      </c>
      <c r="K103" s="411">
        <v>2024</v>
      </c>
      <c r="L103" s="431">
        <f t="shared" si="45"/>
        <v>8551.0986342138367</v>
      </c>
      <c r="M103" s="453">
        <v>7504.0979270400003</v>
      </c>
      <c r="N103" s="401">
        <v>0</v>
      </c>
      <c r="O103" s="431"/>
      <c r="P103" s="431">
        <v>772.02</v>
      </c>
      <c r="Q103" s="431">
        <f>(M103*85%)*$R$8</f>
        <v>7327.7739669549082</v>
      </c>
      <c r="R103" s="431">
        <f>(M103*5%)*$S$8</f>
        <v>451.30466725892882</v>
      </c>
      <c r="S103" s="431">
        <v>0</v>
      </c>
      <c r="T103" s="431">
        <v>0</v>
      </c>
      <c r="U103" s="431">
        <v>0</v>
      </c>
      <c r="V103" s="431">
        <v>0</v>
      </c>
      <c r="W103" s="401">
        <f t="shared" si="46"/>
        <v>-7.9580786405131221E-13</v>
      </c>
      <c r="X103" s="413"/>
      <c r="Y103" s="432"/>
      <c r="Z103" s="433"/>
      <c r="AA103" s="433"/>
      <c r="AB103" s="433"/>
      <c r="AC103" s="433"/>
      <c r="AD103" s="433"/>
      <c r="AE103" s="433"/>
      <c r="AF103" s="433"/>
      <c r="AG103" s="433"/>
      <c r="AH103" s="433"/>
      <c r="AI103" s="433"/>
      <c r="AJ103" s="433"/>
      <c r="AK103" s="433"/>
      <c r="AL103" s="433"/>
      <c r="AM103" s="433"/>
      <c r="AN103" s="433"/>
      <c r="AO103" s="436"/>
      <c r="AP103" s="433"/>
    </row>
    <row r="104" spans="1:43" s="421" customFormat="1" ht="110.25" x14ac:dyDescent="0.2">
      <c r="A104" s="411" t="s">
        <v>547</v>
      </c>
      <c r="B104" s="409" t="s">
        <v>645</v>
      </c>
      <c r="C104" s="410" t="s">
        <v>510</v>
      </c>
      <c r="D104" s="410" t="s">
        <v>644</v>
      </c>
      <c r="E104" s="411" t="s">
        <v>500</v>
      </c>
      <c r="F104" s="411" t="s">
        <v>74</v>
      </c>
      <c r="G104" s="430">
        <v>31.811400000000006</v>
      </c>
      <c r="H104" s="430">
        <v>33.005400000000009</v>
      </c>
      <c r="I104" s="430"/>
      <c r="J104" s="411">
        <v>2022</v>
      </c>
      <c r="K104" s="411">
        <v>2027</v>
      </c>
      <c r="L104" s="431">
        <f t="shared" si="45"/>
        <v>52777.323263882754</v>
      </c>
      <c r="M104" s="453">
        <v>43480.396800000002</v>
      </c>
      <c r="N104" s="401">
        <v>0</v>
      </c>
      <c r="O104" s="431"/>
      <c r="P104" s="431">
        <v>4473.26</v>
      </c>
      <c r="Q104" s="431">
        <v>0</v>
      </c>
      <c r="R104" s="431">
        <v>0</v>
      </c>
      <c r="S104" s="431">
        <f>(M104*45%)*$S$8</f>
        <v>23534.628120272173</v>
      </c>
      <c r="T104" s="431">
        <f>(M104*40%)*$T$8</f>
        <v>21902.893903933305</v>
      </c>
      <c r="U104" s="431">
        <f>(M104*5%)*$U$8</f>
        <v>2866.5412396772713</v>
      </c>
      <c r="V104" s="431">
        <v>0</v>
      </c>
      <c r="W104" s="401">
        <f t="shared" si="46"/>
        <v>2.2737367544323206E-12</v>
      </c>
      <c r="X104" s="413"/>
      <c r="Y104" s="432"/>
      <c r="Z104" s="433"/>
      <c r="AA104" s="433"/>
      <c r="AB104" s="433"/>
      <c r="AC104" s="433"/>
      <c r="AD104" s="433"/>
      <c r="AE104" s="433"/>
      <c r="AF104" s="433"/>
      <c r="AG104" s="433"/>
      <c r="AH104" s="433"/>
      <c r="AI104" s="433"/>
      <c r="AJ104" s="433"/>
      <c r="AK104" s="433"/>
      <c r="AL104" s="433"/>
      <c r="AM104" s="433"/>
      <c r="AN104" s="433"/>
      <c r="AO104" s="436"/>
      <c r="AP104" s="433"/>
    </row>
    <row r="105" spans="1:43" s="421" customFormat="1" ht="126" x14ac:dyDescent="0.25">
      <c r="A105" s="411" t="s">
        <v>548</v>
      </c>
      <c r="B105" s="409" t="s">
        <v>777</v>
      </c>
      <c r="C105" s="410" t="s">
        <v>675</v>
      </c>
      <c r="D105" s="410" t="s">
        <v>841</v>
      </c>
      <c r="E105" s="411" t="s">
        <v>500</v>
      </c>
      <c r="F105" s="411" t="s">
        <v>74</v>
      </c>
      <c r="G105" s="430">
        <v>2.06352</v>
      </c>
      <c r="H105" s="430">
        <v>2.06352</v>
      </c>
      <c r="I105" s="430"/>
      <c r="J105" s="411">
        <v>2022</v>
      </c>
      <c r="K105" s="411">
        <v>2026</v>
      </c>
      <c r="L105" s="431">
        <f t="shared" si="45"/>
        <v>19138.256795593101</v>
      </c>
      <c r="M105" s="453">
        <v>16106.310000000001</v>
      </c>
      <c r="N105" s="401">
        <v>0</v>
      </c>
      <c r="O105" s="431"/>
      <c r="P105" s="431">
        <v>1657.01</v>
      </c>
      <c r="Q105" s="431">
        <v>0</v>
      </c>
      <c r="R105" s="431">
        <v>0</v>
      </c>
      <c r="S105" s="431">
        <f t="shared" ref="S105:S108" si="52">(M105*85%)*$S$8</f>
        <v>16467.069071041322</v>
      </c>
      <c r="T105" s="431">
        <f t="shared" ref="T105:T108" si="53">(M105*5%)*$T$8</f>
        <v>1014.1777245517802</v>
      </c>
      <c r="U105" s="431">
        <v>0</v>
      </c>
      <c r="V105" s="431">
        <v>0</v>
      </c>
      <c r="W105" s="401">
        <f t="shared" si="46"/>
        <v>3.4106051316484809E-13</v>
      </c>
      <c r="X105" s="413"/>
      <c r="Y105" s="432"/>
      <c r="Z105" s="433"/>
      <c r="AA105" s="433"/>
      <c r="AB105" s="433"/>
      <c r="AC105" s="433"/>
      <c r="AD105" s="433"/>
      <c r="AE105" s="433"/>
      <c r="AF105" s="433"/>
      <c r="AG105" s="433"/>
      <c r="AH105" s="433"/>
      <c r="AI105" s="433"/>
      <c r="AJ105" s="433"/>
      <c r="AK105" s="433"/>
      <c r="AL105" s="433"/>
      <c r="AM105" s="433"/>
      <c r="AN105" s="433"/>
      <c r="AO105" s="436"/>
      <c r="AP105" s="433"/>
      <c r="AQ105" s="452"/>
    </row>
    <row r="106" spans="1:43" s="421" customFormat="1" ht="126" x14ac:dyDescent="0.25">
      <c r="A106" s="411" t="s">
        <v>549</v>
      </c>
      <c r="B106" s="409" t="s">
        <v>843</v>
      </c>
      <c r="C106" s="410" t="s">
        <v>675</v>
      </c>
      <c r="D106" s="410" t="s">
        <v>778</v>
      </c>
      <c r="E106" s="411" t="s">
        <v>500</v>
      </c>
      <c r="F106" s="411" t="s">
        <v>74</v>
      </c>
      <c r="G106" s="430">
        <v>7.4432000000000009</v>
      </c>
      <c r="H106" s="430">
        <v>3.5</v>
      </c>
      <c r="I106" s="430"/>
      <c r="J106" s="411">
        <v>2022</v>
      </c>
      <c r="K106" s="411">
        <v>2026</v>
      </c>
      <c r="L106" s="431">
        <f t="shared" si="45"/>
        <v>51556.04697047091</v>
      </c>
      <c r="M106" s="453">
        <v>43388.351999999999</v>
      </c>
      <c r="N106" s="401">
        <v>0</v>
      </c>
      <c r="O106" s="431"/>
      <c r="P106" s="431">
        <v>4463.79</v>
      </c>
      <c r="Q106" s="431">
        <v>0</v>
      </c>
      <c r="R106" s="431">
        <v>0</v>
      </c>
      <c r="S106" s="431">
        <f t="shared" si="52"/>
        <v>44360.191084280239</v>
      </c>
      <c r="T106" s="431">
        <f t="shared" si="53"/>
        <v>2732.0658861906718</v>
      </c>
      <c r="U106" s="431">
        <v>0</v>
      </c>
      <c r="V106" s="431">
        <v>0</v>
      </c>
      <c r="W106" s="401">
        <f t="shared" si="46"/>
        <v>-1.3642420526593924E-12</v>
      </c>
      <c r="X106" s="413"/>
      <c r="Y106" s="432"/>
      <c r="Z106" s="433"/>
      <c r="AA106" s="433"/>
      <c r="AB106" s="433"/>
      <c r="AC106" s="433"/>
      <c r="AD106" s="433"/>
      <c r="AE106" s="433"/>
      <c r="AF106" s="433"/>
      <c r="AG106" s="433"/>
      <c r="AH106" s="433"/>
      <c r="AI106" s="433"/>
      <c r="AJ106" s="433"/>
      <c r="AK106" s="433"/>
      <c r="AL106" s="433"/>
      <c r="AM106" s="433"/>
      <c r="AN106" s="433"/>
      <c r="AO106" s="436"/>
      <c r="AP106" s="433"/>
      <c r="AQ106" s="452"/>
    </row>
    <row r="107" spans="1:43" s="421" customFormat="1" ht="126" x14ac:dyDescent="0.25">
      <c r="A107" s="411" t="s">
        <v>550</v>
      </c>
      <c r="B107" s="409" t="s">
        <v>779</v>
      </c>
      <c r="C107" s="410" t="s">
        <v>675</v>
      </c>
      <c r="D107" s="410" t="s">
        <v>780</v>
      </c>
      <c r="E107" s="411" t="s">
        <v>500</v>
      </c>
      <c r="F107" s="411" t="s">
        <v>74</v>
      </c>
      <c r="G107" s="430">
        <v>7.4432000000000009</v>
      </c>
      <c r="H107" s="430">
        <v>5.6639999999999997</v>
      </c>
      <c r="I107" s="430"/>
      <c r="J107" s="411">
        <v>2022</v>
      </c>
      <c r="K107" s="411">
        <v>2026</v>
      </c>
      <c r="L107" s="431">
        <f t="shared" si="45"/>
        <v>70291.481269818338</v>
      </c>
      <c r="M107" s="453">
        <v>59155.6497408</v>
      </c>
      <c r="N107" s="401">
        <v>0</v>
      </c>
      <c r="O107" s="431"/>
      <c r="P107" s="431">
        <v>6085.93</v>
      </c>
      <c r="Q107" s="431">
        <v>0</v>
      </c>
      <c r="R107" s="431">
        <v>0</v>
      </c>
      <c r="S107" s="431">
        <f t="shared" si="52"/>
        <v>60480.654490325905</v>
      </c>
      <c r="T107" s="431">
        <f t="shared" si="53"/>
        <v>3724.8967794924251</v>
      </c>
      <c r="U107" s="431">
        <v>0</v>
      </c>
      <c r="V107" s="431">
        <v>0</v>
      </c>
      <c r="W107" s="401">
        <f t="shared" si="46"/>
        <v>6.8212102632969618E-12</v>
      </c>
      <c r="X107" s="413"/>
      <c r="Y107" s="432"/>
      <c r="Z107" s="433"/>
      <c r="AA107" s="433"/>
      <c r="AB107" s="433"/>
      <c r="AC107" s="433"/>
      <c r="AD107" s="433"/>
      <c r="AE107" s="433"/>
      <c r="AF107" s="433"/>
      <c r="AG107" s="433"/>
      <c r="AH107" s="433"/>
      <c r="AI107" s="433"/>
      <c r="AJ107" s="433"/>
      <c r="AK107" s="433"/>
      <c r="AL107" s="433"/>
      <c r="AM107" s="433"/>
      <c r="AN107" s="433"/>
      <c r="AO107" s="436"/>
      <c r="AP107" s="433"/>
      <c r="AQ107" s="452"/>
    </row>
    <row r="108" spans="1:43" s="421" customFormat="1" ht="126" x14ac:dyDescent="0.25">
      <c r="A108" s="411" t="s">
        <v>555</v>
      </c>
      <c r="B108" s="409" t="s">
        <v>781</v>
      </c>
      <c r="C108" s="410" t="s">
        <v>675</v>
      </c>
      <c r="D108" s="410" t="s">
        <v>782</v>
      </c>
      <c r="E108" s="411" t="s">
        <v>500</v>
      </c>
      <c r="F108" s="411" t="s">
        <v>74</v>
      </c>
      <c r="G108" s="430">
        <v>25.2</v>
      </c>
      <c r="H108" s="430">
        <v>13.991999999999999</v>
      </c>
      <c r="I108" s="430"/>
      <c r="J108" s="411">
        <v>2022</v>
      </c>
      <c r="K108" s="411">
        <v>2026</v>
      </c>
      <c r="L108" s="431">
        <f t="shared" si="45"/>
        <v>146814.15048406716</v>
      </c>
      <c r="M108" s="453">
        <v>123555.31499519999</v>
      </c>
      <c r="N108" s="401">
        <v>0</v>
      </c>
      <c r="O108" s="431"/>
      <c r="P108" s="431">
        <v>12711.37</v>
      </c>
      <c r="Q108" s="431">
        <v>0</v>
      </c>
      <c r="R108" s="431">
        <v>0</v>
      </c>
      <c r="S108" s="431">
        <f t="shared" si="52"/>
        <v>126322.78318995632</v>
      </c>
      <c r="T108" s="431">
        <f t="shared" si="53"/>
        <v>7779.9972941108408</v>
      </c>
      <c r="U108" s="431">
        <v>0</v>
      </c>
      <c r="V108" s="431">
        <v>0</v>
      </c>
      <c r="W108" s="401">
        <f t="shared" si="46"/>
        <v>1.8189894035458565E-12</v>
      </c>
      <c r="X108" s="413"/>
      <c r="Y108" s="432"/>
      <c r="Z108" s="433"/>
      <c r="AA108" s="433"/>
      <c r="AB108" s="433"/>
      <c r="AC108" s="433"/>
      <c r="AD108" s="433"/>
      <c r="AE108" s="433"/>
      <c r="AF108" s="433"/>
      <c r="AG108" s="433"/>
      <c r="AH108" s="433"/>
      <c r="AI108" s="433"/>
      <c r="AJ108" s="433"/>
      <c r="AK108" s="433"/>
      <c r="AL108" s="433"/>
      <c r="AM108" s="433"/>
      <c r="AN108" s="433"/>
      <c r="AO108" s="436"/>
      <c r="AP108" s="433"/>
      <c r="AQ108" s="452"/>
    </row>
    <row r="109" spans="1:43" s="421" customFormat="1" ht="126" x14ac:dyDescent="0.25">
      <c r="A109" s="411" t="s">
        <v>556</v>
      </c>
      <c r="B109" s="409" t="s">
        <v>844</v>
      </c>
      <c r="C109" s="410" t="s">
        <v>783</v>
      </c>
      <c r="D109" s="410" t="s">
        <v>784</v>
      </c>
      <c r="E109" s="411" t="s">
        <v>500</v>
      </c>
      <c r="F109" s="411" t="s">
        <v>74</v>
      </c>
      <c r="G109" s="430">
        <v>65.611999999999995</v>
      </c>
      <c r="H109" s="430">
        <v>80</v>
      </c>
      <c r="I109" s="430"/>
      <c r="J109" s="411">
        <v>2022</v>
      </c>
      <c r="K109" s="411">
        <v>2027</v>
      </c>
      <c r="L109" s="431">
        <f t="shared" si="45"/>
        <v>435730.28289747355</v>
      </c>
      <c r="M109" s="453">
        <v>358974.71999999997</v>
      </c>
      <c r="N109" s="401">
        <v>0</v>
      </c>
      <c r="O109" s="431"/>
      <c r="P109" s="431">
        <v>36931.31</v>
      </c>
      <c r="Q109" s="431">
        <v>0</v>
      </c>
      <c r="R109" s="431">
        <v>0</v>
      </c>
      <c r="S109" s="431">
        <f t="shared" ref="S109:S111" si="54">(M109*45%)*$S$8</f>
        <v>194302.19504755829</v>
      </c>
      <c r="T109" s="431">
        <f t="shared" ref="T109:T111" si="55">(M109*40%)*$T$8</f>
        <v>180830.57619092759</v>
      </c>
      <c r="U109" s="431">
        <f t="shared" ref="U109:U111" si="56">(M109*5%)*$U$8</f>
        <v>23666.201658987648</v>
      </c>
      <c r="V109" s="431">
        <v>0</v>
      </c>
      <c r="W109" s="401">
        <f t="shared" si="46"/>
        <v>2.5465851649641991E-11</v>
      </c>
      <c r="X109" s="413"/>
      <c r="Y109" s="432"/>
      <c r="Z109" s="433"/>
      <c r="AA109" s="433"/>
      <c r="AB109" s="433"/>
      <c r="AC109" s="433"/>
      <c r="AD109" s="433"/>
      <c r="AE109" s="433"/>
      <c r="AF109" s="433"/>
      <c r="AG109" s="433"/>
      <c r="AH109" s="433"/>
      <c r="AI109" s="433"/>
      <c r="AJ109" s="433"/>
      <c r="AK109" s="433"/>
      <c r="AL109" s="433"/>
      <c r="AM109" s="433"/>
      <c r="AN109" s="433"/>
      <c r="AO109" s="436"/>
      <c r="AP109" s="433"/>
      <c r="AQ109" s="452"/>
    </row>
    <row r="110" spans="1:43" s="421" customFormat="1" ht="126" x14ac:dyDescent="0.25">
      <c r="A110" s="411" t="s">
        <v>632</v>
      </c>
      <c r="B110" s="409" t="s">
        <v>785</v>
      </c>
      <c r="C110" s="410" t="s">
        <v>675</v>
      </c>
      <c r="D110" s="410" t="s">
        <v>785</v>
      </c>
      <c r="E110" s="411" t="s">
        <v>500</v>
      </c>
      <c r="F110" s="411" t="s">
        <v>74</v>
      </c>
      <c r="G110" s="430">
        <v>76.281999999999996</v>
      </c>
      <c r="H110" s="430">
        <v>68</v>
      </c>
      <c r="I110" s="430"/>
      <c r="J110" s="411">
        <v>2022</v>
      </c>
      <c r="K110" s="411">
        <v>2027</v>
      </c>
      <c r="L110" s="431">
        <f t="shared" si="45"/>
        <v>416183.49311832502</v>
      </c>
      <c r="M110" s="453">
        <v>342871.17</v>
      </c>
      <c r="N110" s="401">
        <v>0</v>
      </c>
      <c r="O110" s="431"/>
      <c r="P110" s="431">
        <v>35274.58</v>
      </c>
      <c r="Q110" s="431">
        <v>0</v>
      </c>
      <c r="R110" s="431">
        <v>0</v>
      </c>
      <c r="S110" s="431">
        <f t="shared" si="54"/>
        <v>185585.82885592757</v>
      </c>
      <c r="T110" s="431">
        <f t="shared" si="55"/>
        <v>172718.54472191658</v>
      </c>
      <c r="U110" s="431">
        <f t="shared" si="56"/>
        <v>22604.53954048083</v>
      </c>
      <c r="V110" s="431">
        <v>0</v>
      </c>
      <c r="W110" s="401">
        <f t="shared" si="46"/>
        <v>2.1827872842550278E-11</v>
      </c>
      <c r="X110" s="413"/>
      <c r="Y110" s="432"/>
      <c r="Z110" s="433"/>
      <c r="AA110" s="433"/>
      <c r="AB110" s="433"/>
      <c r="AC110" s="433"/>
      <c r="AD110" s="433"/>
      <c r="AE110" s="433"/>
      <c r="AF110" s="433"/>
      <c r="AG110" s="433"/>
      <c r="AH110" s="433"/>
      <c r="AI110" s="433"/>
      <c r="AJ110" s="433"/>
      <c r="AK110" s="433"/>
      <c r="AL110" s="433"/>
      <c r="AM110" s="433"/>
      <c r="AN110" s="433"/>
      <c r="AO110" s="436"/>
      <c r="AP110" s="433"/>
      <c r="AQ110" s="452"/>
    </row>
    <row r="111" spans="1:43" s="421" customFormat="1" ht="126" x14ac:dyDescent="0.25">
      <c r="A111" s="411" t="s">
        <v>633</v>
      </c>
      <c r="B111" s="409" t="s">
        <v>899</v>
      </c>
      <c r="C111" s="410" t="s">
        <v>675</v>
      </c>
      <c r="D111" s="410" t="s">
        <v>845</v>
      </c>
      <c r="E111" s="411" t="s">
        <v>500</v>
      </c>
      <c r="F111" s="411" t="s">
        <v>74</v>
      </c>
      <c r="G111" s="430">
        <v>45.158126999999993</v>
      </c>
      <c r="H111" s="430">
        <v>46.428000000000004</v>
      </c>
      <c r="I111" s="430"/>
      <c r="J111" s="411">
        <v>2022</v>
      </c>
      <c r="K111" s="411">
        <v>2027</v>
      </c>
      <c r="L111" s="431">
        <f t="shared" si="45"/>
        <v>561831.8615594497</v>
      </c>
      <c r="M111" s="453">
        <v>462863.01744000003</v>
      </c>
      <c r="N111" s="401">
        <v>0</v>
      </c>
      <c r="O111" s="431"/>
      <c r="P111" s="431">
        <v>47619.34</v>
      </c>
      <c r="Q111" s="431">
        <v>0</v>
      </c>
      <c r="R111" s="431">
        <v>0</v>
      </c>
      <c r="S111" s="431">
        <f t="shared" si="54"/>
        <v>250533.79885616532</v>
      </c>
      <c r="T111" s="431">
        <f t="shared" si="55"/>
        <v>233163.45546880452</v>
      </c>
      <c r="U111" s="431">
        <f t="shared" si="56"/>
        <v>30515.26723447979</v>
      </c>
      <c r="V111" s="431">
        <v>0</v>
      </c>
      <c r="W111" s="401">
        <f t="shared" si="46"/>
        <v>1.0186340659856796E-10</v>
      </c>
      <c r="X111" s="413"/>
      <c r="Y111" s="432"/>
      <c r="Z111" s="433"/>
      <c r="AA111" s="433"/>
      <c r="AB111" s="433"/>
      <c r="AC111" s="433"/>
      <c r="AD111" s="433"/>
      <c r="AE111" s="433"/>
      <c r="AF111" s="433"/>
      <c r="AG111" s="433"/>
      <c r="AH111" s="433"/>
      <c r="AI111" s="433"/>
      <c r="AJ111" s="433"/>
      <c r="AK111" s="433"/>
      <c r="AL111" s="433"/>
      <c r="AM111" s="433"/>
      <c r="AN111" s="433"/>
      <c r="AO111" s="436"/>
      <c r="AP111" s="433"/>
      <c r="AQ111" s="452"/>
    </row>
    <row r="112" spans="1:43" s="421" customFormat="1" ht="126" x14ac:dyDescent="0.25">
      <c r="A112" s="411" t="s">
        <v>634</v>
      </c>
      <c r="B112" s="409" t="s">
        <v>941</v>
      </c>
      <c r="C112" s="410" t="s">
        <v>675</v>
      </c>
      <c r="D112" s="410" t="s">
        <v>646</v>
      </c>
      <c r="E112" s="411" t="s">
        <v>500</v>
      </c>
      <c r="F112" s="411" t="s">
        <v>74</v>
      </c>
      <c r="G112" s="430">
        <v>2.6004679999999998</v>
      </c>
      <c r="H112" s="430">
        <v>2.6004679999999998</v>
      </c>
      <c r="I112" s="430"/>
      <c r="J112" s="411">
        <v>2022</v>
      </c>
      <c r="K112" s="411">
        <v>2026</v>
      </c>
      <c r="L112" s="431">
        <f t="shared" si="45"/>
        <v>46838.210586685898</v>
      </c>
      <c r="M112" s="453">
        <v>39417.935551488001</v>
      </c>
      <c r="N112" s="401">
        <v>0</v>
      </c>
      <c r="O112" s="431"/>
      <c r="P112" s="431">
        <v>4055.31</v>
      </c>
      <c r="Q112" s="431">
        <v>0</v>
      </c>
      <c r="R112" s="431">
        <v>0</v>
      </c>
      <c r="S112" s="431">
        <f t="shared" ref="S112:S115" si="57">(M112*85%)*$S$8</f>
        <v>40300.842797897727</v>
      </c>
      <c r="T112" s="431">
        <f t="shared" ref="T112:T115" si="58">(M112*5%)*$T$8</f>
        <v>2482.0577887881718</v>
      </c>
      <c r="U112" s="431">
        <v>0</v>
      </c>
      <c r="V112" s="431">
        <v>0</v>
      </c>
      <c r="W112" s="401">
        <f t="shared" si="46"/>
        <v>1.8189894035458565E-12</v>
      </c>
      <c r="X112" s="413"/>
      <c r="Y112" s="432"/>
      <c r="Z112" s="433"/>
      <c r="AA112" s="433"/>
      <c r="AB112" s="433"/>
      <c r="AC112" s="433"/>
      <c r="AD112" s="433"/>
      <c r="AE112" s="433"/>
      <c r="AF112" s="433"/>
      <c r="AG112" s="433"/>
      <c r="AH112" s="433"/>
      <c r="AI112" s="433"/>
      <c r="AJ112" s="433"/>
      <c r="AK112" s="433"/>
      <c r="AL112" s="433"/>
      <c r="AM112" s="433"/>
      <c r="AN112" s="433"/>
      <c r="AO112" s="436"/>
      <c r="AP112" s="433"/>
      <c r="AQ112" s="452"/>
    </row>
    <row r="113" spans="1:43" s="421" customFormat="1" ht="126" x14ac:dyDescent="0.25">
      <c r="A113" s="411" t="s">
        <v>635</v>
      </c>
      <c r="B113" s="409" t="s">
        <v>786</v>
      </c>
      <c r="C113" s="410" t="s">
        <v>675</v>
      </c>
      <c r="D113" s="410" t="s">
        <v>787</v>
      </c>
      <c r="E113" s="411" t="s">
        <v>500</v>
      </c>
      <c r="F113" s="411" t="s">
        <v>74</v>
      </c>
      <c r="G113" s="430">
        <v>5.16E-2</v>
      </c>
      <c r="H113" s="430">
        <v>5.16E-2</v>
      </c>
      <c r="I113" s="430"/>
      <c r="J113" s="411">
        <v>2022</v>
      </c>
      <c r="K113" s="411">
        <v>2026</v>
      </c>
      <c r="L113" s="431">
        <f t="shared" si="45"/>
        <v>2925.0000256142989</v>
      </c>
      <c r="M113" s="453">
        <v>2461.6112716799994</v>
      </c>
      <c r="N113" s="401">
        <v>0</v>
      </c>
      <c r="O113" s="431"/>
      <c r="P113" s="431">
        <v>253.25</v>
      </c>
      <c r="Q113" s="431">
        <v>0</v>
      </c>
      <c r="R113" s="431">
        <v>0</v>
      </c>
      <c r="S113" s="431">
        <f t="shared" si="57"/>
        <v>2516.7479600733132</v>
      </c>
      <c r="T113" s="431">
        <f t="shared" si="58"/>
        <v>155.00206554098583</v>
      </c>
      <c r="U113" s="431">
        <v>0</v>
      </c>
      <c r="V113" s="431">
        <v>0</v>
      </c>
      <c r="W113" s="401">
        <f t="shared" si="46"/>
        <v>-5.6843418860808015E-14</v>
      </c>
      <c r="X113" s="413"/>
      <c r="Y113" s="432"/>
      <c r="Z113" s="433"/>
      <c r="AA113" s="433"/>
      <c r="AB113" s="433"/>
      <c r="AC113" s="433"/>
      <c r="AD113" s="433"/>
      <c r="AE113" s="433"/>
      <c r="AF113" s="433"/>
      <c r="AG113" s="433"/>
      <c r="AH113" s="433"/>
      <c r="AI113" s="433"/>
      <c r="AJ113" s="433"/>
      <c r="AK113" s="433"/>
      <c r="AL113" s="433"/>
      <c r="AM113" s="433"/>
      <c r="AN113" s="433"/>
      <c r="AO113" s="436"/>
      <c r="AP113" s="433"/>
      <c r="AQ113" s="452"/>
    </row>
    <row r="114" spans="1:43" s="421" customFormat="1" ht="126" x14ac:dyDescent="0.25">
      <c r="A114" s="411" t="s">
        <v>636</v>
      </c>
      <c r="B114" s="409" t="s">
        <v>850</v>
      </c>
      <c r="C114" s="410" t="s">
        <v>675</v>
      </c>
      <c r="D114" s="410" t="s">
        <v>788</v>
      </c>
      <c r="E114" s="411" t="s">
        <v>500</v>
      </c>
      <c r="F114" s="411" t="s">
        <v>74</v>
      </c>
      <c r="G114" s="430">
        <v>5.16</v>
      </c>
      <c r="H114" s="430">
        <v>5.16</v>
      </c>
      <c r="I114" s="430"/>
      <c r="J114" s="411">
        <v>2022</v>
      </c>
      <c r="K114" s="412" t="s">
        <v>670</v>
      </c>
      <c r="L114" s="431">
        <f t="shared" si="45"/>
        <v>70226.669575341162</v>
      </c>
      <c r="M114" s="431">
        <v>59101.104383999998</v>
      </c>
      <c r="N114" s="401">
        <v>0</v>
      </c>
      <c r="O114" s="431"/>
      <c r="P114" s="431">
        <v>6080.32</v>
      </c>
      <c r="Q114" s="431">
        <v>0</v>
      </c>
      <c r="R114" s="431">
        <v>0</v>
      </c>
      <c r="S114" s="431">
        <f t="shared" si="57"/>
        <v>60424.88739296281</v>
      </c>
      <c r="T114" s="431">
        <f t="shared" si="58"/>
        <v>3721.4621823783568</v>
      </c>
      <c r="U114" s="431">
        <v>0</v>
      </c>
      <c r="V114" s="431">
        <v>0</v>
      </c>
      <c r="W114" s="401">
        <f t="shared" si="46"/>
        <v>-4.0927261579781771E-12</v>
      </c>
      <c r="X114" s="413"/>
      <c r="Y114" s="432"/>
      <c r="Z114" s="433"/>
      <c r="AA114" s="433"/>
      <c r="AB114" s="433"/>
      <c r="AC114" s="433"/>
      <c r="AD114" s="433"/>
      <c r="AE114" s="433"/>
      <c r="AF114" s="433"/>
      <c r="AG114" s="433"/>
      <c r="AH114" s="433"/>
      <c r="AI114" s="433"/>
      <c r="AJ114" s="433"/>
      <c r="AK114" s="433"/>
      <c r="AL114" s="433"/>
      <c r="AM114" s="433"/>
      <c r="AN114" s="433"/>
      <c r="AO114" s="436"/>
      <c r="AP114" s="433"/>
      <c r="AQ114" s="452"/>
    </row>
    <row r="115" spans="1:43" s="421" customFormat="1" ht="110.25" x14ac:dyDescent="0.25">
      <c r="A115" s="411" t="s">
        <v>637</v>
      </c>
      <c r="B115" s="409" t="s">
        <v>789</v>
      </c>
      <c r="C115" s="410" t="s">
        <v>510</v>
      </c>
      <c r="D115" s="410" t="s">
        <v>647</v>
      </c>
      <c r="E115" s="411" t="s">
        <v>500</v>
      </c>
      <c r="F115" s="411" t="s">
        <v>74</v>
      </c>
      <c r="G115" s="430">
        <v>1.4002519999999998</v>
      </c>
      <c r="H115" s="430">
        <v>2.5559999999999996</v>
      </c>
      <c r="I115" s="430"/>
      <c r="J115" s="411">
        <v>2022</v>
      </c>
      <c r="K115" s="412" t="s">
        <v>670</v>
      </c>
      <c r="L115" s="431">
        <f t="shared" si="45"/>
        <v>60930.698777974598</v>
      </c>
      <c r="M115" s="431">
        <v>51277.837294079989</v>
      </c>
      <c r="N115" s="401">
        <v>0</v>
      </c>
      <c r="O115" s="431"/>
      <c r="P115" s="431">
        <v>5275.46</v>
      </c>
      <c r="Q115" s="431">
        <v>0</v>
      </c>
      <c r="R115" s="431">
        <v>0</v>
      </c>
      <c r="S115" s="431">
        <f t="shared" si="57"/>
        <v>52426.389938802473</v>
      </c>
      <c r="T115" s="431">
        <f t="shared" si="58"/>
        <v>3228.8488391721289</v>
      </c>
      <c r="U115" s="431">
        <v>0</v>
      </c>
      <c r="V115" s="431">
        <v>0</v>
      </c>
      <c r="W115" s="401">
        <f t="shared" si="46"/>
        <v>-3.1832314562052488E-12</v>
      </c>
      <c r="X115" s="413"/>
      <c r="Y115" s="432"/>
      <c r="Z115" s="433"/>
      <c r="AA115" s="433"/>
      <c r="AB115" s="433"/>
      <c r="AC115" s="433"/>
      <c r="AD115" s="433"/>
      <c r="AE115" s="433"/>
      <c r="AF115" s="433"/>
      <c r="AG115" s="433"/>
      <c r="AH115" s="433"/>
      <c r="AI115" s="433"/>
      <c r="AJ115" s="433"/>
      <c r="AK115" s="433"/>
      <c r="AL115" s="433"/>
      <c r="AM115" s="433"/>
      <c r="AN115" s="433"/>
      <c r="AO115" s="436"/>
      <c r="AP115" s="433"/>
      <c r="AQ115" s="452"/>
    </row>
    <row r="116" spans="1:43" s="421" customFormat="1" ht="126" x14ac:dyDescent="0.25">
      <c r="A116" s="411" t="s">
        <v>638</v>
      </c>
      <c r="B116" s="409" t="s">
        <v>900</v>
      </c>
      <c r="C116" s="410" t="s">
        <v>675</v>
      </c>
      <c r="D116" s="410" t="s">
        <v>901</v>
      </c>
      <c r="E116" s="411" t="s">
        <v>500</v>
      </c>
      <c r="F116" s="411" t="s">
        <v>74</v>
      </c>
      <c r="G116" s="430">
        <v>90.016199999999998</v>
      </c>
      <c r="H116" s="430">
        <v>95</v>
      </c>
      <c r="I116" s="430"/>
      <c r="J116" s="411">
        <v>2022</v>
      </c>
      <c r="K116" s="412" t="s">
        <v>671</v>
      </c>
      <c r="L116" s="431">
        <f t="shared" si="45"/>
        <v>114919.99364982122</v>
      </c>
      <c r="M116" s="431">
        <v>94676.39999999998</v>
      </c>
      <c r="N116" s="401">
        <v>0</v>
      </c>
      <c r="O116" s="431"/>
      <c r="P116" s="431">
        <v>9740.2999999999993</v>
      </c>
      <c r="Q116" s="431">
        <v>0</v>
      </c>
      <c r="R116" s="431">
        <v>0</v>
      </c>
      <c r="S116" s="431">
        <f>(M116*45%)*$S$8</f>
        <v>51245.48140660335</v>
      </c>
      <c r="T116" s="431">
        <f>(M116*40%)*$T$8</f>
        <v>47692.461362412185</v>
      </c>
      <c r="U116" s="431">
        <f>(M116*5%)*$U$8</f>
        <v>6241.7508808056946</v>
      </c>
      <c r="V116" s="431">
        <v>0</v>
      </c>
      <c r="W116" s="401">
        <f t="shared" si="46"/>
        <v>-1.3642420526593924E-11</v>
      </c>
      <c r="X116" s="413"/>
      <c r="Y116" s="432"/>
      <c r="Z116" s="433"/>
      <c r="AA116" s="433"/>
      <c r="AB116" s="433"/>
      <c r="AC116" s="433"/>
      <c r="AD116" s="433"/>
      <c r="AE116" s="433"/>
      <c r="AF116" s="433"/>
      <c r="AG116" s="433"/>
      <c r="AH116" s="433"/>
      <c r="AI116" s="433"/>
      <c r="AJ116" s="433"/>
      <c r="AK116" s="433"/>
      <c r="AL116" s="433"/>
      <c r="AM116" s="433"/>
      <c r="AN116" s="433"/>
      <c r="AO116" s="436"/>
      <c r="AP116" s="433"/>
      <c r="AQ116" s="452"/>
    </row>
    <row r="117" spans="1:43" s="421" customFormat="1" ht="126" x14ac:dyDescent="0.25">
      <c r="A117" s="411" t="s">
        <v>827</v>
      </c>
      <c r="B117" s="409" t="s">
        <v>950</v>
      </c>
      <c r="C117" s="410" t="s">
        <v>675</v>
      </c>
      <c r="D117" s="410" t="s">
        <v>839</v>
      </c>
      <c r="E117" s="411" t="s">
        <v>500</v>
      </c>
      <c r="F117" s="411" t="s">
        <v>74</v>
      </c>
      <c r="G117" s="430">
        <v>15.1</v>
      </c>
      <c r="H117" s="430">
        <v>9.3000000000000007</v>
      </c>
      <c r="I117" s="430"/>
      <c r="J117" s="411">
        <v>2022</v>
      </c>
      <c r="K117" s="412" t="s">
        <v>670</v>
      </c>
      <c r="L117" s="431">
        <f t="shared" si="45"/>
        <v>158507.55779033131</v>
      </c>
      <c r="M117" s="431">
        <v>138085.82438399998</v>
      </c>
      <c r="N117" s="401">
        <v>0</v>
      </c>
      <c r="O117" s="431"/>
      <c r="P117" s="431">
        <v>14206.26</v>
      </c>
      <c r="Q117" s="431">
        <v>0</v>
      </c>
      <c r="R117" s="431">
        <v>0</v>
      </c>
      <c r="S117" s="431">
        <f>(M117*45%)*$S$8</f>
        <v>74741.694297478229</v>
      </c>
      <c r="T117" s="431">
        <f>(M117*40%)*$T$8</f>
        <v>69559.603492853086</v>
      </c>
      <c r="U117" s="431">
        <v>0</v>
      </c>
      <c r="V117" s="431">
        <v>0</v>
      </c>
      <c r="W117" s="401"/>
      <c r="X117" s="413"/>
      <c r="Y117" s="432"/>
      <c r="Z117" s="433"/>
      <c r="AA117" s="433"/>
      <c r="AB117" s="433"/>
      <c r="AC117" s="433"/>
      <c r="AD117" s="433"/>
      <c r="AE117" s="433"/>
      <c r="AF117" s="433"/>
      <c r="AG117" s="433"/>
      <c r="AH117" s="433"/>
      <c r="AI117" s="433"/>
      <c r="AJ117" s="433"/>
      <c r="AK117" s="433"/>
      <c r="AL117" s="433"/>
      <c r="AM117" s="433"/>
      <c r="AN117" s="433"/>
      <c r="AO117" s="436"/>
      <c r="AP117" s="433"/>
      <c r="AQ117" s="452"/>
    </row>
    <row r="118" spans="1:43" s="421" customFormat="1" ht="126" x14ac:dyDescent="0.25">
      <c r="A118" s="411" t="s">
        <v>838</v>
      </c>
      <c r="B118" s="409" t="s">
        <v>836</v>
      </c>
      <c r="C118" s="410" t="s">
        <v>675</v>
      </c>
      <c r="D118" s="410" t="s">
        <v>837</v>
      </c>
      <c r="E118" s="411" t="s">
        <v>500</v>
      </c>
      <c r="F118" s="411" t="s">
        <v>74</v>
      </c>
      <c r="G118" s="430">
        <v>13</v>
      </c>
      <c r="H118" s="430">
        <v>7.2</v>
      </c>
      <c r="I118" s="430"/>
      <c r="J118" s="411">
        <v>2022</v>
      </c>
      <c r="K118" s="412" t="s">
        <v>670</v>
      </c>
      <c r="L118" s="431">
        <f t="shared" si="45"/>
        <v>123912.22914765147</v>
      </c>
      <c r="M118" s="431">
        <v>104281.60021919999</v>
      </c>
      <c r="N118" s="401">
        <v>0</v>
      </c>
      <c r="O118" s="431"/>
      <c r="P118" s="431">
        <v>10728.49</v>
      </c>
      <c r="Q118" s="431">
        <v>0</v>
      </c>
      <c r="R118" s="431">
        <v>0</v>
      </c>
      <c r="S118" s="431">
        <f>(M118*85%)*$S$8</f>
        <v>106617.36385604671</v>
      </c>
      <c r="T118" s="431">
        <f>(M118*5%)*$T$8</f>
        <v>6566.3752916047597</v>
      </c>
      <c r="U118" s="431"/>
      <c r="V118" s="431"/>
      <c r="W118" s="401"/>
      <c r="X118" s="413"/>
      <c r="Y118" s="432"/>
      <c r="Z118" s="433"/>
      <c r="AA118" s="433"/>
      <c r="AB118" s="433"/>
      <c r="AC118" s="433"/>
      <c r="AD118" s="433"/>
      <c r="AE118" s="433"/>
      <c r="AF118" s="433"/>
      <c r="AG118" s="433"/>
      <c r="AH118" s="433"/>
      <c r="AI118" s="433"/>
      <c r="AJ118" s="433"/>
      <c r="AK118" s="433"/>
      <c r="AL118" s="433"/>
      <c r="AM118" s="433"/>
      <c r="AN118" s="433"/>
      <c r="AO118" s="436"/>
      <c r="AP118" s="433"/>
      <c r="AQ118" s="452"/>
    </row>
    <row r="119" spans="1:43" s="421" customFormat="1" ht="126" x14ac:dyDescent="0.25">
      <c r="A119" s="411" t="s">
        <v>1203</v>
      </c>
      <c r="B119" s="409" t="s">
        <v>1135</v>
      </c>
      <c r="C119" s="410" t="s">
        <v>675</v>
      </c>
      <c r="D119" s="410" t="s">
        <v>831</v>
      </c>
      <c r="E119" s="411" t="s">
        <v>500</v>
      </c>
      <c r="F119" s="411" t="s">
        <v>74</v>
      </c>
      <c r="G119" s="430">
        <v>1.4</v>
      </c>
      <c r="H119" s="430">
        <v>1.4</v>
      </c>
      <c r="I119" s="430"/>
      <c r="J119" s="411">
        <v>2022</v>
      </c>
      <c r="K119" s="412" t="s">
        <v>518</v>
      </c>
      <c r="L119" s="431">
        <f t="shared" si="45"/>
        <v>6067.2776986882936</v>
      </c>
      <c r="M119" s="431">
        <v>5324.3999999999987</v>
      </c>
      <c r="N119" s="401">
        <v>0</v>
      </c>
      <c r="O119" s="431"/>
      <c r="P119" s="431">
        <v>547.77</v>
      </c>
      <c r="Q119" s="431">
        <f t="shared" ref="Q119:Q122" si="59">(M119*85%)*$R$8</f>
        <v>5199.2924518036789</v>
      </c>
      <c r="R119" s="431">
        <f t="shared" ref="R119:R122" si="60">(M119*5%)*$S$8</f>
        <v>320.21524688461483</v>
      </c>
      <c r="S119" s="431"/>
      <c r="T119" s="431"/>
      <c r="U119" s="431"/>
      <c r="V119" s="431"/>
      <c r="W119" s="401"/>
      <c r="X119" s="413"/>
      <c r="Y119" s="432"/>
      <c r="Z119" s="433"/>
      <c r="AA119" s="433"/>
      <c r="AB119" s="433"/>
      <c r="AC119" s="433"/>
      <c r="AD119" s="433"/>
      <c r="AE119" s="433"/>
      <c r="AF119" s="433"/>
      <c r="AG119" s="433"/>
      <c r="AH119" s="433"/>
      <c r="AI119" s="433"/>
      <c r="AJ119" s="433"/>
      <c r="AK119" s="433"/>
      <c r="AL119" s="433"/>
      <c r="AM119" s="433"/>
      <c r="AN119" s="433"/>
      <c r="AO119" s="436"/>
      <c r="AP119" s="433"/>
      <c r="AQ119" s="452"/>
    </row>
    <row r="120" spans="1:43" s="421" customFormat="1" ht="126" x14ac:dyDescent="0.25">
      <c r="A120" s="411" t="s">
        <v>1204</v>
      </c>
      <c r="B120" s="409" t="s">
        <v>1136</v>
      </c>
      <c r="C120" s="410" t="s">
        <v>675</v>
      </c>
      <c r="D120" s="410" t="s">
        <v>832</v>
      </c>
      <c r="E120" s="411" t="s">
        <v>500</v>
      </c>
      <c r="F120" s="411" t="s">
        <v>74</v>
      </c>
      <c r="G120" s="430">
        <v>3.1</v>
      </c>
      <c r="H120" s="430">
        <v>3.1</v>
      </c>
      <c r="I120" s="430"/>
      <c r="J120" s="411">
        <v>2022</v>
      </c>
      <c r="K120" s="412" t="s">
        <v>518</v>
      </c>
      <c r="L120" s="431">
        <f t="shared" si="45"/>
        <v>6404.3470152820892</v>
      </c>
      <c r="M120" s="431">
        <v>5620.2000000000007</v>
      </c>
      <c r="N120" s="401">
        <v>0</v>
      </c>
      <c r="O120" s="431"/>
      <c r="P120" s="431">
        <v>578.20000000000005</v>
      </c>
      <c r="Q120" s="431">
        <f t="shared" si="59"/>
        <v>5488.1420324594401</v>
      </c>
      <c r="R120" s="431">
        <f t="shared" si="60"/>
        <v>338.00498282264908</v>
      </c>
      <c r="S120" s="431"/>
      <c r="T120" s="431"/>
      <c r="U120" s="431"/>
      <c r="V120" s="431"/>
      <c r="W120" s="401"/>
      <c r="X120" s="413"/>
      <c r="Y120" s="432"/>
      <c r="Z120" s="433"/>
      <c r="AA120" s="433"/>
      <c r="AB120" s="433"/>
      <c r="AC120" s="433"/>
      <c r="AD120" s="433"/>
      <c r="AE120" s="433"/>
      <c r="AF120" s="433"/>
      <c r="AG120" s="433"/>
      <c r="AH120" s="433"/>
      <c r="AI120" s="433"/>
      <c r="AJ120" s="433"/>
      <c r="AK120" s="433"/>
      <c r="AL120" s="433"/>
      <c r="AM120" s="433"/>
      <c r="AN120" s="433"/>
      <c r="AO120" s="436"/>
      <c r="AP120" s="433"/>
      <c r="AQ120" s="452"/>
    </row>
    <row r="121" spans="1:43" s="421" customFormat="1" ht="126" x14ac:dyDescent="0.25">
      <c r="A121" s="411" t="s">
        <v>1205</v>
      </c>
      <c r="B121" s="409" t="s">
        <v>1137</v>
      </c>
      <c r="C121" s="410" t="s">
        <v>675</v>
      </c>
      <c r="D121" s="410" t="s">
        <v>835</v>
      </c>
      <c r="E121" s="411" t="s">
        <v>500</v>
      </c>
      <c r="F121" s="411" t="s">
        <v>74</v>
      </c>
      <c r="G121" s="430">
        <v>1.4</v>
      </c>
      <c r="H121" s="430">
        <v>1.4</v>
      </c>
      <c r="I121" s="430"/>
      <c r="J121" s="411">
        <v>2022</v>
      </c>
      <c r="K121" s="412" t="s">
        <v>518</v>
      </c>
      <c r="L121" s="431">
        <f t="shared" si="45"/>
        <v>6067.2776986882936</v>
      </c>
      <c r="M121" s="431">
        <v>5324.3999999999987</v>
      </c>
      <c r="N121" s="401"/>
      <c r="O121" s="431"/>
      <c r="P121" s="431">
        <v>547.77</v>
      </c>
      <c r="Q121" s="431">
        <f t="shared" si="59"/>
        <v>5199.2924518036789</v>
      </c>
      <c r="R121" s="431">
        <f t="shared" si="60"/>
        <v>320.21524688461483</v>
      </c>
      <c r="S121" s="431"/>
      <c r="T121" s="431"/>
      <c r="U121" s="431"/>
      <c r="V121" s="431"/>
      <c r="W121" s="401"/>
      <c r="X121" s="413"/>
      <c r="Y121" s="432"/>
      <c r="Z121" s="433"/>
      <c r="AA121" s="433"/>
      <c r="AB121" s="433"/>
      <c r="AC121" s="433"/>
      <c r="AD121" s="433"/>
      <c r="AE121" s="433"/>
      <c r="AF121" s="433"/>
      <c r="AG121" s="433"/>
      <c r="AH121" s="433"/>
      <c r="AI121" s="433"/>
      <c r="AJ121" s="433"/>
      <c r="AK121" s="433"/>
      <c r="AL121" s="433"/>
      <c r="AM121" s="433"/>
      <c r="AN121" s="433"/>
      <c r="AO121" s="436"/>
      <c r="AP121" s="433"/>
      <c r="AQ121" s="452"/>
    </row>
    <row r="122" spans="1:43" s="421" customFormat="1" ht="49.5" customHeight="1" x14ac:dyDescent="0.25">
      <c r="A122" s="411" t="s">
        <v>1206</v>
      </c>
      <c r="B122" s="409" t="s">
        <v>1138</v>
      </c>
      <c r="C122" s="410" t="s">
        <v>675</v>
      </c>
      <c r="D122" s="410" t="s">
        <v>833</v>
      </c>
      <c r="E122" s="411" t="s">
        <v>500</v>
      </c>
      <c r="F122" s="411" t="s">
        <v>74</v>
      </c>
      <c r="G122" s="430">
        <v>6.5</v>
      </c>
      <c r="H122" s="430">
        <v>6.5</v>
      </c>
      <c r="I122" s="430"/>
      <c r="J122" s="411">
        <v>2022</v>
      </c>
      <c r="K122" s="412" t="s">
        <v>518</v>
      </c>
      <c r="L122" s="431">
        <f>SUM(O122:V122)</f>
        <v>7667.7857640319307</v>
      </c>
      <c r="M122" s="431">
        <v>6728.9400000000005</v>
      </c>
      <c r="N122" s="401">
        <v>0</v>
      </c>
      <c r="O122" s="431"/>
      <c r="P122" s="431">
        <v>692.27</v>
      </c>
      <c r="Q122" s="431">
        <f t="shared" si="59"/>
        <v>6570.8299434001683</v>
      </c>
      <c r="R122" s="431">
        <f t="shared" si="60"/>
        <v>404.68582063176331</v>
      </c>
      <c r="S122" s="431"/>
      <c r="T122" s="431"/>
      <c r="U122" s="431"/>
      <c r="V122" s="431"/>
      <c r="W122" s="401">
        <f>L122-O122-P122-Q122-R122-S122-T122-U122-V122</f>
        <v>-1.3073986337985843E-12</v>
      </c>
      <c r="X122" s="413"/>
      <c r="Y122" s="432"/>
      <c r="Z122" s="433"/>
      <c r="AA122" s="433"/>
      <c r="AB122" s="433"/>
      <c r="AC122" s="433"/>
      <c r="AD122" s="433"/>
      <c r="AE122" s="433"/>
      <c r="AF122" s="433"/>
      <c r="AG122" s="433"/>
      <c r="AH122" s="433"/>
      <c r="AI122" s="433"/>
      <c r="AJ122" s="433"/>
      <c r="AK122" s="433"/>
      <c r="AL122" s="433"/>
      <c r="AM122" s="433"/>
      <c r="AN122" s="433"/>
      <c r="AO122" s="436"/>
      <c r="AP122" s="433"/>
      <c r="AQ122" s="452"/>
    </row>
    <row r="123" spans="1:43" s="421" customFormat="1" ht="126" x14ac:dyDescent="0.25">
      <c r="A123" s="411" t="s">
        <v>1207</v>
      </c>
      <c r="B123" s="409" t="s">
        <v>1093</v>
      </c>
      <c r="C123" s="410" t="s">
        <v>1092</v>
      </c>
      <c r="D123" s="410" t="s">
        <v>1134</v>
      </c>
      <c r="E123" s="411" t="s">
        <v>500</v>
      </c>
      <c r="F123" s="411" t="s">
        <v>74</v>
      </c>
      <c r="G123" s="411">
        <v>8.6</v>
      </c>
      <c r="H123" s="411">
        <v>8.6</v>
      </c>
      <c r="I123" s="411"/>
      <c r="J123" s="411">
        <v>2022</v>
      </c>
      <c r="K123" s="412" t="s">
        <v>904</v>
      </c>
      <c r="L123" s="431">
        <f t="shared" ref="L123:L168" si="61">SUM(O123:AM123)</f>
        <v>8562.9599999999991</v>
      </c>
      <c r="M123" s="431">
        <f>L123</f>
        <v>8562.9599999999991</v>
      </c>
      <c r="N123" s="433"/>
      <c r="O123" s="431"/>
      <c r="P123" s="431">
        <v>3840</v>
      </c>
      <c r="Q123" s="431">
        <v>0</v>
      </c>
      <c r="R123" s="431"/>
      <c r="S123" s="431"/>
      <c r="T123" s="431"/>
      <c r="U123" s="431"/>
      <c r="V123" s="431"/>
      <c r="W123" s="401"/>
      <c r="X123" s="413"/>
      <c r="Y123" s="432">
        <v>1898.1</v>
      </c>
      <c r="Z123" s="432">
        <v>2824.8599999999997</v>
      </c>
      <c r="AA123" s="412"/>
      <c r="AB123" s="433"/>
      <c r="AC123" s="433"/>
      <c r="AD123" s="433"/>
      <c r="AE123" s="433"/>
      <c r="AF123" s="433"/>
      <c r="AG123" s="433"/>
      <c r="AH123" s="433"/>
      <c r="AI123" s="433"/>
      <c r="AJ123" s="433"/>
      <c r="AK123" s="433"/>
      <c r="AL123" s="433"/>
      <c r="AM123" s="433"/>
      <c r="AN123" s="433"/>
      <c r="AO123" s="436"/>
      <c r="AP123" s="433"/>
      <c r="AQ123" s="452"/>
    </row>
    <row r="124" spans="1:43" s="421" customFormat="1" ht="126" x14ac:dyDescent="0.25">
      <c r="A124" s="411" t="s">
        <v>1208</v>
      </c>
      <c r="B124" s="409" t="s">
        <v>1094</v>
      </c>
      <c r="C124" s="410" t="s">
        <v>1092</v>
      </c>
      <c r="D124" s="410" t="s">
        <v>1139</v>
      </c>
      <c r="E124" s="411" t="s">
        <v>500</v>
      </c>
      <c r="F124" s="411" t="s">
        <v>74</v>
      </c>
      <c r="G124" s="411">
        <v>1.4</v>
      </c>
      <c r="H124" s="411">
        <v>1.4</v>
      </c>
      <c r="I124" s="411"/>
      <c r="J124" s="411">
        <v>2022</v>
      </c>
      <c r="K124" s="412" t="s">
        <v>904</v>
      </c>
      <c r="L124" s="431">
        <f t="shared" si="61"/>
        <v>5503.26</v>
      </c>
      <c r="M124" s="431">
        <f t="shared" ref="M124:M168" si="62">L124</f>
        <v>5503.26</v>
      </c>
      <c r="N124" s="433"/>
      <c r="O124" s="431"/>
      <c r="P124" s="431">
        <v>2340</v>
      </c>
      <c r="Q124" s="433"/>
      <c r="R124" s="431"/>
      <c r="S124" s="431"/>
      <c r="T124" s="431"/>
      <c r="U124" s="431"/>
      <c r="V124" s="431"/>
      <c r="W124" s="401"/>
      <c r="X124" s="413"/>
      <c r="Y124" s="432">
        <v>1698.3</v>
      </c>
      <c r="Z124" s="455">
        <v>1464.9599999999998</v>
      </c>
      <c r="AA124" s="433"/>
      <c r="AB124" s="433"/>
      <c r="AC124" s="433"/>
      <c r="AD124" s="433"/>
      <c r="AE124" s="433"/>
      <c r="AF124" s="433"/>
      <c r="AG124" s="433"/>
      <c r="AH124" s="433"/>
      <c r="AI124" s="433"/>
      <c r="AJ124" s="433"/>
      <c r="AK124" s="433"/>
      <c r="AL124" s="433"/>
      <c r="AM124" s="433"/>
      <c r="AN124" s="433"/>
      <c r="AO124" s="436"/>
      <c r="AP124" s="433"/>
      <c r="AQ124" s="452"/>
    </row>
    <row r="125" spans="1:43" s="421" customFormat="1" ht="126" x14ac:dyDescent="0.25">
      <c r="A125" s="411" t="s">
        <v>1209</v>
      </c>
      <c r="B125" s="409" t="s">
        <v>1095</v>
      </c>
      <c r="C125" s="410" t="s">
        <v>1092</v>
      </c>
      <c r="D125" s="410" t="s">
        <v>1140</v>
      </c>
      <c r="E125" s="411" t="s">
        <v>500</v>
      </c>
      <c r="F125" s="411" t="s">
        <v>74</v>
      </c>
      <c r="G125" s="411">
        <v>0.7</v>
      </c>
      <c r="H125" s="411">
        <v>0.7</v>
      </c>
      <c r="I125" s="411"/>
      <c r="J125" s="411">
        <v>2022</v>
      </c>
      <c r="K125" s="412" t="s">
        <v>904</v>
      </c>
      <c r="L125" s="431">
        <f t="shared" si="61"/>
        <v>5083.26</v>
      </c>
      <c r="M125" s="431">
        <f t="shared" si="62"/>
        <v>5083.26</v>
      </c>
      <c r="N125" s="433"/>
      <c r="O125" s="431"/>
      <c r="P125" s="431">
        <v>1920</v>
      </c>
      <c r="Q125" s="433"/>
      <c r="R125" s="431"/>
      <c r="S125" s="431"/>
      <c r="T125" s="431"/>
      <c r="U125" s="431"/>
      <c r="V125" s="431"/>
      <c r="W125" s="401"/>
      <c r="X125" s="413"/>
      <c r="Y125" s="432">
        <v>1698.3</v>
      </c>
      <c r="Z125" s="433">
        <v>1464.9599999999998</v>
      </c>
      <c r="AA125" s="433"/>
      <c r="AB125" s="433"/>
      <c r="AC125" s="433"/>
      <c r="AD125" s="433"/>
      <c r="AE125" s="433"/>
      <c r="AF125" s="433"/>
      <c r="AG125" s="433"/>
      <c r="AH125" s="433"/>
      <c r="AI125" s="433"/>
      <c r="AJ125" s="433"/>
      <c r="AK125" s="433"/>
      <c r="AL125" s="433"/>
      <c r="AM125" s="433"/>
      <c r="AN125" s="433"/>
      <c r="AO125" s="436"/>
      <c r="AP125" s="433"/>
      <c r="AQ125" s="452"/>
    </row>
    <row r="126" spans="1:43" s="421" customFormat="1" ht="126" x14ac:dyDescent="0.25">
      <c r="A126" s="411" t="s">
        <v>1210</v>
      </c>
      <c r="B126" s="409" t="s">
        <v>1096</v>
      </c>
      <c r="C126" s="410" t="s">
        <v>1092</v>
      </c>
      <c r="D126" s="410" t="s">
        <v>1141</v>
      </c>
      <c r="E126" s="411" t="s">
        <v>500</v>
      </c>
      <c r="F126" s="411" t="s">
        <v>74</v>
      </c>
      <c r="G126" s="411">
        <v>0.7</v>
      </c>
      <c r="H126" s="411">
        <v>0.7</v>
      </c>
      <c r="I126" s="411"/>
      <c r="J126" s="411">
        <v>2022</v>
      </c>
      <c r="K126" s="412" t="s">
        <v>918</v>
      </c>
      <c r="L126" s="431">
        <f t="shared" si="61"/>
        <v>3104.46</v>
      </c>
      <c r="M126" s="431">
        <f t="shared" si="62"/>
        <v>3104.46</v>
      </c>
      <c r="N126" s="433"/>
      <c r="O126" s="431"/>
      <c r="P126" s="431">
        <v>1140</v>
      </c>
      <c r="Q126" s="433"/>
      <c r="R126" s="431"/>
      <c r="S126" s="431"/>
      <c r="T126" s="431"/>
      <c r="U126" s="431"/>
      <c r="V126" s="431"/>
      <c r="W126" s="401"/>
      <c r="X126" s="413"/>
      <c r="Y126" s="432">
        <v>499.5</v>
      </c>
      <c r="Z126" s="433"/>
      <c r="AA126" s="433">
        <v>1464.9599999999998</v>
      </c>
      <c r="AB126" s="433"/>
      <c r="AC126" s="433"/>
      <c r="AD126" s="433"/>
      <c r="AE126" s="433"/>
      <c r="AF126" s="433"/>
      <c r="AG126" s="433"/>
      <c r="AH126" s="433"/>
      <c r="AI126" s="433"/>
      <c r="AJ126" s="433" t="s">
        <v>1190</v>
      </c>
      <c r="AK126" s="433"/>
      <c r="AL126" s="433"/>
      <c r="AM126" s="433"/>
      <c r="AN126" s="433"/>
      <c r="AO126" s="436"/>
      <c r="AP126" s="433"/>
      <c r="AQ126" s="452"/>
    </row>
    <row r="127" spans="1:43" s="421" customFormat="1" ht="126" x14ac:dyDescent="0.25">
      <c r="A127" s="411" t="s">
        <v>1211</v>
      </c>
      <c r="B127" s="409" t="s">
        <v>1097</v>
      </c>
      <c r="C127" s="410" t="s">
        <v>1092</v>
      </c>
      <c r="D127" s="410" t="s">
        <v>1142</v>
      </c>
      <c r="E127" s="411" t="s">
        <v>500</v>
      </c>
      <c r="F127" s="411" t="s">
        <v>74</v>
      </c>
      <c r="G127" s="411">
        <v>1.2</v>
      </c>
      <c r="H127" s="411">
        <v>1.2</v>
      </c>
      <c r="I127" s="411"/>
      <c r="J127" s="411">
        <v>2022</v>
      </c>
      <c r="K127" s="412" t="s">
        <v>904</v>
      </c>
      <c r="L127" s="431">
        <f t="shared" si="61"/>
        <v>5526.96</v>
      </c>
      <c r="M127" s="431">
        <f t="shared" si="62"/>
        <v>5526.96</v>
      </c>
      <c r="N127" s="433"/>
      <c r="O127" s="431"/>
      <c r="P127" s="431">
        <v>1140</v>
      </c>
      <c r="Q127" s="431">
        <v>1200</v>
      </c>
      <c r="R127" s="369"/>
      <c r="S127" s="431"/>
      <c r="T127" s="431"/>
      <c r="U127" s="431"/>
      <c r="V127" s="431"/>
      <c r="W127" s="401"/>
      <c r="X127" s="413"/>
      <c r="Y127" s="432">
        <v>1198.8</v>
      </c>
      <c r="Z127" s="455">
        <v>1988.1599999999999</v>
      </c>
      <c r="AA127" s="433"/>
      <c r="AB127" s="433"/>
      <c r="AC127" s="433"/>
      <c r="AD127" s="433"/>
      <c r="AE127" s="433"/>
      <c r="AF127" s="433"/>
      <c r="AG127" s="433"/>
      <c r="AH127" s="433"/>
      <c r="AI127" s="433"/>
      <c r="AJ127" s="433"/>
      <c r="AK127" s="433"/>
      <c r="AL127" s="433"/>
      <c r="AM127" s="433"/>
      <c r="AN127" s="433"/>
      <c r="AO127" s="436"/>
      <c r="AP127" s="433"/>
      <c r="AQ127" s="452"/>
    </row>
    <row r="128" spans="1:43" s="421" customFormat="1" ht="126" x14ac:dyDescent="0.25">
      <c r="A128" s="411" t="s">
        <v>1212</v>
      </c>
      <c r="B128" s="409" t="s">
        <v>1098</v>
      </c>
      <c r="C128" s="410" t="s">
        <v>1092</v>
      </c>
      <c r="D128" s="410" t="s">
        <v>1143</v>
      </c>
      <c r="E128" s="411" t="s">
        <v>500</v>
      </c>
      <c r="F128" s="411" t="s">
        <v>74</v>
      </c>
      <c r="G128" s="411">
        <v>3.4</v>
      </c>
      <c r="H128" s="411">
        <v>3.4</v>
      </c>
      <c r="I128" s="411"/>
      <c r="J128" s="411">
        <v>2022</v>
      </c>
      <c r="K128" s="412" t="s">
        <v>904</v>
      </c>
      <c r="L128" s="431">
        <f t="shared" si="61"/>
        <v>6473.4</v>
      </c>
      <c r="M128" s="431">
        <f t="shared" si="62"/>
        <v>6473.4</v>
      </c>
      <c r="N128" s="433"/>
      <c r="O128" s="431"/>
      <c r="P128" s="431">
        <v>1260</v>
      </c>
      <c r="Q128" s="431">
        <v>1200</v>
      </c>
      <c r="R128" s="369"/>
      <c r="S128" s="431"/>
      <c r="T128" s="431"/>
      <c r="U128" s="431"/>
      <c r="V128" s="431"/>
      <c r="W128" s="401"/>
      <c r="X128" s="413"/>
      <c r="Y128" s="432">
        <v>1398.6</v>
      </c>
      <c r="Z128" s="455">
        <v>2091.6</v>
      </c>
      <c r="AA128" s="433">
        <v>523.19999999999993</v>
      </c>
      <c r="AB128" s="433"/>
      <c r="AC128" s="433"/>
      <c r="AD128" s="433"/>
      <c r="AE128" s="433"/>
      <c r="AF128" s="433"/>
      <c r="AG128" s="433"/>
      <c r="AH128" s="433"/>
      <c r="AI128" s="433"/>
      <c r="AJ128" s="433"/>
      <c r="AK128" s="433"/>
      <c r="AL128" s="433"/>
      <c r="AM128" s="433"/>
      <c r="AN128" s="433"/>
      <c r="AO128" s="436"/>
      <c r="AP128" s="433"/>
      <c r="AQ128" s="452"/>
    </row>
    <row r="129" spans="1:43" s="421" customFormat="1" ht="126" x14ac:dyDescent="0.25">
      <c r="A129" s="411" t="s">
        <v>1213</v>
      </c>
      <c r="B129" s="409" t="s">
        <v>1099</v>
      </c>
      <c r="C129" s="410" t="s">
        <v>1092</v>
      </c>
      <c r="D129" s="410" t="s">
        <v>1144</v>
      </c>
      <c r="E129" s="411" t="s">
        <v>500</v>
      </c>
      <c r="F129" s="411" t="s">
        <v>74</v>
      </c>
      <c r="G129" s="456">
        <v>4.8</v>
      </c>
      <c r="H129" s="456">
        <v>4.8</v>
      </c>
      <c r="I129" s="456"/>
      <c r="J129" s="411">
        <v>2022</v>
      </c>
      <c r="K129" s="412" t="s">
        <v>918</v>
      </c>
      <c r="L129" s="431">
        <f t="shared" si="61"/>
        <v>5776.4400000000005</v>
      </c>
      <c r="M129" s="431">
        <f t="shared" si="62"/>
        <v>5776.4400000000005</v>
      </c>
      <c r="N129" s="433"/>
      <c r="O129" s="431"/>
      <c r="P129" s="431">
        <v>360</v>
      </c>
      <c r="Q129" s="431">
        <v>1200</v>
      </c>
      <c r="R129" s="369"/>
      <c r="S129" s="431"/>
      <c r="T129" s="431"/>
      <c r="U129" s="431"/>
      <c r="V129" s="431"/>
      <c r="W129" s="401"/>
      <c r="X129" s="413"/>
      <c r="Y129" s="432">
        <v>1398.6</v>
      </c>
      <c r="Z129" s="455">
        <v>627.84</v>
      </c>
      <c r="AA129" s="433">
        <v>2190</v>
      </c>
      <c r="AB129" s="433"/>
      <c r="AC129" s="433"/>
      <c r="AD129" s="433"/>
      <c r="AE129" s="433"/>
      <c r="AF129" s="433"/>
      <c r="AG129" s="433"/>
      <c r="AH129" s="433"/>
      <c r="AI129" s="433"/>
      <c r="AJ129" s="433"/>
      <c r="AK129" s="433"/>
      <c r="AL129" s="433"/>
      <c r="AM129" s="433"/>
      <c r="AN129" s="433"/>
      <c r="AO129" s="436"/>
      <c r="AP129" s="433"/>
      <c r="AQ129" s="452"/>
    </row>
    <row r="130" spans="1:43" s="421" customFormat="1" ht="126" x14ac:dyDescent="0.25">
      <c r="A130" s="411" t="s">
        <v>1214</v>
      </c>
      <c r="B130" s="409" t="s">
        <v>1145</v>
      </c>
      <c r="C130" s="410" t="s">
        <v>1092</v>
      </c>
      <c r="D130" s="410" t="s">
        <v>1146</v>
      </c>
      <c r="E130" s="411" t="s">
        <v>500</v>
      </c>
      <c r="F130" s="411" t="s">
        <v>74</v>
      </c>
      <c r="G130" s="430">
        <v>6.6</v>
      </c>
      <c r="H130" s="430">
        <v>6.6</v>
      </c>
      <c r="I130" s="430"/>
      <c r="J130" s="411">
        <v>2034</v>
      </c>
      <c r="K130" s="412" t="s">
        <v>908</v>
      </c>
      <c r="L130" s="431">
        <f t="shared" si="61"/>
        <v>4119.4079999999994</v>
      </c>
      <c r="M130" s="431">
        <f t="shared" si="62"/>
        <v>4119.4079999999994</v>
      </c>
      <c r="N130" s="401"/>
      <c r="O130" s="431"/>
      <c r="P130" s="431"/>
      <c r="Q130" s="431"/>
      <c r="R130" s="431"/>
      <c r="S130" s="431"/>
      <c r="T130" s="431"/>
      <c r="U130" s="431"/>
      <c r="V130" s="431"/>
      <c r="W130" s="401"/>
      <c r="X130" s="413"/>
      <c r="Y130" s="432"/>
      <c r="Z130" s="433"/>
      <c r="AA130" s="433"/>
      <c r="AB130" s="433">
        <v>1605.4079999999999</v>
      </c>
      <c r="AC130" s="433"/>
      <c r="AD130" s="457">
        <v>2514</v>
      </c>
      <c r="AE130" s="433"/>
      <c r="AF130" s="433"/>
      <c r="AG130" s="433"/>
      <c r="AH130" s="433"/>
      <c r="AI130" s="433"/>
      <c r="AJ130" s="433"/>
      <c r="AK130" s="433"/>
      <c r="AL130" s="433"/>
      <c r="AM130" s="433"/>
      <c r="AN130" s="433"/>
      <c r="AO130" s="436"/>
      <c r="AP130" s="433"/>
      <c r="AQ130" s="452"/>
    </row>
    <row r="131" spans="1:43" s="421" customFormat="1" ht="126" x14ac:dyDescent="0.25">
      <c r="A131" s="411" t="s">
        <v>1215</v>
      </c>
      <c r="B131" s="409" t="s">
        <v>1100</v>
      </c>
      <c r="C131" s="410" t="s">
        <v>1092</v>
      </c>
      <c r="D131" s="410" t="s">
        <v>1147</v>
      </c>
      <c r="E131" s="411" t="s">
        <v>500</v>
      </c>
      <c r="F131" s="411" t="s">
        <v>74</v>
      </c>
      <c r="G131" s="430">
        <v>1.1000000000000001</v>
      </c>
      <c r="H131" s="430">
        <v>1.1000000000000001</v>
      </c>
      <c r="I131" s="430"/>
      <c r="J131" s="411">
        <v>2036</v>
      </c>
      <c r="K131" s="412" t="s">
        <v>908</v>
      </c>
      <c r="L131" s="431">
        <f t="shared" si="61"/>
        <v>3268.2</v>
      </c>
      <c r="M131" s="431">
        <f t="shared" si="62"/>
        <v>3268.2</v>
      </c>
      <c r="N131" s="401"/>
      <c r="O131" s="431"/>
      <c r="P131" s="431"/>
      <c r="Q131" s="431"/>
      <c r="R131" s="431"/>
      <c r="S131" s="431"/>
      <c r="T131" s="431"/>
      <c r="U131" s="431"/>
      <c r="V131" s="431"/>
      <c r="W131" s="401"/>
      <c r="X131" s="413"/>
      <c r="Y131" s="432"/>
      <c r="Z131" s="433"/>
      <c r="AA131" s="433"/>
      <c r="AB131" s="433"/>
      <c r="AC131" s="433"/>
      <c r="AD131" s="433">
        <v>3268.2</v>
      </c>
      <c r="AE131" s="433"/>
      <c r="AF131" s="433"/>
      <c r="AG131" s="433"/>
      <c r="AH131" s="433"/>
      <c r="AI131" s="433"/>
      <c r="AJ131" s="433"/>
      <c r="AK131" s="433"/>
      <c r="AL131" s="433"/>
      <c r="AM131" s="433"/>
      <c r="AN131" s="433"/>
      <c r="AO131" s="436"/>
      <c r="AP131" s="433"/>
      <c r="AQ131" s="452"/>
    </row>
    <row r="132" spans="1:43" s="421" customFormat="1" ht="126" x14ac:dyDescent="0.25">
      <c r="A132" s="411" t="s">
        <v>1216</v>
      </c>
      <c r="B132" s="409" t="s">
        <v>1101</v>
      </c>
      <c r="C132" s="410" t="s">
        <v>1092</v>
      </c>
      <c r="D132" s="410" t="s">
        <v>1148</v>
      </c>
      <c r="E132" s="411" t="s">
        <v>500</v>
      </c>
      <c r="F132" s="411" t="s">
        <v>74</v>
      </c>
      <c r="G132" s="430">
        <v>0.3</v>
      </c>
      <c r="H132" s="430">
        <v>0.3</v>
      </c>
      <c r="I132" s="430"/>
      <c r="J132" s="411">
        <v>2034</v>
      </c>
      <c r="K132" s="412" t="s">
        <v>908</v>
      </c>
      <c r="L132" s="431">
        <f t="shared" si="61"/>
        <v>3135.864</v>
      </c>
      <c r="M132" s="431">
        <f t="shared" si="62"/>
        <v>3135.864</v>
      </c>
      <c r="N132" s="401"/>
      <c r="O132" s="431"/>
      <c r="P132" s="431"/>
      <c r="Q132" s="431"/>
      <c r="R132" s="431"/>
      <c r="S132" s="431"/>
      <c r="T132" s="431"/>
      <c r="U132" s="431"/>
      <c r="V132" s="431"/>
      <c r="W132" s="401"/>
      <c r="X132" s="413"/>
      <c r="Y132" s="432"/>
      <c r="Z132" s="433"/>
      <c r="AA132" s="433"/>
      <c r="AB132" s="457">
        <v>1376.0640000000001</v>
      </c>
      <c r="AC132" s="433"/>
      <c r="AD132" s="457">
        <v>1759.8</v>
      </c>
      <c r="AE132" s="433"/>
      <c r="AF132" s="433"/>
      <c r="AG132" s="433"/>
      <c r="AH132" s="433"/>
      <c r="AI132" s="433"/>
      <c r="AJ132" s="433"/>
      <c r="AK132" s="433"/>
      <c r="AL132" s="433"/>
      <c r="AM132" s="433"/>
      <c r="AN132" s="433"/>
      <c r="AO132" s="436"/>
      <c r="AP132" s="433"/>
      <c r="AQ132" s="452"/>
    </row>
    <row r="133" spans="1:43" s="421" customFormat="1" ht="126" x14ac:dyDescent="0.25">
      <c r="A133" s="411" t="s">
        <v>1217</v>
      </c>
      <c r="B133" s="409" t="s">
        <v>1102</v>
      </c>
      <c r="C133" s="410" t="s">
        <v>1092</v>
      </c>
      <c r="D133" s="410" t="s">
        <v>1149</v>
      </c>
      <c r="E133" s="411" t="s">
        <v>500</v>
      </c>
      <c r="F133" s="411" t="s">
        <v>74</v>
      </c>
      <c r="G133" s="430">
        <v>0.60599999999999998</v>
      </c>
      <c r="H133" s="430">
        <v>0.60599999999999998</v>
      </c>
      <c r="I133" s="430"/>
      <c r="J133" s="411">
        <v>2034</v>
      </c>
      <c r="K133" s="412" t="s">
        <v>908</v>
      </c>
      <c r="L133" s="431">
        <f t="shared" si="61"/>
        <v>3135.864</v>
      </c>
      <c r="M133" s="431">
        <f t="shared" si="62"/>
        <v>3135.864</v>
      </c>
      <c r="N133" s="401"/>
      <c r="O133" s="431"/>
      <c r="P133" s="431"/>
      <c r="Q133" s="431"/>
      <c r="R133" s="431"/>
      <c r="S133" s="431"/>
      <c r="T133" s="431"/>
      <c r="U133" s="431"/>
      <c r="V133" s="431"/>
      <c r="W133" s="401"/>
      <c r="X133" s="413"/>
      <c r="Y133" s="432"/>
      <c r="Z133" s="433"/>
      <c r="AA133" s="433"/>
      <c r="AB133" s="457">
        <v>1376.0640000000001</v>
      </c>
      <c r="AC133" s="433"/>
      <c r="AD133" s="457">
        <v>1759.8</v>
      </c>
      <c r="AE133" s="433"/>
      <c r="AF133" s="433"/>
      <c r="AG133" s="433"/>
      <c r="AH133" s="433"/>
      <c r="AI133" s="433"/>
      <c r="AJ133" s="433"/>
      <c r="AK133" s="433"/>
      <c r="AL133" s="433"/>
      <c r="AM133" s="433"/>
      <c r="AN133" s="433"/>
      <c r="AO133" s="436"/>
      <c r="AP133" s="433"/>
      <c r="AQ133" s="452"/>
    </row>
    <row r="134" spans="1:43" s="421" customFormat="1" ht="126" x14ac:dyDescent="0.25">
      <c r="A134" s="411" t="s">
        <v>1218</v>
      </c>
      <c r="B134" s="409" t="s">
        <v>1103</v>
      </c>
      <c r="C134" s="410" t="s">
        <v>1092</v>
      </c>
      <c r="D134" s="410" t="s">
        <v>1150</v>
      </c>
      <c r="E134" s="411" t="s">
        <v>500</v>
      </c>
      <c r="F134" s="411" t="s">
        <v>74</v>
      </c>
      <c r="G134" s="430">
        <v>0.215</v>
      </c>
      <c r="H134" s="430">
        <v>0.215</v>
      </c>
      <c r="I134" s="430"/>
      <c r="J134" s="411">
        <v>2033</v>
      </c>
      <c r="K134" s="412" t="s">
        <v>909</v>
      </c>
      <c r="L134" s="431">
        <f t="shared" si="61"/>
        <v>3813.12</v>
      </c>
      <c r="M134" s="431">
        <f t="shared" si="62"/>
        <v>3813.12</v>
      </c>
      <c r="N134" s="401"/>
      <c r="O134" s="431"/>
      <c r="P134" s="431"/>
      <c r="Q134" s="431"/>
      <c r="R134" s="431"/>
      <c r="S134" s="431"/>
      <c r="T134" s="431"/>
      <c r="U134" s="431"/>
      <c r="V134" s="431"/>
      <c r="W134" s="401"/>
      <c r="X134" s="413"/>
      <c r="Y134" s="432"/>
      <c r="Z134" s="433"/>
      <c r="AA134" s="457">
        <v>1971</v>
      </c>
      <c r="AB134" s="433"/>
      <c r="AC134" s="433"/>
      <c r="AD134" s="433"/>
      <c r="AE134" s="433">
        <v>1842.12</v>
      </c>
      <c r="AF134" s="433"/>
      <c r="AG134" s="433"/>
      <c r="AH134" s="433"/>
      <c r="AI134" s="433"/>
      <c r="AJ134" s="433"/>
      <c r="AK134" s="433"/>
      <c r="AL134" s="433"/>
      <c r="AM134" s="433"/>
      <c r="AN134" s="433"/>
      <c r="AO134" s="436"/>
      <c r="AP134" s="433"/>
      <c r="AQ134" s="452"/>
    </row>
    <row r="135" spans="1:43" s="421" customFormat="1" ht="126" x14ac:dyDescent="0.25">
      <c r="A135" s="411" t="s">
        <v>1219</v>
      </c>
      <c r="B135" s="409" t="s">
        <v>1104</v>
      </c>
      <c r="C135" s="410" t="s">
        <v>1092</v>
      </c>
      <c r="D135" s="410" t="s">
        <v>1151</v>
      </c>
      <c r="E135" s="411" t="s">
        <v>500</v>
      </c>
      <c r="F135" s="411" t="s">
        <v>74</v>
      </c>
      <c r="G135" s="430">
        <v>0.215</v>
      </c>
      <c r="H135" s="430">
        <v>0.215</v>
      </c>
      <c r="I135" s="430"/>
      <c r="J135" s="411">
        <v>2033</v>
      </c>
      <c r="K135" s="412" t="s">
        <v>909</v>
      </c>
      <c r="L135" s="431">
        <f t="shared" si="61"/>
        <v>3813.12</v>
      </c>
      <c r="M135" s="431">
        <f t="shared" si="62"/>
        <v>3813.12</v>
      </c>
      <c r="N135" s="401"/>
      <c r="O135" s="431"/>
      <c r="P135" s="431"/>
      <c r="Q135" s="431"/>
      <c r="R135" s="431"/>
      <c r="S135" s="431"/>
      <c r="T135" s="431"/>
      <c r="U135" s="431"/>
      <c r="V135" s="431"/>
      <c r="W135" s="401"/>
      <c r="X135" s="413"/>
      <c r="Y135" s="432"/>
      <c r="Z135" s="433"/>
      <c r="AA135" s="457">
        <v>1971</v>
      </c>
      <c r="AB135" s="433"/>
      <c r="AC135" s="433"/>
      <c r="AD135" s="433"/>
      <c r="AE135" s="433">
        <v>1842.12</v>
      </c>
      <c r="AF135" s="433"/>
      <c r="AG135" s="433"/>
      <c r="AH135" s="433"/>
      <c r="AI135" s="433"/>
      <c r="AJ135" s="433"/>
      <c r="AK135" s="433"/>
      <c r="AL135" s="433"/>
      <c r="AM135" s="433"/>
      <c r="AN135" s="433"/>
      <c r="AO135" s="436"/>
      <c r="AP135" s="433"/>
      <c r="AQ135" s="452"/>
    </row>
    <row r="136" spans="1:43" s="421" customFormat="1" ht="126" x14ac:dyDescent="0.25">
      <c r="A136" s="411" t="s">
        <v>1220</v>
      </c>
      <c r="B136" s="409" t="s">
        <v>1105</v>
      </c>
      <c r="C136" s="410" t="s">
        <v>1092</v>
      </c>
      <c r="D136" s="410" t="s">
        <v>1152</v>
      </c>
      <c r="E136" s="411" t="s">
        <v>500</v>
      </c>
      <c r="F136" s="411" t="s">
        <v>74</v>
      </c>
      <c r="G136" s="430">
        <f>0.15*0.86</f>
        <v>0.129</v>
      </c>
      <c r="H136" s="430">
        <f>0.15*0.86</f>
        <v>0.129</v>
      </c>
      <c r="I136" s="430"/>
      <c r="J136" s="411">
        <v>2033</v>
      </c>
      <c r="K136" s="412" t="s">
        <v>909</v>
      </c>
      <c r="L136" s="431">
        <f t="shared" si="61"/>
        <v>3375.12</v>
      </c>
      <c r="M136" s="431">
        <f t="shared" si="62"/>
        <v>3375.12</v>
      </c>
      <c r="N136" s="401"/>
      <c r="O136" s="431"/>
      <c r="P136" s="431"/>
      <c r="Q136" s="431"/>
      <c r="R136" s="431"/>
      <c r="S136" s="431"/>
      <c r="T136" s="431"/>
      <c r="U136" s="431"/>
      <c r="V136" s="431"/>
      <c r="W136" s="401"/>
      <c r="X136" s="413"/>
      <c r="Y136" s="432"/>
      <c r="Z136" s="433"/>
      <c r="AA136" s="457">
        <v>1533</v>
      </c>
      <c r="AB136" s="433"/>
      <c r="AC136" s="433"/>
      <c r="AD136" s="433"/>
      <c r="AE136" s="433">
        <v>1842.12</v>
      </c>
      <c r="AF136" s="433"/>
      <c r="AG136" s="433"/>
      <c r="AH136" s="433"/>
      <c r="AI136" s="433"/>
      <c r="AJ136" s="433"/>
      <c r="AK136" s="433"/>
      <c r="AL136" s="433"/>
      <c r="AM136" s="433"/>
      <c r="AN136" s="433"/>
      <c r="AO136" s="436"/>
      <c r="AP136" s="433"/>
      <c r="AQ136" s="452"/>
    </row>
    <row r="137" spans="1:43" s="421" customFormat="1" ht="126" x14ac:dyDescent="0.25">
      <c r="A137" s="411" t="s">
        <v>1221</v>
      </c>
      <c r="B137" s="409" t="s">
        <v>1106</v>
      </c>
      <c r="C137" s="410" t="s">
        <v>1092</v>
      </c>
      <c r="D137" s="410" t="s">
        <v>1151</v>
      </c>
      <c r="E137" s="411" t="s">
        <v>500</v>
      </c>
      <c r="F137" s="411" t="s">
        <v>74</v>
      </c>
      <c r="G137" s="430">
        <v>0.129</v>
      </c>
      <c r="H137" s="430">
        <v>0.129</v>
      </c>
      <c r="I137" s="430"/>
      <c r="J137" s="411">
        <v>2033</v>
      </c>
      <c r="K137" s="412" t="s">
        <v>909</v>
      </c>
      <c r="L137" s="431">
        <f t="shared" si="61"/>
        <v>3375.12</v>
      </c>
      <c r="M137" s="431">
        <f t="shared" si="62"/>
        <v>3375.12</v>
      </c>
      <c r="N137" s="401"/>
      <c r="O137" s="431"/>
      <c r="P137" s="431"/>
      <c r="Q137" s="431"/>
      <c r="R137" s="431"/>
      <c r="S137" s="431"/>
      <c r="T137" s="431"/>
      <c r="U137" s="431"/>
      <c r="V137" s="431"/>
      <c r="W137" s="401"/>
      <c r="X137" s="413"/>
      <c r="Y137" s="432"/>
      <c r="Z137" s="433"/>
      <c r="AA137" s="457">
        <v>1533</v>
      </c>
      <c r="AB137" s="433"/>
      <c r="AC137" s="433"/>
      <c r="AD137" s="433"/>
      <c r="AE137" s="433">
        <v>1842.12</v>
      </c>
      <c r="AF137" s="433"/>
      <c r="AG137" s="433"/>
      <c r="AH137" s="433"/>
      <c r="AI137" s="433"/>
      <c r="AJ137" s="433"/>
      <c r="AK137" s="433"/>
      <c r="AL137" s="433"/>
      <c r="AM137" s="433"/>
      <c r="AN137" s="433"/>
      <c r="AO137" s="436"/>
      <c r="AP137" s="433"/>
      <c r="AQ137" s="452"/>
    </row>
    <row r="138" spans="1:43" s="421" customFormat="1" ht="126" x14ac:dyDescent="0.25">
      <c r="A138" s="411" t="s">
        <v>1222</v>
      </c>
      <c r="B138" s="409" t="s">
        <v>1107</v>
      </c>
      <c r="C138" s="410" t="s">
        <v>1092</v>
      </c>
      <c r="D138" s="410" t="s">
        <v>1153</v>
      </c>
      <c r="E138" s="411" t="s">
        <v>500</v>
      </c>
      <c r="F138" s="411" t="s">
        <v>74</v>
      </c>
      <c r="G138" s="430">
        <v>4.8</v>
      </c>
      <c r="H138" s="430">
        <v>4.8</v>
      </c>
      <c r="I138" s="430"/>
      <c r="J138" s="411">
        <v>2034</v>
      </c>
      <c r="K138" s="412" t="s">
        <v>910</v>
      </c>
      <c r="L138" s="431">
        <f t="shared" si="61"/>
        <v>3040.6080000000002</v>
      </c>
      <c r="M138" s="431">
        <f t="shared" si="62"/>
        <v>3040.6080000000002</v>
      </c>
      <c r="N138" s="401"/>
      <c r="O138" s="431"/>
      <c r="P138" s="431"/>
      <c r="Q138" s="431"/>
      <c r="R138" s="431"/>
      <c r="S138" s="431"/>
      <c r="T138" s="431"/>
      <c r="U138" s="431"/>
      <c r="V138" s="431"/>
      <c r="W138" s="401"/>
      <c r="X138" s="413"/>
      <c r="Y138" s="432"/>
      <c r="Z138" s="433"/>
      <c r="AA138" s="433"/>
      <c r="AB138" s="433">
        <v>1605.4079999999999</v>
      </c>
      <c r="AC138" s="433"/>
      <c r="AD138" s="433"/>
      <c r="AE138" s="433"/>
      <c r="AF138" s="433">
        <v>1435.2</v>
      </c>
      <c r="AG138" s="433"/>
      <c r="AH138" s="433"/>
      <c r="AI138" s="433"/>
      <c r="AJ138" s="433"/>
      <c r="AK138" s="433"/>
      <c r="AL138" s="433"/>
      <c r="AM138" s="433"/>
      <c r="AN138" s="433"/>
      <c r="AO138" s="436"/>
      <c r="AP138" s="433"/>
      <c r="AQ138" s="452"/>
    </row>
    <row r="139" spans="1:43" s="421" customFormat="1" ht="126" x14ac:dyDescent="0.25">
      <c r="A139" s="411" t="s">
        <v>1223</v>
      </c>
      <c r="B139" s="409" t="s">
        <v>1108</v>
      </c>
      <c r="C139" s="410" t="s">
        <v>1092</v>
      </c>
      <c r="D139" s="410" t="s">
        <v>1154</v>
      </c>
      <c r="E139" s="411" t="s">
        <v>500</v>
      </c>
      <c r="F139" s="411" t="s">
        <v>74</v>
      </c>
      <c r="G139" s="430">
        <v>0.13002340000000001</v>
      </c>
      <c r="H139" s="430">
        <v>0.13002340000000001</v>
      </c>
      <c r="I139" s="430"/>
      <c r="J139" s="411">
        <v>2034</v>
      </c>
      <c r="K139" s="412" t="s">
        <v>910</v>
      </c>
      <c r="L139" s="431">
        <f t="shared" si="61"/>
        <v>3304.7039999999997</v>
      </c>
      <c r="M139" s="431">
        <f t="shared" si="62"/>
        <v>3304.7039999999997</v>
      </c>
      <c r="N139" s="401"/>
      <c r="O139" s="431"/>
      <c r="P139" s="431"/>
      <c r="Q139" s="431"/>
      <c r="R139" s="431"/>
      <c r="S139" s="431"/>
      <c r="T139" s="431"/>
      <c r="U139" s="431"/>
      <c r="V139" s="431"/>
      <c r="W139" s="401"/>
      <c r="X139" s="413"/>
      <c r="Y139" s="432"/>
      <c r="Z139" s="433"/>
      <c r="AA139" s="433"/>
      <c r="AB139" s="433">
        <v>1376.0640000000001</v>
      </c>
      <c r="AC139" s="433"/>
      <c r="AD139" s="433"/>
      <c r="AE139" s="433"/>
      <c r="AF139" s="433">
        <v>1928.6399999999999</v>
      </c>
      <c r="AG139" s="433"/>
      <c r="AH139" s="433"/>
      <c r="AI139" s="433"/>
      <c r="AJ139" s="433"/>
      <c r="AK139" s="433"/>
      <c r="AL139" s="433"/>
      <c r="AM139" s="433"/>
      <c r="AN139" s="433"/>
      <c r="AO139" s="436"/>
      <c r="AP139" s="433"/>
      <c r="AQ139" s="452"/>
    </row>
    <row r="140" spans="1:43" s="421" customFormat="1" ht="126" x14ac:dyDescent="0.25">
      <c r="A140" s="411" t="s">
        <v>1224</v>
      </c>
      <c r="B140" s="409" t="s">
        <v>1109</v>
      </c>
      <c r="C140" s="410" t="s">
        <v>1092</v>
      </c>
      <c r="D140" s="410" t="s">
        <v>1155</v>
      </c>
      <c r="E140" s="411" t="s">
        <v>500</v>
      </c>
      <c r="F140" s="411" t="s">
        <v>74</v>
      </c>
      <c r="G140" s="430">
        <v>5.5035000000000007</v>
      </c>
      <c r="H140" s="430">
        <v>5.5035000000000007</v>
      </c>
      <c r="I140" s="430"/>
      <c r="J140" s="411">
        <v>2034</v>
      </c>
      <c r="K140" s="412" t="s">
        <v>910</v>
      </c>
      <c r="L140" s="431">
        <f t="shared" si="61"/>
        <v>3040.6080000000002</v>
      </c>
      <c r="M140" s="431">
        <f t="shared" si="62"/>
        <v>3040.6080000000002</v>
      </c>
      <c r="N140" s="401"/>
      <c r="O140" s="431"/>
      <c r="P140" s="431"/>
      <c r="Q140" s="431"/>
      <c r="R140" s="431"/>
      <c r="S140" s="431"/>
      <c r="T140" s="431"/>
      <c r="U140" s="431"/>
      <c r="V140" s="431"/>
      <c r="W140" s="401"/>
      <c r="X140" s="413"/>
      <c r="Y140" s="432"/>
      <c r="Z140" s="433"/>
      <c r="AA140" s="433"/>
      <c r="AB140" s="433">
        <v>1605.4079999999999</v>
      </c>
      <c r="AC140" s="433"/>
      <c r="AD140" s="433"/>
      <c r="AE140" s="433"/>
      <c r="AF140" s="433">
        <v>1435.2</v>
      </c>
      <c r="AG140" s="433"/>
      <c r="AH140" s="433"/>
      <c r="AI140" s="433"/>
      <c r="AJ140" s="433"/>
      <c r="AK140" s="433"/>
      <c r="AL140" s="433"/>
      <c r="AM140" s="433"/>
      <c r="AN140" s="433"/>
      <c r="AO140" s="436"/>
      <c r="AP140" s="433"/>
      <c r="AQ140" s="452"/>
    </row>
    <row r="141" spans="1:43" s="421" customFormat="1" ht="126" x14ac:dyDescent="0.25">
      <c r="A141" s="411" t="s">
        <v>1225</v>
      </c>
      <c r="B141" s="409" t="s">
        <v>1110</v>
      </c>
      <c r="C141" s="410" t="s">
        <v>1092</v>
      </c>
      <c r="D141" s="410" t="s">
        <v>1156</v>
      </c>
      <c r="E141" s="411" t="s">
        <v>500</v>
      </c>
      <c r="F141" s="411" t="s">
        <v>74</v>
      </c>
      <c r="G141" s="430">
        <v>2.125</v>
      </c>
      <c r="H141" s="430">
        <v>2.125</v>
      </c>
      <c r="I141" s="430"/>
      <c r="J141" s="411">
        <v>2034</v>
      </c>
      <c r="K141" s="412" t="s">
        <v>910</v>
      </c>
      <c r="L141" s="431">
        <f t="shared" si="61"/>
        <v>3534.0479999999998</v>
      </c>
      <c r="M141" s="431">
        <f t="shared" si="62"/>
        <v>3534.0479999999998</v>
      </c>
      <c r="N141" s="401"/>
      <c r="O141" s="431"/>
      <c r="P141" s="431"/>
      <c r="Q141" s="431"/>
      <c r="R141" s="431"/>
      <c r="S141" s="431"/>
      <c r="T141" s="431"/>
      <c r="U141" s="431"/>
      <c r="V141" s="431"/>
      <c r="W141" s="401"/>
      <c r="X141" s="413"/>
      <c r="Y141" s="432"/>
      <c r="Z141" s="433"/>
      <c r="AA141" s="433"/>
      <c r="AB141" s="433">
        <v>1605.4079999999999</v>
      </c>
      <c r="AC141" s="433"/>
      <c r="AD141" s="433"/>
      <c r="AE141" s="433"/>
      <c r="AF141" s="433">
        <v>1928.6399999999999</v>
      </c>
      <c r="AG141" s="433"/>
      <c r="AH141" s="433"/>
      <c r="AI141" s="433"/>
      <c r="AJ141" s="433"/>
      <c r="AK141" s="433"/>
      <c r="AL141" s="433"/>
      <c r="AM141" s="433"/>
      <c r="AN141" s="433"/>
      <c r="AO141" s="436"/>
      <c r="AP141" s="433"/>
      <c r="AQ141" s="452"/>
    </row>
    <row r="142" spans="1:43" s="421" customFormat="1" ht="126" x14ac:dyDescent="0.25">
      <c r="A142" s="411" t="s">
        <v>1226</v>
      </c>
      <c r="B142" s="409" t="s">
        <v>1111</v>
      </c>
      <c r="C142" s="410" t="s">
        <v>1092</v>
      </c>
      <c r="D142" s="410" t="s">
        <v>1157</v>
      </c>
      <c r="E142" s="411" t="s">
        <v>500</v>
      </c>
      <c r="F142" s="411" t="s">
        <v>74</v>
      </c>
      <c r="G142" s="430">
        <v>7.3942800000000002</v>
      </c>
      <c r="H142" s="430">
        <v>7.3942800000000002</v>
      </c>
      <c r="I142" s="430"/>
      <c r="J142" s="411">
        <v>2035</v>
      </c>
      <c r="K142" s="412" t="s">
        <v>910</v>
      </c>
      <c r="L142" s="431">
        <f t="shared" si="61"/>
        <v>3115.2</v>
      </c>
      <c r="M142" s="431">
        <f t="shared" si="62"/>
        <v>3115.2</v>
      </c>
      <c r="N142" s="401"/>
      <c r="O142" s="431"/>
      <c r="P142" s="431"/>
      <c r="Q142" s="431"/>
      <c r="R142" s="431"/>
      <c r="S142" s="431"/>
      <c r="T142" s="431"/>
      <c r="U142" s="431"/>
      <c r="V142" s="431"/>
      <c r="W142" s="401"/>
      <c r="X142" s="413"/>
      <c r="Y142" s="432"/>
      <c r="Z142" s="433"/>
      <c r="AA142" s="433"/>
      <c r="AB142" s="433"/>
      <c r="AC142" s="457">
        <v>1680</v>
      </c>
      <c r="AD142" s="433"/>
      <c r="AE142" s="433"/>
      <c r="AF142" s="433">
        <v>1435.2</v>
      </c>
      <c r="AG142" s="433"/>
      <c r="AH142" s="433"/>
      <c r="AI142" s="433"/>
      <c r="AJ142" s="433"/>
      <c r="AK142" s="433"/>
      <c r="AL142" s="433"/>
      <c r="AM142" s="433"/>
      <c r="AN142" s="433"/>
      <c r="AO142" s="436"/>
      <c r="AP142" s="433"/>
      <c r="AQ142" s="452"/>
    </row>
    <row r="143" spans="1:43" s="421" customFormat="1" ht="126" x14ac:dyDescent="0.25">
      <c r="A143" s="411" t="s">
        <v>1227</v>
      </c>
      <c r="B143" s="409" t="s">
        <v>1112</v>
      </c>
      <c r="C143" s="410" t="s">
        <v>1092</v>
      </c>
      <c r="D143" s="410" t="s">
        <v>1158</v>
      </c>
      <c r="E143" s="411" t="s">
        <v>500</v>
      </c>
      <c r="F143" s="411" t="s">
        <v>74</v>
      </c>
      <c r="G143" s="430">
        <v>9.8939999999999984</v>
      </c>
      <c r="H143" s="430">
        <v>9.8939999999999984</v>
      </c>
      <c r="I143" s="430"/>
      <c r="J143" s="411">
        <v>2039</v>
      </c>
      <c r="K143" s="412" t="s">
        <v>911</v>
      </c>
      <c r="L143" s="431">
        <f t="shared" si="61"/>
        <v>5625.36</v>
      </c>
      <c r="M143" s="431">
        <f t="shared" si="62"/>
        <v>5625.36</v>
      </c>
      <c r="N143" s="401"/>
      <c r="O143" s="431"/>
      <c r="P143" s="431"/>
      <c r="Q143" s="431"/>
      <c r="R143" s="431"/>
      <c r="S143" s="431"/>
      <c r="T143" s="431"/>
      <c r="U143" s="431"/>
      <c r="V143" s="431"/>
      <c r="W143" s="401"/>
      <c r="X143" s="413"/>
      <c r="Y143" s="432"/>
      <c r="Z143" s="433"/>
      <c r="AA143" s="433"/>
      <c r="AB143" s="433"/>
      <c r="AC143" s="433"/>
      <c r="AD143" s="433"/>
      <c r="AE143" s="433"/>
      <c r="AF143" s="433"/>
      <c r="AG143" s="455">
        <v>5625.36</v>
      </c>
      <c r="AH143" s="433"/>
      <c r="AI143" s="433"/>
      <c r="AJ143" s="433"/>
      <c r="AK143" s="433"/>
      <c r="AL143" s="433"/>
      <c r="AM143" s="433"/>
      <c r="AN143" s="433"/>
      <c r="AO143" s="436"/>
      <c r="AP143" s="433"/>
      <c r="AQ143" s="452"/>
    </row>
    <row r="144" spans="1:43" s="421" customFormat="1" ht="126" x14ac:dyDescent="0.25">
      <c r="A144" s="411" t="s">
        <v>1228</v>
      </c>
      <c r="B144" s="409" t="s">
        <v>1114</v>
      </c>
      <c r="C144" s="410" t="s">
        <v>1092</v>
      </c>
      <c r="D144" s="410" t="s">
        <v>1159</v>
      </c>
      <c r="E144" s="411" t="s">
        <v>500</v>
      </c>
      <c r="F144" s="411" t="s">
        <v>74</v>
      </c>
      <c r="G144" s="430">
        <v>0.4299</v>
      </c>
      <c r="H144" s="430">
        <v>0.4299</v>
      </c>
      <c r="I144" s="430"/>
      <c r="J144" s="411">
        <v>2036</v>
      </c>
      <c r="K144" s="412" t="s">
        <v>911</v>
      </c>
      <c r="L144" s="431">
        <f t="shared" si="61"/>
        <v>3779.16</v>
      </c>
      <c r="M144" s="431">
        <f t="shared" si="62"/>
        <v>3779.16</v>
      </c>
      <c r="N144" s="401"/>
      <c r="O144" s="431"/>
      <c r="P144" s="431"/>
      <c r="Q144" s="431"/>
      <c r="R144" s="431"/>
      <c r="S144" s="431"/>
      <c r="T144" s="431"/>
      <c r="U144" s="431"/>
      <c r="V144" s="431"/>
      <c r="W144" s="401"/>
      <c r="X144" s="413"/>
      <c r="Y144" s="432"/>
      <c r="Z144" s="433"/>
      <c r="AA144" s="433"/>
      <c r="AB144" s="433"/>
      <c r="AC144" s="433"/>
      <c r="AD144" s="433">
        <v>1759.8</v>
      </c>
      <c r="AE144" s="433"/>
      <c r="AF144" s="433"/>
      <c r="AG144" s="433">
        <v>2019.36</v>
      </c>
      <c r="AH144" s="433"/>
      <c r="AI144" s="433"/>
      <c r="AJ144" s="433"/>
      <c r="AK144" s="433"/>
      <c r="AL144" s="433"/>
      <c r="AM144" s="433"/>
      <c r="AN144" s="433"/>
      <c r="AO144" s="436"/>
      <c r="AP144" s="433"/>
      <c r="AQ144" s="452"/>
    </row>
    <row r="145" spans="1:43" s="421" customFormat="1" ht="126" x14ac:dyDescent="0.25">
      <c r="A145" s="411" t="s">
        <v>1229</v>
      </c>
      <c r="B145" s="409" t="s">
        <v>1113</v>
      </c>
      <c r="C145" s="410" t="s">
        <v>1092</v>
      </c>
      <c r="D145" s="410" t="s">
        <v>1160</v>
      </c>
      <c r="E145" s="411" t="s">
        <v>500</v>
      </c>
      <c r="F145" s="411" t="s">
        <v>74</v>
      </c>
      <c r="G145" s="430">
        <v>0.504</v>
      </c>
      <c r="H145" s="430">
        <v>0.504</v>
      </c>
      <c r="I145" s="430"/>
      <c r="J145" s="411">
        <v>2038</v>
      </c>
      <c r="K145" s="412" t="s">
        <v>911</v>
      </c>
      <c r="L145" s="431">
        <f t="shared" si="61"/>
        <v>3454.56</v>
      </c>
      <c r="M145" s="431">
        <f t="shared" si="62"/>
        <v>3454.56</v>
      </c>
      <c r="N145" s="401"/>
      <c r="O145" s="431"/>
      <c r="P145" s="431"/>
      <c r="Q145" s="431"/>
      <c r="R145" s="431"/>
      <c r="S145" s="431"/>
      <c r="T145" s="431"/>
      <c r="U145" s="431"/>
      <c r="V145" s="431"/>
      <c r="W145" s="401"/>
      <c r="X145" s="413"/>
      <c r="Y145" s="432"/>
      <c r="Z145" s="433"/>
      <c r="AA145" s="433"/>
      <c r="AB145" s="433"/>
      <c r="AC145" s="433"/>
      <c r="AD145" s="433"/>
      <c r="AE145" s="433"/>
      <c r="AF145" s="433">
        <v>1435.2</v>
      </c>
      <c r="AG145" s="433">
        <v>2019.36</v>
      </c>
      <c r="AH145" s="433"/>
      <c r="AI145" s="433"/>
      <c r="AJ145" s="433"/>
      <c r="AK145" s="433"/>
      <c r="AL145" s="433"/>
      <c r="AM145" s="433"/>
      <c r="AN145" s="433"/>
      <c r="AO145" s="436"/>
      <c r="AP145" s="433"/>
      <c r="AQ145" s="452"/>
    </row>
    <row r="146" spans="1:43" s="421" customFormat="1" ht="126" x14ac:dyDescent="0.25">
      <c r="A146" s="411" t="s">
        <v>1230</v>
      </c>
      <c r="B146" s="409" t="s">
        <v>1115</v>
      </c>
      <c r="C146" s="410" t="s">
        <v>1092</v>
      </c>
      <c r="D146" s="410" t="s">
        <v>1161</v>
      </c>
      <c r="E146" s="411" t="s">
        <v>500</v>
      </c>
      <c r="F146" s="411" t="s">
        <v>74</v>
      </c>
      <c r="G146" s="430">
        <v>4.2990000000000004</v>
      </c>
      <c r="H146" s="430">
        <v>4.2990000000000004</v>
      </c>
      <c r="I146" s="430"/>
      <c r="J146" s="411">
        <v>2039</v>
      </c>
      <c r="K146" s="412" t="s">
        <v>911</v>
      </c>
      <c r="L146" s="431">
        <f t="shared" si="61"/>
        <v>2019.36</v>
      </c>
      <c r="M146" s="431">
        <f t="shared" si="62"/>
        <v>2019.36</v>
      </c>
      <c r="N146" s="401"/>
      <c r="O146" s="431"/>
      <c r="P146" s="431"/>
      <c r="Q146" s="431"/>
      <c r="R146" s="431"/>
      <c r="S146" s="431"/>
      <c r="T146" s="431"/>
      <c r="U146" s="431"/>
      <c r="V146" s="431"/>
      <c r="W146" s="401"/>
      <c r="X146" s="413"/>
      <c r="Y146" s="432"/>
      <c r="Z146" s="433"/>
      <c r="AA146" s="433"/>
      <c r="AB146" s="433"/>
      <c r="AC146" s="433"/>
      <c r="AD146" s="433"/>
      <c r="AE146" s="433"/>
      <c r="AF146" s="433"/>
      <c r="AG146" s="433">
        <v>2019.36</v>
      </c>
      <c r="AH146" s="433"/>
      <c r="AI146" s="433"/>
      <c r="AJ146" s="433"/>
      <c r="AK146" s="433"/>
      <c r="AL146" s="433"/>
      <c r="AM146" s="433"/>
      <c r="AN146" s="433"/>
      <c r="AO146" s="436"/>
      <c r="AP146" s="433"/>
      <c r="AQ146" s="452"/>
    </row>
    <row r="147" spans="1:43" s="421" customFormat="1" ht="126" x14ac:dyDescent="0.25">
      <c r="A147" s="411" t="s">
        <v>1231</v>
      </c>
      <c r="B147" s="409" t="s">
        <v>1116</v>
      </c>
      <c r="C147" s="410" t="s">
        <v>1092</v>
      </c>
      <c r="D147" s="410" t="s">
        <v>1162</v>
      </c>
      <c r="E147" s="411" t="s">
        <v>500</v>
      </c>
      <c r="F147" s="411" t="s">
        <v>74</v>
      </c>
      <c r="G147" s="430">
        <v>3.0093000000000001</v>
      </c>
      <c r="H147" s="430">
        <v>3.0093000000000001</v>
      </c>
      <c r="I147" s="430"/>
      <c r="J147" s="411">
        <v>2039</v>
      </c>
      <c r="K147" s="412" t="s">
        <v>912</v>
      </c>
      <c r="L147" s="431">
        <f t="shared" si="61"/>
        <v>5043.3599999999997</v>
      </c>
      <c r="M147" s="431">
        <f t="shared" si="62"/>
        <v>5043.3599999999997</v>
      </c>
      <c r="N147" s="401"/>
      <c r="O147" s="431"/>
      <c r="P147" s="431"/>
      <c r="Q147" s="431"/>
      <c r="R147" s="431"/>
      <c r="S147" s="431"/>
      <c r="T147" s="431"/>
      <c r="U147" s="431"/>
      <c r="V147" s="431"/>
      <c r="W147" s="401"/>
      <c r="X147" s="413"/>
      <c r="Y147" s="432"/>
      <c r="Z147" s="433"/>
      <c r="AA147" s="433"/>
      <c r="AB147" s="433"/>
      <c r="AC147" s="433"/>
      <c r="AD147" s="433"/>
      <c r="AE147" s="433"/>
      <c r="AF147" s="433"/>
      <c r="AG147" s="433">
        <v>2019.36</v>
      </c>
      <c r="AH147" s="433">
        <v>3024</v>
      </c>
      <c r="AI147" s="433"/>
      <c r="AJ147" s="433"/>
      <c r="AK147" s="433"/>
      <c r="AL147" s="433"/>
      <c r="AM147" s="433"/>
      <c r="AN147" s="433"/>
      <c r="AO147" s="436"/>
      <c r="AP147" s="433"/>
      <c r="AQ147" s="452"/>
    </row>
    <row r="148" spans="1:43" s="421" customFormat="1" ht="126" x14ac:dyDescent="0.25">
      <c r="A148" s="411" t="s">
        <v>1232</v>
      </c>
      <c r="B148" s="409" t="s">
        <v>1117</v>
      </c>
      <c r="C148" s="410" t="s">
        <v>1092</v>
      </c>
      <c r="D148" s="410" t="s">
        <v>1163</v>
      </c>
      <c r="E148" s="411" t="s">
        <v>500</v>
      </c>
      <c r="F148" s="411" t="s">
        <v>74</v>
      </c>
      <c r="G148" s="430">
        <v>2.5794000000000001</v>
      </c>
      <c r="H148" s="430">
        <v>2.5794000000000001</v>
      </c>
      <c r="I148" s="430"/>
      <c r="J148" s="411">
        <v>2040</v>
      </c>
      <c r="K148" s="412" t="s">
        <v>912</v>
      </c>
      <c r="L148" s="431">
        <f t="shared" si="61"/>
        <v>5140.7999999999993</v>
      </c>
      <c r="M148" s="431">
        <f t="shared" si="62"/>
        <v>5140.7999999999993</v>
      </c>
      <c r="N148" s="401"/>
      <c r="O148" s="431"/>
      <c r="P148" s="431"/>
      <c r="Q148" s="431"/>
      <c r="R148" s="431"/>
      <c r="S148" s="431"/>
      <c r="T148" s="431"/>
      <c r="U148" s="431"/>
      <c r="V148" s="431"/>
      <c r="W148" s="401"/>
      <c r="X148" s="413"/>
      <c r="Y148" s="432"/>
      <c r="Z148" s="433"/>
      <c r="AA148" s="433"/>
      <c r="AB148" s="433"/>
      <c r="AC148" s="433"/>
      <c r="AD148" s="433"/>
      <c r="AE148" s="433"/>
      <c r="AF148" s="433"/>
      <c r="AG148" s="433"/>
      <c r="AH148" s="433">
        <v>5140.7999999999993</v>
      </c>
      <c r="AI148" s="433"/>
      <c r="AJ148" s="433"/>
      <c r="AK148" s="433"/>
      <c r="AL148" s="433"/>
      <c r="AM148" s="433"/>
      <c r="AN148" s="433"/>
      <c r="AO148" s="436"/>
      <c r="AP148" s="433"/>
      <c r="AQ148" s="452"/>
    </row>
    <row r="149" spans="1:43" s="421" customFormat="1" ht="126" x14ac:dyDescent="0.25">
      <c r="A149" s="411" t="s">
        <v>1233</v>
      </c>
      <c r="B149" s="409" t="s">
        <v>1118</v>
      </c>
      <c r="C149" s="410" t="s">
        <v>1092</v>
      </c>
      <c r="D149" s="410" t="s">
        <v>1164</v>
      </c>
      <c r="E149" s="411" t="s">
        <v>500</v>
      </c>
      <c r="F149" s="411" t="s">
        <v>74</v>
      </c>
      <c r="G149" s="430">
        <v>43.199999999999996</v>
      </c>
      <c r="H149" s="430">
        <v>43.199999999999996</v>
      </c>
      <c r="I149" s="430"/>
      <c r="J149" s="411">
        <v>2035</v>
      </c>
      <c r="K149" s="412" t="s">
        <v>912</v>
      </c>
      <c r="L149" s="431">
        <f t="shared" si="61"/>
        <v>9001.380000000001</v>
      </c>
      <c r="M149" s="431">
        <f t="shared" si="62"/>
        <v>9001.380000000001</v>
      </c>
      <c r="N149" s="401"/>
      <c r="O149" s="431"/>
      <c r="P149" s="431"/>
      <c r="Q149" s="431"/>
      <c r="R149" s="431"/>
      <c r="S149" s="431"/>
      <c r="T149" s="431"/>
      <c r="U149" s="431"/>
      <c r="V149" s="431"/>
      <c r="W149" s="401"/>
      <c r="X149" s="413"/>
      <c r="Y149" s="432"/>
      <c r="Z149" s="433"/>
      <c r="AA149" s="433"/>
      <c r="AB149" s="433"/>
      <c r="AC149" s="433">
        <v>2521.38</v>
      </c>
      <c r="AD149" s="433"/>
      <c r="AE149" s="433"/>
      <c r="AF149" s="433"/>
      <c r="AG149" s="433"/>
      <c r="AH149" s="433">
        <v>6480</v>
      </c>
      <c r="AI149" s="433"/>
      <c r="AJ149" s="433"/>
      <c r="AK149" s="433"/>
      <c r="AL149" s="433"/>
      <c r="AM149" s="433"/>
      <c r="AN149" s="433"/>
      <c r="AO149" s="436"/>
      <c r="AP149" s="433"/>
      <c r="AQ149" s="452"/>
    </row>
    <row r="150" spans="1:43" s="421" customFormat="1" ht="126" x14ac:dyDescent="0.25">
      <c r="A150" s="411" t="s">
        <v>1234</v>
      </c>
      <c r="B150" s="409" t="s">
        <v>1165</v>
      </c>
      <c r="C150" s="410" t="s">
        <v>1092</v>
      </c>
      <c r="D150" s="410" t="s">
        <v>1166</v>
      </c>
      <c r="E150" s="411" t="s">
        <v>500</v>
      </c>
      <c r="F150" s="411" t="s">
        <v>74</v>
      </c>
      <c r="G150" s="430">
        <v>0.30099999999999999</v>
      </c>
      <c r="H150" s="430">
        <v>0.30099999999999999</v>
      </c>
      <c r="I150" s="430"/>
      <c r="J150" s="411">
        <v>2035</v>
      </c>
      <c r="K150" s="411">
        <v>2035</v>
      </c>
      <c r="L150" s="431">
        <f t="shared" si="61"/>
        <v>1440.7920000000001</v>
      </c>
      <c r="M150" s="431">
        <f t="shared" si="62"/>
        <v>1440.7920000000001</v>
      </c>
      <c r="N150" s="401"/>
      <c r="O150" s="431"/>
      <c r="P150" s="431"/>
      <c r="Q150" s="431"/>
      <c r="R150" s="431"/>
      <c r="S150" s="431"/>
      <c r="T150" s="431"/>
      <c r="U150" s="431"/>
      <c r="V150" s="431"/>
      <c r="W150" s="401"/>
      <c r="X150" s="413"/>
      <c r="Y150" s="432"/>
      <c r="Z150" s="433"/>
      <c r="AA150" s="433"/>
      <c r="AB150" s="433"/>
      <c r="AC150" s="433">
        <v>1440.7920000000001</v>
      </c>
      <c r="AD150" s="433"/>
      <c r="AE150" s="433"/>
      <c r="AF150" s="433"/>
      <c r="AG150" s="433"/>
      <c r="AH150" s="433"/>
      <c r="AI150" s="433"/>
      <c r="AJ150" s="433"/>
      <c r="AK150" s="433"/>
      <c r="AL150" s="433"/>
      <c r="AM150" s="433"/>
      <c r="AN150" s="433"/>
      <c r="AO150" s="436"/>
      <c r="AP150" s="433"/>
      <c r="AQ150" s="452"/>
    </row>
    <row r="151" spans="1:43" s="421" customFormat="1" ht="126" x14ac:dyDescent="0.25">
      <c r="A151" s="411" t="s">
        <v>1235</v>
      </c>
      <c r="B151" s="409" t="s">
        <v>1120</v>
      </c>
      <c r="C151" s="410" t="s">
        <v>1092</v>
      </c>
      <c r="D151" s="410" t="s">
        <v>1167</v>
      </c>
      <c r="E151" s="411" t="s">
        <v>500</v>
      </c>
      <c r="F151" s="411" t="s">
        <v>74</v>
      </c>
      <c r="G151" s="430">
        <v>0.129</v>
      </c>
      <c r="H151" s="430">
        <v>0.129</v>
      </c>
      <c r="I151" s="430"/>
      <c r="J151" s="411">
        <v>2035</v>
      </c>
      <c r="K151" s="411">
        <v>2035</v>
      </c>
      <c r="L151" s="431">
        <f t="shared" si="61"/>
        <v>1440.7920000000001</v>
      </c>
      <c r="M151" s="431">
        <f t="shared" si="62"/>
        <v>1440.7920000000001</v>
      </c>
      <c r="N151" s="401"/>
      <c r="O151" s="431"/>
      <c r="P151" s="431"/>
      <c r="Q151" s="431"/>
      <c r="R151" s="431"/>
      <c r="S151" s="431"/>
      <c r="T151" s="431"/>
      <c r="U151" s="431"/>
      <c r="V151" s="431"/>
      <c r="W151" s="401"/>
      <c r="X151" s="413"/>
      <c r="Y151" s="432"/>
      <c r="Z151" s="433"/>
      <c r="AA151" s="433"/>
      <c r="AB151" s="433"/>
      <c r="AC151" s="433">
        <v>1440.7920000000001</v>
      </c>
      <c r="AD151" s="433"/>
      <c r="AE151" s="433"/>
      <c r="AF151" s="433"/>
      <c r="AG151" s="433"/>
      <c r="AH151" s="433"/>
      <c r="AI151" s="433"/>
      <c r="AJ151" s="433"/>
      <c r="AK151" s="433"/>
      <c r="AL151" s="433"/>
      <c r="AM151" s="433"/>
      <c r="AN151" s="433"/>
      <c r="AO151" s="436"/>
      <c r="AP151" s="433"/>
      <c r="AQ151" s="452"/>
    </row>
    <row r="152" spans="1:43" s="421" customFormat="1" ht="126" x14ac:dyDescent="0.25">
      <c r="A152" s="411" t="s">
        <v>1236</v>
      </c>
      <c r="B152" s="409" t="s">
        <v>1119</v>
      </c>
      <c r="C152" s="410" t="s">
        <v>1092</v>
      </c>
      <c r="D152" s="410" t="s">
        <v>1168</v>
      </c>
      <c r="E152" s="411" t="s">
        <v>500</v>
      </c>
      <c r="F152" s="411" t="s">
        <v>74</v>
      </c>
      <c r="G152" s="430">
        <v>4.08</v>
      </c>
      <c r="H152" s="430">
        <v>4.08</v>
      </c>
      <c r="I152" s="430"/>
      <c r="J152" s="411">
        <v>2035</v>
      </c>
      <c r="K152" s="411">
        <v>2035</v>
      </c>
      <c r="L152" s="431">
        <f t="shared" si="61"/>
        <v>4094.1239999999998</v>
      </c>
      <c r="M152" s="431">
        <f t="shared" si="62"/>
        <v>4094.1239999999998</v>
      </c>
      <c r="N152" s="401"/>
      <c r="O152" s="431"/>
      <c r="P152" s="431"/>
      <c r="Q152" s="431"/>
      <c r="R152" s="431"/>
      <c r="S152" s="431"/>
      <c r="T152" s="431"/>
      <c r="U152" s="431"/>
      <c r="V152" s="431"/>
      <c r="W152" s="401"/>
      <c r="X152" s="413"/>
      <c r="Y152" s="432"/>
      <c r="Z152" s="433"/>
      <c r="AA152" s="433"/>
      <c r="AB152" s="433"/>
      <c r="AC152" s="433">
        <v>4094.1239999999998</v>
      </c>
      <c r="AD152" s="433"/>
      <c r="AE152" s="433"/>
      <c r="AF152" s="433"/>
      <c r="AG152" s="433"/>
      <c r="AH152" s="433"/>
      <c r="AI152" s="433"/>
      <c r="AJ152" s="433"/>
      <c r="AK152" s="433"/>
      <c r="AL152" s="433"/>
      <c r="AM152" s="433"/>
      <c r="AN152" s="433"/>
      <c r="AO152" s="436"/>
      <c r="AP152" s="433"/>
      <c r="AQ152" s="452"/>
    </row>
    <row r="153" spans="1:43" s="421" customFormat="1" ht="126" x14ac:dyDescent="0.25">
      <c r="A153" s="411" t="s">
        <v>1237</v>
      </c>
      <c r="B153" s="409" t="s">
        <v>1169</v>
      </c>
      <c r="C153" s="410" t="s">
        <v>1092</v>
      </c>
      <c r="D153" s="410" t="s">
        <v>1170</v>
      </c>
      <c r="E153" s="411" t="s">
        <v>500</v>
      </c>
      <c r="F153" s="411" t="s">
        <v>74</v>
      </c>
      <c r="G153" s="430">
        <v>5.76</v>
      </c>
      <c r="H153" s="430">
        <v>5.76</v>
      </c>
      <c r="I153" s="430"/>
      <c r="J153" s="411">
        <v>2036</v>
      </c>
      <c r="K153" s="411">
        <v>2036</v>
      </c>
      <c r="L153" s="431">
        <f t="shared" si="61"/>
        <v>1680.924</v>
      </c>
      <c r="M153" s="431">
        <f t="shared" si="62"/>
        <v>1680.924</v>
      </c>
      <c r="N153" s="401"/>
      <c r="O153" s="431"/>
      <c r="P153" s="431"/>
      <c r="Q153" s="431"/>
      <c r="R153" s="431"/>
      <c r="S153" s="431"/>
      <c r="T153" s="431"/>
      <c r="U153" s="431"/>
      <c r="V153" s="431"/>
      <c r="W153" s="401"/>
      <c r="X153" s="413"/>
      <c r="Y153" s="432"/>
      <c r="Z153" s="433"/>
      <c r="AA153" s="433"/>
      <c r="AB153" s="433"/>
      <c r="AC153" s="433"/>
      <c r="AD153" s="433">
        <v>1680.924</v>
      </c>
      <c r="AE153" s="433"/>
      <c r="AF153" s="433"/>
      <c r="AG153" s="433"/>
      <c r="AH153" s="433"/>
      <c r="AI153" s="433"/>
      <c r="AJ153" s="433"/>
      <c r="AK153" s="433"/>
      <c r="AL153" s="433"/>
      <c r="AM153" s="433"/>
      <c r="AN153" s="433"/>
      <c r="AO153" s="436"/>
      <c r="AP153" s="433"/>
      <c r="AQ153" s="452"/>
    </row>
    <row r="154" spans="1:43" s="421" customFormat="1" ht="126" x14ac:dyDescent="0.25">
      <c r="A154" s="411" t="s">
        <v>1238</v>
      </c>
      <c r="B154" s="409" t="s">
        <v>1121</v>
      </c>
      <c r="C154" s="410" t="s">
        <v>1092</v>
      </c>
      <c r="D154" s="410" t="s">
        <v>1171</v>
      </c>
      <c r="E154" s="411" t="s">
        <v>500</v>
      </c>
      <c r="F154" s="411" t="s">
        <v>74</v>
      </c>
      <c r="G154" s="430">
        <v>34.031999999999996</v>
      </c>
      <c r="H154" s="430">
        <v>34.031999999999996</v>
      </c>
      <c r="I154" s="430"/>
      <c r="J154" s="411">
        <v>2041</v>
      </c>
      <c r="K154" s="412" t="s">
        <v>919</v>
      </c>
      <c r="L154" s="431">
        <f t="shared" si="61"/>
        <v>10280.4</v>
      </c>
      <c r="M154" s="431">
        <f t="shared" si="62"/>
        <v>10280.4</v>
      </c>
      <c r="N154" s="401"/>
      <c r="O154" s="431"/>
      <c r="P154" s="431"/>
      <c r="Q154" s="431"/>
      <c r="R154" s="431"/>
      <c r="S154" s="431"/>
      <c r="T154" s="431"/>
      <c r="U154" s="431"/>
      <c r="V154" s="431"/>
      <c r="W154" s="401"/>
      <c r="X154" s="413"/>
      <c r="Y154" s="432"/>
      <c r="Z154" s="433"/>
      <c r="AA154" s="433"/>
      <c r="AB154" s="433"/>
      <c r="AC154" s="433"/>
      <c r="AD154" s="433"/>
      <c r="AE154" s="433"/>
      <c r="AF154" s="433"/>
      <c r="AG154" s="433"/>
      <c r="AH154" s="433"/>
      <c r="AI154" s="433">
        <v>10280.4</v>
      </c>
      <c r="AJ154" s="433"/>
      <c r="AK154" s="433"/>
      <c r="AL154" s="433"/>
      <c r="AM154" s="433"/>
      <c r="AN154" s="433"/>
      <c r="AO154" s="436"/>
      <c r="AP154" s="433"/>
      <c r="AQ154" s="452"/>
    </row>
    <row r="155" spans="1:43" s="421" customFormat="1" ht="126" x14ac:dyDescent="0.25">
      <c r="A155" s="411" t="s">
        <v>1239</v>
      </c>
      <c r="B155" s="409" t="s">
        <v>1122</v>
      </c>
      <c r="C155" s="410" t="s">
        <v>1092</v>
      </c>
      <c r="D155" s="410" t="s">
        <v>1172</v>
      </c>
      <c r="E155" s="411" t="s">
        <v>500</v>
      </c>
      <c r="F155" s="411" t="s">
        <v>74</v>
      </c>
      <c r="G155" s="430">
        <v>14.196</v>
      </c>
      <c r="H155" s="430">
        <v>14.196</v>
      </c>
      <c r="I155" s="430"/>
      <c r="J155" s="411">
        <v>2037</v>
      </c>
      <c r="K155" s="412" t="s">
        <v>909</v>
      </c>
      <c r="L155" s="431">
        <f t="shared" si="61"/>
        <v>2763.18</v>
      </c>
      <c r="M155" s="431">
        <f t="shared" si="62"/>
        <v>2763.18</v>
      </c>
      <c r="N155" s="401"/>
      <c r="O155" s="431"/>
      <c r="P155" s="431"/>
      <c r="Q155" s="431"/>
      <c r="R155" s="431"/>
      <c r="S155" s="431"/>
      <c r="T155" s="431"/>
      <c r="U155" s="431"/>
      <c r="V155" s="431"/>
      <c r="W155" s="401"/>
      <c r="X155" s="413"/>
      <c r="Y155" s="432"/>
      <c r="Z155" s="433"/>
      <c r="AA155" s="433"/>
      <c r="AB155" s="433"/>
      <c r="AC155" s="433"/>
      <c r="AD155" s="433"/>
      <c r="AE155" s="433">
        <v>2763.18</v>
      </c>
      <c r="AF155" s="433"/>
      <c r="AG155" s="433"/>
      <c r="AH155" s="433"/>
      <c r="AI155" s="433"/>
      <c r="AJ155" s="433"/>
      <c r="AK155" s="433"/>
      <c r="AL155" s="433"/>
      <c r="AM155" s="433"/>
      <c r="AN155" s="433"/>
      <c r="AO155" s="436"/>
      <c r="AP155" s="433"/>
      <c r="AQ155" s="452"/>
    </row>
    <row r="156" spans="1:43" s="421" customFormat="1" ht="126" x14ac:dyDescent="0.25">
      <c r="A156" s="411" t="s">
        <v>1240</v>
      </c>
      <c r="B156" s="409" t="s">
        <v>1123</v>
      </c>
      <c r="C156" s="410" t="s">
        <v>1092</v>
      </c>
      <c r="D156" s="410" t="s">
        <v>1173</v>
      </c>
      <c r="E156" s="411" t="s">
        <v>500</v>
      </c>
      <c r="F156" s="411" t="s">
        <v>74</v>
      </c>
      <c r="G156" s="430">
        <v>39.936</v>
      </c>
      <c r="H156" s="430">
        <v>39.936</v>
      </c>
      <c r="I156" s="430"/>
      <c r="J156" s="411">
        <v>2036</v>
      </c>
      <c r="K156" s="412" t="s">
        <v>913</v>
      </c>
      <c r="L156" s="431">
        <f t="shared" si="61"/>
        <v>10852.560000000001</v>
      </c>
      <c r="M156" s="431">
        <f t="shared" si="62"/>
        <v>10852.560000000001</v>
      </c>
      <c r="N156" s="401"/>
      <c r="O156" s="431"/>
      <c r="P156" s="431"/>
      <c r="Q156" s="431"/>
      <c r="R156" s="431"/>
      <c r="S156" s="431"/>
      <c r="T156" s="431"/>
      <c r="U156" s="431"/>
      <c r="V156" s="431"/>
      <c r="W156" s="401"/>
      <c r="X156" s="413"/>
      <c r="Y156" s="432"/>
      <c r="Z156" s="433"/>
      <c r="AA156" s="433"/>
      <c r="AB156" s="433"/>
      <c r="AC156" s="433"/>
      <c r="AD156" s="369"/>
      <c r="AE156" s="369"/>
      <c r="AF156" s="433"/>
      <c r="AG156" s="433"/>
      <c r="AH156" s="433">
        <v>907.19999999999993</v>
      </c>
      <c r="AI156" s="433">
        <v>3321.36</v>
      </c>
      <c r="AJ156" s="455">
        <v>6624</v>
      </c>
      <c r="AK156" s="369"/>
      <c r="AL156" s="433"/>
      <c r="AM156" s="433"/>
      <c r="AN156" s="433"/>
      <c r="AO156" s="436"/>
      <c r="AP156" s="433"/>
      <c r="AQ156" s="452"/>
    </row>
    <row r="157" spans="1:43" s="421" customFormat="1" ht="126" x14ac:dyDescent="0.25">
      <c r="A157" s="411" t="s">
        <v>1241</v>
      </c>
      <c r="B157" s="409" t="s">
        <v>1124</v>
      </c>
      <c r="C157" s="410" t="s">
        <v>1092</v>
      </c>
      <c r="D157" s="410" t="s">
        <v>1174</v>
      </c>
      <c r="E157" s="411" t="s">
        <v>500</v>
      </c>
      <c r="F157" s="411" t="s">
        <v>74</v>
      </c>
      <c r="G157" s="430">
        <v>30</v>
      </c>
      <c r="H157" s="430">
        <v>30</v>
      </c>
      <c r="I157" s="430"/>
      <c r="J157" s="411">
        <v>2037</v>
      </c>
      <c r="K157" s="412" t="s">
        <v>911</v>
      </c>
      <c r="L157" s="431">
        <f t="shared" si="61"/>
        <v>3628.62</v>
      </c>
      <c r="M157" s="431">
        <f t="shared" si="62"/>
        <v>3628.62</v>
      </c>
      <c r="N157" s="401"/>
      <c r="O157" s="431"/>
      <c r="P157" s="431"/>
      <c r="Q157" s="431"/>
      <c r="R157" s="431"/>
      <c r="S157" s="431"/>
      <c r="T157" s="431"/>
      <c r="U157" s="431"/>
      <c r="V157" s="431"/>
      <c r="W157" s="401"/>
      <c r="X157" s="413"/>
      <c r="Y157" s="432"/>
      <c r="Z157" s="433"/>
      <c r="AA157" s="433"/>
      <c r="AB157" s="433"/>
      <c r="AC157" s="433"/>
      <c r="AD157" s="433"/>
      <c r="AE157" s="433">
        <v>2763.18</v>
      </c>
      <c r="AF157" s="369"/>
      <c r="AG157" s="433">
        <v>865.44</v>
      </c>
      <c r="AH157" s="433"/>
      <c r="AI157" s="433"/>
      <c r="AJ157" s="433"/>
      <c r="AK157" s="433"/>
      <c r="AL157" s="433"/>
      <c r="AM157" s="433"/>
      <c r="AN157" s="433"/>
      <c r="AO157" s="436"/>
      <c r="AP157" s="433"/>
      <c r="AQ157" s="452"/>
    </row>
    <row r="158" spans="1:43" s="421" customFormat="1" ht="126" x14ac:dyDescent="0.25">
      <c r="A158" s="411" t="s">
        <v>1242</v>
      </c>
      <c r="B158" s="409" t="s">
        <v>1125</v>
      </c>
      <c r="C158" s="410" t="s">
        <v>1092</v>
      </c>
      <c r="D158" s="410" t="s">
        <v>1175</v>
      </c>
      <c r="E158" s="411" t="s">
        <v>500</v>
      </c>
      <c r="F158" s="411" t="s">
        <v>74</v>
      </c>
      <c r="G158" s="430">
        <v>10</v>
      </c>
      <c r="H158" s="430">
        <v>10</v>
      </c>
      <c r="I158" s="430"/>
      <c r="J158" s="411">
        <v>2042</v>
      </c>
      <c r="K158" s="412" t="s">
        <v>913</v>
      </c>
      <c r="L158" s="431">
        <f t="shared" si="61"/>
        <v>9604.7999999999993</v>
      </c>
      <c r="M158" s="431">
        <f t="shared" si="62"/>
        <v>9604.7999999999993</v>
      </c>
      <c r="N158" s="401"/>
      <c r="O158" s="431"/>
      <c r="P158" s="431"/>
      <c r="Q158" s="431"/>
      <c r="R158" s="431"/>
      <c r="S158" s="431"/>
      <c r="T158" s="431"/>
      <c r="U158" s="431"/>
      <c r="V158" s="431"/>
      <c r="W158" s="401"/>
      <c r="X158" s="413"/>
      <c r="Y158" s="432"/>
      <c r="Z158" s="433"/>
      <c r="AA158" s="433"/>
      <c r="AB158" s="433"/>
      <c r="AC158" s="433"/>
      <c r="AD158" s="433"/>
      <c r="AE158" s="433"/>
      <c r="AF158" s="433"/>
      <c r="AG158" s="433"/>
      <c r="AH158" s="433"/>
      <c r="AI158" s="433"/>
      <c r="AJ158" s="433">
        <v>9604.7999999999993</v>
      </c>
      <c r="AK158" s="433"/>
      <c r="AL158" s="433"/>
      <c r="AM158" s="433"/>
      <c r="AN158" s="433"/>
      <c r="AO158" s="436"/>
      <c r="AP158" s="433"/>
      <c r="AQ158" s="452"/>
    </row>
    <row r="159" spans="1:43" s="421" customFormat="1" ht="126" x14ac:dyDescent="0.25">
      <c r="A159" s="411" t="s">
        <v>1243</v>
      </c>
      <c r="B159" s="409" t="s">
        <v>1126</v>
      </c>
      <c r="C159" s="410" t="s">
        <v>1092</v>
      </c>
      <c r="D159" s="410" t="s">
        <v>1176</v>
      </c>
      <c r="E159" s="411" t="s">
        <v>500</v>
      </c>
      <c r="F159" s="411" t="s">
        <v>74</v>
      </c>
      <c r="G159" s="430">
        <v>24.957599999999999</v>
      </c>
      <c r="H159" s="430">
        <v>24.957599999999999</v>
      </c>
      <c r="I159" s="430"/>
      <c r="J159" s="411">
        <v>2043</v>
      </c>
      <c r="K159" s="411">
        <v>2043</v>
      </c>
      <c r="L159" s="431">
        <f t="shared" si="61"/>
        <v>6762.6</v>
      </c>
      <c r="M159" s="431">
        <f t="shared" si="62"/>
        <v>6762.6</v>
      </c>
      <c r="N159" s="401"/>
      <c r="O159" s="431"/>
      <c r="P159" s="431"/>
      <c r="Q159" s="431"/>
      <c r="R159" s="431"/>
      <c r="S159" s="431"/>
      <c r="T159" s="431"/>
      <c r="U159" s="431"/>
      <c r="V159" s="431"/>
      <c r="W159" s="401"/>
      <c r="X159" s="413"/>
      <c r="Y159" s="432"/>
      <c r="Z159" s="433"/>
      <c r="AA159" s="433"/>
      <c r="AB159" s="433"/>
      <c r="AC159" s="433"/>
      <c r="AD159" s="433"/>
      <c r="AE159" s="433"/>
      <c r="AF159" s="433"/>
      <c r="AG159" s="433"/>
      <c r="AH159" s="433"/>
      <c r="AI159" s="433"/>
      <c r="AJ159" s="433"/>
      <c r="AK159" s="433">
        <v>6762.6</v>
      </c>
      <c r="AL159" s="433"/>
      <c r="AM159" s="433"/>
      <c r="AN159" s="433"/>
      <c r="AO159" s="436"/>
      <c r="AP159" s="433"/>
      <c r="AQ159" s="452"/>
    </row>
    <row r="160" spans="1:43" s="421" customFormat="1" ht="126" x14ac:dyDescent="0.25">
      <c r="A160" s="411" t="s">
        <v>1244</v>
      </c>
      <c r="B160" s="409" t="s">
        <v>1189</v>
      </c>
      <c r="C160" s="410" t="s">
        <v>1092</v>
      </c>
      <c r="D160" s="410" t="s">
        <v>1177</v>
      </c>
      <c r="E160" s="411" t="s">
        <v>500</v>
      </c>
      <c r="F160" s="411" t="s">
        <v>74</v>
      </c>
      <c r="G160" s="430">
        <v>17.527740000000001</v>
      </c>
      <c r="H160" s="430">
        <v>17.527740000000001</v>
      </c>
      <c r="I160" s="430"/>
      <c r="J160" s="411">
        <v>2043</v>
      </c>
      <c r="K160" s="411">
        <v>2043</v>
      </c>
      <c r="L160" s="431">
        <f t="shared" si="61"/>
        <v>6762.6</v>
      </c>
      <c r="M160" s="431">
        <f t="shared" si="62"/>
        <v>6762.6</v>
      </c>
      <c r="N160" s="401"/>
      <c r="O160" s="431"/>
      <c r="P160" s="431"/>
      <c r="Q160" s="431"/>
      <c r="R160" s="431"/>
      <c r="S160" s="431"/>
      <c r="T160" s="431"/>
      <c r="U160" s="431"/>
      <c r="V160" s="431"/>
      <c r="W160" s="401"/>
      <c r="X160" s="413"/>
      <c r="Y160" s="432"/>
      <c r="Z160" s="433"/>
      <c r="AA160" s="433"/>
      <c r="AB160" s="433"/>
      <c r="AC160" s="433"/>
      <c r="AD160" s="433"/>
      <c r="AE160" s="433"/>
      <c r="AF160" s="433"/>
      <c r="AG160" s="433"/>
      <c r="AH160" s="433"/>
      <c r="AI160" s="433"/>
      <c r="AJ160" s="433"/>
      <c r="AK160" s="433">
        <v>6762.6</v>
      </c>
      <c r="AL160" s="433"/>
      <c r="AM160" s="433"/>
      <c r="AN160" s="433"/>
      <c r="AO160" s="436"/>
      <c r="AP160" s="433"/>
      <c r="AQ160" s="452"/>
    </row>
    <row r="161" spans="1:43" s="421" customFormat="1" ht="126" x14ac:dyDescent="0.25">
      <c r="A161" s="411" t="s">
        <v>1245</v>
      </c>
      <c r="B161" s="409" t="s">
        <v>1127</v>
      </c>
      <c r="C161" s="410" t="s">
        <v>1092</v>
      </c>
      <c r="D161" s="410" t="s">
        <v>1178</v>
      </c>
      <c r="E161" s="411" t="s">
        <v>500</v>
      </c>
      <c r="F161" s="411" t="s">
        <v>74</v>
      </c>
      <c r="G161" s="430">
        <v>6.1967999999999996</v>
      </c>
      <c r="H161" s="430">
        <v>6.1967999999999996</v>
      </c>
      <c r="I161" s="430"/>
      <c r="J161" s="411">
        <v>2038</v>
      </c>
      <c r="K161" s="412" t="s">
        <v>910</v>
      </c>
      <c r="L161" s="431">
        <f t="shared" si="61"/>
        <v>1928.6399999999999</v>
      </c>
      <c r="M161" s="431">
        <f t="shared" si="62"/>
        <v>1928.6399999999999</v>
      </c>
      <c r="N161" s="401"/>
      <c r="O161" s="431"/>
      <c r="P161" s="431"/>
      <c r="Q161" s="431"/>
      <c r="R161" s="431"/>
      <c r="S161" s="431"/>
      <c r="T161" s="431"/>
      <c r="U161" s="431"/>
      <c r="V161" s="431"/>
      <c r="W161" s="401"/>
      <c r="X161" s="413"/>
      <c r="Y161" s="432"/>
      <c r="Z161" s="433"/>
      <c r="AA161" s="433"/>
      <c r="AB161" s="433"/>
      <c r="AC161" s="433"/>
      <c r="AD161" s="433"/>
      <c r="AE161" s="433"/>
      <c r="AF161" s="433">
        <v>1928.6399999999999</v>
      </c>
      <c r="AG161" s="433"/>
      <c r="AH161" s="433"/>
      <c r="AI161" s="433"/>
      <c r="AJ161" s="433"/>
      <c r="AK161" s="433"/>
      <c r="AL161" s="433"/>
      <c r="AM161" s="433"/>
      <c r="AN161" s="433"/>
      <c r="AO161" s="436"/>
      <c r="AP161" s="433"/>
      <c r="AQ161" s="452"/>
    </row>
    <row r="162" spans="1:43" s="421" customFormat="1" ht="126" x14ac:dyDescent="0.25">
      <c r="A162" s="411" t="s">
        <v>1246</v>
      </c>
      <c r="B162" s="409" t="s">
        <v>1179</v>
      </c>
      <c r="C162" s="410" t="s">
        <v>1092</v>
      </c>
      <c r="D162" s="410" t="s">
        <v>1180</v>
      </c>
      <c r="E162" s="411" t="s">
        <v>500</v>
      </c>
      <c r="F162" s="411" t="s">
        <v>74</v>
      </c>
      <c r="G162" s="430">
        <v>0.1573</v>
      </c>
      <c r="H162" s="430">
        <v>0.1573</v>
      </c>
      <c r="I162" s="430"/>
      <c r="J162" s="411">
        <v>2034</v>
      </c>
      <c r="K162" s="412" t="s">
        <v>907</v>
      </c>
      <c r="L162" s="431">
        <f t="shared" si="61"/>
        <v>3046.2</v>
      </c>
      <c r="M162" s="431">
        <f t="shared" si="62"/>
        <v>3046.2</v>
      </c>
      <c r="N162" s="401"/>
      <c r="O162" s="431"/>
      <c r="P162" s="431"/>
      <c r="Q162" s="431"/>
      <c r="R162" s="431"/>
      <c r="S162" s="431"/>
      <c r="T162" s="431"/>
      <c r="U162" s="431"/>
      <c r="V162" s="431"/>
      <c r="W162" s="401"/>
      <c r="X162" s="413"/>
      <c r="Y162" s="432"/>
      <c r="Z162" s="433"/>
      <c r="AA162" s="433"/>
      <c r="AB162" s="433">
        <v>1605.4079999999999</v>
      </c>
      <c r="AC162" s="433">
        <v>1440.7920000000001</v>
      </c>
      <c r="AD162" s="433"/>
      <c r="AE162" s="369"/>
      <c r="AF162" s="433"/>
      <c r="AG162" s="433"/>
      <c r="AH162" s="433"/>
      <c r="AI162" s="433"/>
      <c r="AJ162" s="433"/>
      <c r="AK162" s="433"/>
      <c r="AL162" s="433"/>
      <c r="AM162" s="433"/>
      <c r="AN162" s="433"/>
      <c r="AO162" s="436"/>
      <c r="AP162" s="433"/>
      <c r="AQ162" s="452"/>
    </row>
    <row r="163" spans="1:43" s="421" customFormat="1" ht="126" x14ac:dyDescent="0.25">
      <c r="A163" s="411" t="s">
        <v>1247</v>
      </c>
      <c r="B163" s="409" t="s">
        <v>1133</v>
      </c>
      <c r="C163" s="410" t="s">
        <v>1092</v>
      </c>
      <c r="D163" s="410" t="s">
        <v>1181</v>
      </c>
      <c r="E163" s="411" t="s">
        <v>500</v>
      </c>
      <c r="F163" s="411" t="s">
        <v>74</v>
      </c>
      <c r="G163" s="430">
        <v>33.005400000000009</v>
      </c>
      <c r="H163" s="430">
        <v>33.005400000000009</v>
      </c>
      <c r="I163" s="430"/>
      <c r="J163" s="411">
        <v>2037</v>
      </c>
      <c r="K163" s="412" t="s">
        <v>914</v>
      </c>
      <c r="L163" s="431">
        <f t="shared" si="61"/>
        <v>7716.48</v>
      </c>
      <c r="M163" s="431">
        <f t="shared" si="62"/>
        <v>7716.48</v>
      </c>
      <c r="N163" s="401"/>
      <c r="O163" s="431"/>
      <c r="P163" s="431"/>
      <c r="Q163" s="431"/>
      <c r="R163" s="431"/>
      <c r="S163" s="431"/>
      <c r="T163" s="431"/>
      <c r="U163" s="431"/>
      <c r="V163" s="431"/>
      <c r="W163" s="401"/>
      <c r="X163" s="413"/>
      <c r="Y163" s="432"/>
      <c r="Z163" s="433"/>
      <c r="AA163" s="433"/>
      <c r="AB163" s="433"/>
      <c r="AC163" s="433"/>
      <c r="AD163" s="433"/>
      <c r="AE163" s="433">
        <v>791.88</v>
      </c>
      <c r="AF163" s="433"/>
      <c r="AG163" s="433"/>
      <c r="AH163" s="433"/>
      <c r="AI163" s="433"/>
      <c r="AJ163" s="433"/>
      <c r="AK163" s="455">
        <v>3294.6</v>
      </c>
      <c r="AL163" s="455">
        <v>3630</v>
      </c>
      <c r="AM163" s="369"/>
      <c r="AN163" s="433"/>
      <c r="AO163" s="436"/>
      <c r="AP163" s="433"/>
      <c r="AQ163" s="452"/>
    </row>
    <row r="164" spans="1:43" s="421" customFormat="1" ht="126" x14ac:dyDescent="0.25">
      <c r="A164" s="411" t="s">
        <v>1248</v>
      </c>
      <c r="B164" s="409" t="s">
        <v>1128</v>
      </c>
      <c r="C164" s="410" t="s">
        <v>1092</v>
      </c>
      <c r="D164" s="410" t="s">
        <v>1182</v>
      </c>
      <c r="E164" s="411" t="s">
        <v>500</v>
      </c>
      <c r="F164" s="411" t="s">
        <v>74</v>
      </c>
      <c r="G164" s="430">
        <v>5.6639999999999997</v>
      </c>
      <c r="H164" s="430">
        <v>5.6639999999999997</v>
      </c>
      <c r="I164" s="430"/>
      <c r="J164" s="411">
        <v>2038</v>
      </c>
      <c r="K164" s="412" t="s">
        <v>910</v>
      </c>
      <c r="L164" s="431">
        <f t="shared" si="61"/>
        <v>1928.6399999999999</v>
      </c>
      <c r="M164" s="431">
        <f t="shared" si="62"/>
        <v>1928.6399999999999</v>
      </c>
      <c r="N164" s="401"/>
      <c r="O164" s="431"/>
      <c r="P164" s="431"/>
      <c r="Q164" s="431"/>
      <c r="R164" s="431"/>
      <c r="S164" s="431"/>
      <c r="T164" s="431"/>
      <c r="U164" s="431"/>
      <c r="V164" s="431"/>
      <c r="W164" s="401"/>
      <c r="X164" s="413"/>
      <c r="Y164" s="432"/>
      <c r="Z164" s="433"/>
      <c r="AA164" s="433"/>
      <c r="AB164" s="433"/>
      <c r="AC164" s="433"/>
      <c r="AD164" s="433"/>
      <c r="AE164" s="433"/>
      <c r="AF164" s="433">
        <v>1928.6399999999999</v>
      </c>
      <c r="AG164" s="433"/>
      <c r="AH164" s="433"/>
      <c r="AI164" s="433"/>
      <c r="AJ164" s="433"/>
      <c r="AK164" s="433"/>
      <c r="AL164" s="433"/>
      <c r="AM164" s="433"/>
      <c r="AN164" s="433"/>
      <c r="AO164" s="436"/>
      <c r="AP164" s="433"/>
      <c r="AQ164" s="452"/>
    </row>
    <row r="165" spans="1:43" s="421" customFormat="1" ht="126" x14ac:dyDescent="0.25">
      <c r="A165" s="411" t="s">
        <v>1249</v>
      </c>
      <c r="B165" s="409" t="s">
        <v>1129</v>
      </c>
      <c r="C165" s="410" t="s">
        <v>1092</v>
      </c>
      <c r="D165" s="410" t="s">
        <v>1183</v>
      </c>
      <c r="E165" s="411" t="s">
        <v>500</v>
      </c>
      <c r="F165" s="411" t="s">
        <v>74</v>
      </c>
      <c r="G165" s="430">
        <v>13.991999999999999</v>
      </c>
      <c r="H165" s="430">
        <v>13.991999999999999</v>
      </c>
      <c r="I165" s="430"/>
      <c r="J165" s="411">
        <v>2038</v>
      </c>
      <c r="K165" s="412" t="s">
        <v>914</v>
      </c>
      <c r="L165" s="431">
        <f t="shared" si="61"/>
        <v>4318.8</v>
      </c>
      <c r="M165" s="431">
        <f t="shared" si="62"/>
        <v>4318.8</v>
      </c>
      <c r="N165" s="401"/>
      <c r="O165" s="431"/>
      <c r="P165" s="431"/>
      <c r="Q165" s="431"/>
      <c r="R165" s="431"/>
      <c r="S165" s="431"/>
      <c r="T165" s="431"/>
      <c r="U165" s="431"/>
      <c r="V165" s="431"/>
      <c r="W165" s="401"/>
      <c r="X165" s="413"/>
      <c r="Y165" s="432"/>
      <c r="Z165" s="433"/>
      <c r="AA165" s="433"/>
      <c r="AB165" s="433"/>
      <c r="AC165" s="433"/>
      <c r="AD165" s="433"/>
      <c r="AE165" s="433"/>
      <c r="AF165" s="433">
        <v>688.8</v>
      </c>
      <c r="AG165" s="369"/>
      <c r="AH165" s="433"/>
      <c r="AI165" s="433"/>
      <c r="AJ165" s="433"/>
      <c r="AK165" s="433"/>
      <c r="AL165" s="433">
        <v>3630</v>
      </c>
      <c r="AM165" s="433"/>
      <c r="AN165" s="433"/>
      <c r="AO165" s="436"/>
      <c r="AP165" s="433"/>
      <c r="AQ165" s="452"/>
    </row>
    <row r="166" spans="1:43" s="421" customFormat="1" ht="126" x14ac:dyDescent="0.25">
      <c r="A166" s="411" t="s">
        <v>1250</v>
      </c>
      <c r="B166" s="409" t="s">
        <v>1131</v>
      </c>
      <c r="C166" s="410" t="s">
        <v>1092</v>
      </c>
      <c r="D166" s="410" t="s">
        <v>1184</v>
      </c>
      <c r="E166" s="411" t="s">
        <v>500</v>
      </c>
      <c r="F166" s="411" t="s">
        <v>74</v>
      </c>
      <c r="G166" s="430">
        <v>80</v>
      </c>
      <c r="H166" s="430">
        <v>80</v>
      </c>
      <c r="I166" s="430"/>
      <c r="J166" s="411">
        <v>2043</v>
      </c>
      <c r="K166" s="412" t="s">
        <v>914</v>
      </c>
      <c r="L166" s="431">
        <f t="shared" si="61"/>
        <v>12111.9</v>
      </c>
      <c r="M166" s="431">
        <f t="shared" si="62"/>
        <v>12111.9</v>
      </c>
      <c r="N166" s="401"/>
      <c r="O166" s="431"/>
      <c r="P166" s="431"/>
      <c r="Q166" s="431"/>
      <c r="R166" s="431"/>
      <c r="S166" s="431"/>
      <c r="T166" s="431"/>
      <c r="U166" s="431"/>
      <c r="V166" s="431"/>
      <c r="W166" s="401"/>
      <c r="X166" s="413"/>
      <c r="Y166" s="432"/>
      <c r="Z166" s="433"/>
      <c r="AA166" s="433"/>
      <c r="AB166" s="433"/>
      <c r="AC166" s="433"/>
      <c r="AD166" s="433"/>
      <c r="AE166" s="433"/>
      <c r="AF166" s="433"/>
      <c r="AG166" s="433"/>
      <c r="AH166" s="433"/>
      <c r="AI166" s="433"/>
      <c r="AJ166" s="433"/>
      <c r="AK166" s="455">
        <v>1040.3999999999999</v>
      </c>
      <c r="AL166" s="455">
        <v>11071.5</v>
      </c>
      <c r="AM166" s="433"/>
      <c r="AN166" s="433"/>
      <c r="AO166" s="436"/>
      <c r="AP166" s="433"/>
      <c r="AQ166" s="452"/>
    </row>
    <row r="167" spans="1:43" s="421" customFormat="1" ht="126" x14ac:dyDescent="0.25">
      <c r="A167" s="411" t="s">
        <v>1251</v>
      </c>
      <c r="B167" s="409" t="s">
        <v>1130</v>
      </c>
      <c r="C167" s="410" t="s">
        <v>1092</v>
      </c>
      <c r="D167" s="410" t="s">
        <v>1185</v>
      </c>
      <c r="E167" s="411" t="s">
        <v>500</v>
      </c>
      <c r="F167" s="411" t="s">
        <v>74</v>
      </c>
      <c r="G167" s="430">
        <v>68</v>
      </c>
      <c r="H167" s="430">
        <v>68</v>
      </c>
      <c r="I167" s="430"/>
      <c r="J167" s="411">
        <v>2041</v>
      </c>
      <c r="K167" s="412" t="s">
        <v>913</v>
      </c>
      <c r="L167" s="431">
        <f t="shared" si="61"/>
        <v>3715.2</v>
      </c>
      <c r="M167" s="431">
        <f t="shared" si="62"/>
        <v>3715.2</v>
      </c>
      <c r="N167" s="401"/>
      <c r="O167" s="431"/>
      <c r="P167" s="431"/>
      <c r="Q167" s="431"/>
      <c r="R167" s="431"/>
      <c r="S167" s="431"/>
      <c r="T167" s="431"/>
      <c r="U167" s="431"/>
      <c r="V167" s="431"/>
      <c r="W167" s="401"/>
      <c r="X167" s="413"/>
      <c r="Y167" s="432"/>
      <c r="Z167" s="433"/>
      <c r="AA167" s="433"/>
      <c r="AB167" s="433"/>
      <c r="AC167" s="433"/>
      <c r="AD167" s="433"/>
      <c r="AE167" s="433"/>
      <c r="AF167" s="433"/>
      <c r="AG167" s="433"/>
      <c r="AH167" s="433"/>
      <c r="AI167" s="433">
        <v>2721.6</v>
      </c>
      <c r="AJ167" s="433">
        <v>993.59999999999991</v>
      </c>
      <c r="AK167" s="433"/>
      <c r="AL167" s="433"/>
      <c r="AM167" s="433"/>
      <c r="AN167" s="433"/>
      <c r="AO167" s="436"/>
      <c r="AP167" s="433"/>
      <c r="AQ167" s="452"/>
    </row>
    <row r="168" spans="1:43" s="421" customFormat="1" ht="126" x14ac:dyDescent="0.25">
      <c r="A168" s="411" t="s">
        <v>1252</v>
      </c>
      <c r="B168" s="409" t="s">
        <v>1132</v>
      </c>
      <c r="C168" s="410" t="s">
        <v>1092</v>
      </c>
      <c r="D168" s="410" t="s">
        <v>1186</v>
      </c>
      <c r="E168" s="411" t="s">
        <v>500</v>
      </c>
      <c r="F168" s="411" t="s">
        <v>74</v>
      </c>
      <c r="G168" s="430">
        <v>46.428000000000004</v>
      </c>
      <c r="H168" s="430">
        <v>46.428000000000004</v>
      </c>
      <c r="I168" s="430"/>
      <c r="J168" s="411">
        <v>2045</v>
      </c>
      <c r="K168" s="412" t="s">
        <v>853</v>
      </c>
      <c r="L168" s="431">
        <f t="shared" si="61"/>
        <v>7410.78</v>
      </c>
      <c r="M168" s="431">
        <f t="shared" si="62"/>
        <v>7410.78</v>
      </c>
      <c r="N168" s="401"/>
      <c r="O168" s="431"/>
      <c r="P168" s="431"/>
      <c r="Q168" s="431"/>
      <c r="R168" s="431"/>
      <c r="S168" s="431"/>
      <c r="T168" s="431"/>
      <c r="U168" s="431"/>
      <c r="V168" s="431"/>
      <c r="W168" s="401"/>
      <c r="X168" s="413"/>
      <c r="Y168" s="432"/>
      <c r="Z168" s="433"/>
      <c r="AA168" s="433"/>
      <c r="AB168" s="433"/>
      <c r="AC168" s="433"/>
      <c r="AD168" s="433"/>
      <c r="AE168" s="433"/>
      <c r="AF168" s="433"/>
      <c r="AG168" s="433"/>
      <c r="AH168" s="433"/>
      <c r="AI168" s="433"/>
      <c r="AJ168" s="433"/>
      <c r="AK168" s="433"/>
      <c r="AL168" s="433"/>
      <c r="AM168" s="433">
        <v>7410.78</v>
      </c>
      <c r="AN168" s="433"/>
      <c r="AO168" s="436"/>
      <c r="AP168" s="433"/>
      <c r="AQ168" s="452"/>
    </row>
    <row r="169" spans="1:43" s="421" customFormat="1" ht="126" x14ac:dyDescent="0.25">
      <c r="A169" s="411" t="s">
        <v>1253</v>
      </c>
      <c r="B169" s="458" t="s">
        <v>1187</v>
      </c>
      <c r="C169" s="459" t="s">
        <v>1092</v>
      </c>
      <c r="D169" s="459" t="s">
        <v>1188</v>
      </c>
      <c r="E169" s="456" t="s">
        <v>500</v>
      </c>
      <c r="F169" s="456" t="s">
        <v>74</v>
      </c>
      <c r="G169" s="430">
        <v>95</v>
      </c>
      <c r="H169" s="430">
        <v>95</v>
      </c>
      <c r="I169" s="519"/>
      <c r="J169" s="456">
        <v>2045</v>
      </c>
      <c r="K169" s="460" t="s">
        <v>853</v>
      </c>
      <c r="L169" s="461">
        <f>SUM(O169:AM169)</f>
        <v>11591.22</v>
      </c>
      <c r="M169" s="461">
        <f>L169</f>
        <v>11591.22</v>
      </c>
      <c r="N169" s="462"/>
      <c r="O169" s="461"/>
      <c r="P169" s="461"/>
      <c r="Q169" s="461"/>
      <c r="R169" s="461"/>
      <c r="S169" s="461"/>
      <c r="T169" s="461"/>
      <c r="U169" s="461"/>
      <c r="V169" s="461"/>
      <c r="W169" s="462"/>
      <c r="X169" s="463"/>
      <c r="Y169" s="432"/>
      <c r="Z169" s="433"/>
      <c r="AA169" s="433"/>
      <c r="AB169" s="433"/>
      <c r="AC169" s="433"/>
      <c r="AD169" s="433"/>
      <c r="AE169" s="433"/>
      <c r="AF169" s="433"/>
      <c r="AG169" s="433"/>
      <c r="AH169" s="433"/>
      <c r="AI169" s="433"/>
      <c r="AJ169" s="433"/>
      <c r="AK169" s="433"/>
      <c r="AL169" s="433"/>
      <c r="AM169" s="433">
        <v>11591.22</v>
      </c>
      <c r="AN169" s="433"/>
      <c r="AO169" s="436"/>
      <c r="AP169" s="433"/>
      <c r="AQ169" s="452"/>
    </row>
    <row r="170" spans="1:43" s="377" customFormat="1" x14ac:dyDescent="0.2">
      <c r="A170" s="552" t="s">
        <v>434</v>
      </c>
      <c r="B170" s="553"/>
      <c r="C170" s="553"/>
      <c r="D170" s="553"/>
      <c r="E170" s="553"/>
      <c r="F170" s="553"/>
      <c r="G170" s="553"/>
      <c r="H170" s="553"/>
      <c r="I170" s="553"/>
      <c r="J170" s="553"/>
      <c r="K170" s="554"/>
      <c r="L170" s="440">
        <f>SUM(L96:L169)+SUM(L67:L91)</f>
        <v>20481441.141447101</v>
      </c>
      <c r="M170" s="440">
        <f t="shared" ref="M170:AM170" si="63">SUM(M96:M169)+SUM(M67:M91)</f>
        <v>13367326.652848378</v>
      </c>
      <c r="N170" s="440">
        <f t="shared" si="63"/>
        <v>0</v>
      </c>
      <c r="O170" s="440">
        <f t="shared" si="63"/>
        <v>0</v>
      </c>
      <c r="P170" s="440">
        <f t="shared" si="63"/>
        <v>631350.35891756788</v>
      </c>
      <c r="Q170" s="440">
        <f t="shared" si="63"/>
        <v>590689.93277005781</v>
      </c>
      <c r="R170" s="440">
        <f t="shared" si="63"/>
        <v>698849.97789756884</v>
      </c>
      <c r="S170" s="440">
        <f t="shared" si="63"/>
        <v>4021969.9419675078</v>
      </c>
      <c r="T170" s="440">
        <f t="shared" si="63"/>
        <v>2335726.0200413875</v>
      </c>
      <c r="U170" s="440">
        <f t="shared" si="63"/>
        <v>692050.85621337243</v>
      </c>
      <c r="V170" s="440">
        <f t="shared" si="63"/>
        <v>489194.96746028133</v>
      </c>
      <c r="W170" s="440">
        <f t="shared" si="63"/>
        <v>512187.13093091472</v>
      </c>
      <c r="X170" s="440">
        <f t="shared" si="63"/>
        <v>536259.92608466744</v>
      </c>
      <c r="Y170" s="440">
        <f t="shared" si="63"/>
        <v>571254.34261064674</v>
      </c>
      <c r="Z170" s="440">
        <f t="shared" si="63"/>
        <v>598315.33731334715</v>
      </c>
      <c r="AA170" s="440">
        <f t="shared" si="63"/>
        <v>626668.20630707452</v>
      </c>
      <c r="AB170" s="440">
        <f t="shared" si="63"/>
        <v>656564.93448350683</v>
      </c>
      <c r="AC170" s="440">
        <f t="shared" si="63"/>
        <v>687314.83850023174</v>
      </c>
      <c r="AD170" s="440">
        <f t="shared" si="63"/>
        <v>719150.23954974255</v>
      </c>
      <c r="AE170" s="440">
        <f t="shared" si="63"/>
        <v>753295.59818058042</v>
      </c>
      <c r="AF170" s="440">
        <f t="shared" si="63"/>
        <v>788514.65545506764</v>
      </c>
      <c r="AG170" s="440">
        <f t="shared" si="63"/>
        <v>825334.14874145563</v>
      </c>
      <c r="AH170" s="440">
        <f t="shared" si="63"/>
        <v>864423.9064523041</v>
      </c>
      <c r="AI170" s="440">
        <f t="shared" si="63"/>
        <v>905092.2460555624</v>
      </c>
      <c r="AJ170" s="440">
        <f t="shared" si="63"/>
        <v>947763.42370017373</v>
      </c>
      <c r="AK170" s="440">
        <f t="shared" si="63"/>
        <v>992136.65181408171</v>
      </c>
      <c r="AL170" s="440">
        <f t="shared" si="63"/>
        <v>18331.5</v>
      </c>
      <c r="AM170" s="440">
        <f t="shared" si="63"/>
        <v>19002</v>
      </c>
      <c r="AN170" s="440">
        <f>SUM(AN96:AN169)</f>
        <v>0</v>
      </c>
      <c r="AO170" s="464">
        <f>SUM(AO96:AO169)</f>
        <v>0</v>
      </c>
      <c r="AP170" s="440">
        <f>SUM(AP96:AP169)</f>
        <v>0</v>
      </c>
      <c r="AQ170" s="440">
        <f>SUM(AQ96:AQ169)</f>
        <v>0</v>
      </c>
    </row>
    <row r="171" spans="1:43" s="377" customFormat="1" x14ac:dyDescent="0.25">
      <c r="A171" s="555" t="s">
        <v>435</v>
      </c>
      <c r="B171" s="556"/>
      <c r="C171" s="556"/>
      <c r="D171" s="556"/>
      <c r="E171" s="556"/>
      <c r="F171" s="556"/>
      <c r="G171" s="556"/>
      <c r="H171" s="556"/>
      <c r="I171" s="556"/>
      <c r="J171" s="556"/>
      <c r="K171" s="556"/>
      <c r="L171" s="556"/>
      <c r="M171" s="556"/>
      <c r="N171" s="556"/>
      <c r="O171" s="556"/>
      <c r="P171" s="556"/>
      <c r="Q171" s="556"/>
      <c r="R171" s="556"/>
      <c r="S171" s="556"/>
      <c r="T171" s="556"/>
      <c r="U171" s="556"/>
      <c r="V171" s="556"/>
      <c r="W171" s="556"/>
      <c r="X171" s="556"/>
      <c r="Y171" s="432"/>
      <c r="Z171" s="433"/>
      <c r="AA171" s="433"/>
      <c r="AB171" s="433"/>
      <c r="AC171" s="433"/>
      <c r="AD171" s="433"/>
      <c r="AE171" s="434"/>
      <c r="AF171" s="434"/>
      <c r="AG171" s="434"/>
      <c r="AH171" s="434"/>
      <c r="AI171" s="434"/>
      <c r="AJ171" s="434"/>
      <c r="AK171" s="434"/>
      <c r="AL171" s="434"/>
      <c r="AM171" s="434"/>
      <c r="AN171" s="434"/>
      <c r="AO171" s="435"/>
      <c r="AP171" s="434"/>
      <c r="AQ171" s="452"/>
    </row>
    <row r="172" spans="1:43" s="377" customFormat="1" x14ac:dyDescent="0.25">
      <c r="A172" s="412" t="s">
        <v>826</v>
      </c>
      <c r="B172" s="409"/>
      <c r="C172" s="411"/>
      <c r="D172" s="411"/>
      <c r="E172" s="411"/>
      <c r="F172" s="411"/>
      <c r="G172" s="400"/>
      <c r="H172" s="400"/>
      <c r="I172" s="400"/>
      <c r="J172" s="412"/>
      <c r="K172" s="412"/>
      <c r="L172" s="412"/>
      <c r="M172" s="401"/>
      <c r="N172" s="465"/>
      <c r="O172" s="465"/>
      <c r="P172" s="465"/>
      <c r="Q172" s="465"/>
      <c r="R172" s="465"/>
      <c r="S172" s="465"/>
      <c r="T172" s="465"/>
      <c r="U172" s="465"/>
      <c r="V172" s="465"/>
      <c r="W172" s="465"/>
      <c r="X172" s="466"/>
      <c r="Y172" s="432"/>
      <c r="Z172" s="433"/>
      <c r="AA172" s="433"/>
      <c r="AB172" s="433"/>
      <c r="AC172" s="433"/>
      <c r="AD172" s="433"/>
      <c r="AE172" s="434"/>
      <c r="AF172" s="434"/>
      <c r="AG172" s="434"/>
      <c r="AH172" s="434"/>
      <c r="AI172" s="434"/>
      <c r="AJ172" s="434"/>
      <c r="AK172" s="434"/>
      <c r="AL172" s="434"/>
      <c r="AM172" s="434"/>
      <c r="AN172" s="434"/>
      <c r="AO172" s="435"/>
      <c r="AP172" s="434"/>
      <c r="AQ172" s="452"/>
    </row>
    <row r="173" spans="1:43" s="422" customFormat="1" x14ac:dyDescent="0.25">
      <c r="A173" s="412"/>
      <c r="B173" s="409"/>
      <c r="C173" s="411"/>
      <c r="D173" s="411"/>
      <c r="E173" s="411"/>
      <c r="F173" s="411"/>
      <c r="G173" s="400"/>
      <c r="H173" s="400"/>
      <c r="I173" s="400"/>
      <c r="J173" s="412"/>
      <c r="K173" s="412"/>
      <c r="L173" s="412"/>
      <c r="M173" s="401"/>
      <c r="N173" s="401"/>
      <c r="O173" s="401"/>
      <c r="P173" s="401"/>
      <c r="Q173" s="401"/>
      <c r="R173" s="401"/>
      <c r="S173" s="401"/>
      <c r="T173" s="401"/>
      <c r="U173" s="401"/>
      <c r="V173" s="401"/>
      <c r="W173" s="401"/>
      <c r="X173" s="413"/>
      <c r="Y173" s="432"/>
      <c r="Z173" s="433"/>
      <c r="AA173" s="433"/>
      <c r="AB173" s="433"/>
      <c r="AC173" s="433"/>
      <c r="AD173" s="433"/>
      <c r="AE173" s="434"/>
      <c r="AF173" s="434"/>
      <c r="AG173" s="434"/>
      <c r="AH173" s="434"/>
      <c r="AI173" s="434"/>
      <c r="AJ173" s="434"/>
      <c r="AK173" s="434"/>
      <c r="AL173" s="434"/>
      <c r="AM173" s="434"/>
      <c r="AN173" s="434"/>
      <c r="AO173" s="435"/>
      <c r="AP173" s="434"/>
      <c r="AQ173" s="452"/>
    </row>
    <row r="174" spans="1:43" s="377" customFormat="1" x14ac:dyDescent="0.25">
      <c r="A174" s="552" t="s">
        <v>436</v>
      </c>
      <c r="B174" s="553"/>
      <c r="C174" s="553"/>
      <c r="D174" s="553"/>
      <c r="E174" s="553"/>
      <c r="F174" s="553"/>
      <c r="G174" s="553"/>
      <c r="H174" s="553"/>
      <c r="I174" s="553"/>
      <c r="J174" s="553"/>
      <c r="K174" s="554"/>
      <c r="L174" s="423"/>
      <c r="M174" s="424"/>
      <c r="N174" s="424"/>
      <c r="O174" s="424"/>
      <c r="P174" s="424"/>
      <c r="Q174" s="424"/>
      <c r="R174" s="424"/>
      <c r="S174" s="424"/>
      <c r="T174" s="424"/>
      <c r="U174" s="424"/>
      <c r="V174" s="424"/>
      <c r="W174" s="424"/>
      <c r="X174" s="425"/>
      <c r="Y174" s="432"/>
      <c r="Z174" s="433"/>
      <c r="AA174" s="433"/>
      <c r="AB174" s="433"/>
      <c r="AC174" s="433"/>
      <c r="AD174" s="433"/>
      <c r="AE174" s="434"/>
      <c r="AF174" s="434"/>
      <c r="AG174" s="434"/>
      <c r="AH174" s="434"/>
      <c r="AI174" s="434"/>
      <c r="AJ174" s="434"/>
      <c r="AK174" s="434"/>
      <c r="AL174" s="434"/>
      <c r="AM174" s="434"/>
      <c r="AN174" s="434"/>
      <c r="AO174" s="435"/>
      <c r="AP174" s="434"/>
      <c r="AQ174" s="452"/>
    </row>
    <row r="175" spans="1:43" s="377" customFormat="1" x14ac:dyDescent="0.25">
      <c r="A175" s="552" t="s">
        <v>437</v>
      </c>
      <c r="B175" s="553"/>
      <c r="C175" s="553"/>
      <c r="D175" s="553"/>
      <c r="E175" s="553"/>
      <c r="F175" s="553"/>
      <c r="G175" s="553"/>
      <c r="H175" s="553"/>
      <c r="I175" s="553"/>
      <c r="J175" s="553"/>
      <c r="K175" s="553"/>
      <c r="L175" s="553"/>
      <c r="M175" s="553"/>
      <c r="N175" s="553"/>
      <c r="O175" s="553"/>
      <c r="P175" s="553"/>
      <c r="Q175" s="553"/>
      <c r="R175" s="553"/>
      <c r="S175" s="553"/>
      <c r="T175" s="553"/>
      <c r="U175" s="553"/>
      <c r="V175" s="553"/>
      <c r="W175" s="553"/>
      <c r="X175" s="553"/>
      <c r="Y175" s="432"/>
      <c r="Z175" s="451"/>
      <c r="AA175" s="451"/>
      <c r="AB175" s="451"/>
      <c r="AC175" s="451"/>
      <c r="AD175" s="451"/>
      <c r="AE175" s="451"/>
      <c r="AF175" s="451"/>
      <c r="AG175" s="451"/>
      <c r="AH175" s="451"/>
      <c r="AI175" s="451"/>
      <c r="AJ175" s="451"/>
      <c r="AK175" s="451"/>
      <c r="AL175" s="451"/>
      <c r="AM175" s="451"/>
      <c r="AN175" s="434"/>
      <c r="AO175" s="435"/>
      <c r="AP175" s="434"/>
      <c r="AQ175" s="452"/>
    </row>
    <row r="176" spans="1:43" s="377" customFormat="1" x14ac:dyDescent="0.25">
      <c r="A176" s="552" t="s">
        <v>438</v>
      </c>
      <c r="B176" s="553"/>
      <c r="C176" s="553"/>
      <c r="D176" s="553"/>
      <c r="E176" s="553"/>
      <c r="F176" s="553"/>
      <c r="G176" s="553"/>
      <c r="H176" s="553"/>
      <c r="I176" s="553"/>
      <c r="J176" s="553"/>
      <c r="K176" s="553"/>
      <c r="L176" s="553"/>
      <c r="M176" s="553"/>
      <c r="N176" s="553"/>
      <c r="O176" s="553"/>
      <c r="P176" s="553"/>
      <c r="Q176" s="553"/>
      <c r="R176" s="553"/>
      <c r="S176" s="553"/>
      <c r="T176" s="553"/>
      <c r="U176" s="553"/>
      <c r="V176" s="553"/>
      <c r="W176" s="553"/>
      <c r="X176" s="553"/>
      <c r="Y176" s="432"/>
      <c r="Z176" s="433"/>
      <c r="AA176" s="433"/>
      <c r="AB176" s="433"/>
      <c r="AC176" s="433"/>
      <c r="AD176" s="433"/>
      <c r="AE176" s="434"/>
      <c r="AF176" s="434"/>
      <c r="AG176" s="434"/>
      <c r="AH176" s="434"/>
      <c r="AI176" s="434"/>
      <c r="AJ176" s="434"/>
      <c r="AK176" s="434"/>
      <c r="AL176" s="434"/>
      <c r="AM176" s="434"/>
      <c r="AN176" s="434"/>
      <c r="AO176" s="435"/>
      <c r="AP176" s="434"/>
      <c r="AQ176" s="452"/>
    </row>
    <row r="177" spans="1:43" s="377" customFormat="1" x14ac:dyDescent="0.25">
      <c r="A177" s="400" t="s">
        <v>511</v>
      </c>
      <c r="B177" s="409"/>
      <c r="C177" s="467"/>
      <c r="D177" s="467"/>
      <c r="E177" s="468"/>
      <c r="F177" s="469"/>
      <c r="G177" s="400"/>
      <c r="H177" s="400"/>
      <c r="I177" s="400"/>
      <c r="J177" s="470"/>
      <c r="K177" s="470"/>
      <c r="L177" s="470"/>
      <c r="M177" s="469"/>
      <c r="N177" s="469"/>
      <c r="O177" s="469"/>
      <c r="P177" s="469"/>
      <c r="Q177" s="469"/>
      <c r="R177" s="469"/>
      <c r="S177" s="469"/>
      <c r="T177" s="469"/>
      <c r="U177" s="469"/>
      <c r="V177" s="469"/>
      <c r="W177" s="471"/>
      <c r="X177" s="472"/>
      <c r="Y177" s="432"/>
      <c r="Z177" s="433"/>
      <c r="AA177" s="433"/>
      <c r="AB177" s="433"/>
      <c r="AC177" s="433"/>
      <c r="AD177" s="433"/>
      <c r="AE177" s="434"/>
      <c r="AF177" s="434"/>
      <c r="AG177" s="434"/>
      <c r="AH177" s="434"/>
      <c r="AI177" s="434"/>
      <c r="AJ177" s="434"/>
      <c r="AK177" s="434"/>
      <c r="AL177" s="434"/>
      <c r="AM177" s="434"/>
      <c r="AN177" s="434"/>
      <c r="AO177" s="435"/>
      <c r="AP177" s="434"/>
      <c r="AQ177" s="452"/>
    </row>
    <row r="178" spans="1:43" s="377" customFormat="1" x14ac:dyDescent="0.25">
      <c r="A178" s="400" t="s">
        <v>512</v>
      </c>
      <c r="B178" s="409"/>
      <c r="C178" s="467"/>
      <c r="D178" s="467"/>
      <c r="E178" s="468"/>
      <c r="F178" s="469"/>
      <c r="G178" s="400"/>
      <c r="H178" s="400"/>
      <c r="I178" s="400"/>
      <c r="J178" s="470"/>
      <c r="K178" s="470"/>
      <c r="L178" s="470"/>
      <c r="M178" s="469"/>
      <c r="N178" s="469"/>
      <c r="O178" s="469"/>
      <c r="P178" s="469"/>
      <c r="Q178" s="469"/>
      <c r="R178" s="469"/>
      <c r="S178" s="469"/>
      <c r="T178" s="469"/>
      <c r="U178" s="469"/>
      <c r="V178" s="469"/>
      <c r="W178" s="471"/>
      <c r="X178" s="472"/>
      <c r="Y178" s="432"/>
      <c r="Z178" s="433"/>
      <c r="AA178" s="433"/>
      <c r="AB178" s="433"/>
      <c r="AC178" s="433"/>
      <c r="AD178" s="433"/>
      <c r="AE178" s="434"/>
      <c r="AF178" s="434"/>
      <c r="AG178" s="434"/>
      <c r="AH178" s="434"/>
      <c r="AI178" s="434"/>
      <c r="AJ178" s="434"/>
      <c r="AK178" s="434"/>
      <c r="AL178" s="434"/>
      <c r="AM178" s="434"/>
      <c r="AN178" s="434"/>
      <c r="AO178" s="435"/>
      <c r="AP178" s="434"/>
      <c r="AQ178" s="452"/>
    </row>
    <row r="179" spans="1:43" s="377" customFormat="1" x14ac:dyDescent="0.25">
      <c r="A179" s="552" t="s">
        <v>513</v>
      </c>
      <c r="B179" s="553"/>
      <c r="C179" s="553"/>
      <c r="D179" s="553"/>
      <c r="E179" s="553"/>
      <c r="F179" s="553"/>
      <c r="G179" s="553"/>
      <c r="H179" s="553"/>
      <c r="I179" s="553"/>
      <c r="J179" s="553"/>
      <c r="K179" s="553"/>
      <c r="L179" s="553"/>
      <c r="M179" s="553"/>
      <c r="N179" s="553"/>
      <c r="O179" s="553"/>
      <c r="P179" s="553"/>
      <c r="Q179" s="553"/>
      <c r="R179" s="553"/>
      <c r="S179" s="553"/>
      <c r="T179" s="553"/>
      <c r="U179" s="553"/>
      <c r="V179" s="553"/>
      <c r="W179" s="553"/>
      <c r="X179" s="553"/>
      <c r="Y179" s="432"/>
      <c r="Z179" s="433"/>
      <c r="AA179" s="433"/>
      <c r="AB179" s="433"/>
      <c r="AC179" s="433"/>
      <c r="AD179" s="433"/>
      <c r="AE179" s="434"/>
      <c r="AF179" s="434"/>
      <c r="AG179" s="434"/>
      <c r="AH179" s="434"/>
      <c r="AI179" s="434"/>
      <c r="AJ179" s="434"/>
      <c r="AK179" s="434"/>
      <c r="AL179" s="434"/>
      <c r="AM179" s="434"/>
      <c r="AN179" s="434"/>
      <c r="AO179" s="435"/>
      <c r="AP179" s="434"/>
      <c r="AQ179" s="452"/>
    </row>
    <row r="180" spans="1:43" s="481" customFormat="1" ht="47.25" x14ac:dyDescent="0.25">
      <c r="A180" s="408" t="s">
        <v>575</v>
      </c>
      <c r="B180" s="473" t="s">
        <v>572</v>
      </c>
      <c r="C180" s="474" t="s">
        <v>573</v>
      </c>
      <c r="D180" s="475" t="s">
        <v>605</v>
      </c>
      <c r="E180" s="475"/>
      <c r="F180" s="476"/>
      <c r="G180" s="477">
        <v>7.6969999999999992</v>
      </c>
      <c r="H180" s="477">
        <v>0</v>
      </c>
      <c r="I180" s="477"/>
      <c r="J180" s="476">
        <v>2024</v>
      </c>
      <c r="K180" s="476">
        <v>2024</v>
      </c>
      <c r="L180" s="431">
        <f t="shared" ref="L180:M213" si="64">SUM(O180:V180)</f>
        <v>0</v>
      </c>
      <c r="M180" s="431">
        <f t="shared" si="64"/>
        <v>0</v>
      </c>
      <c r="N180" s="401">
        <v>0</v>
      </c>
      <c r="O180" s="477"/>
      <c r="P180" s="477"/>
      <c r="Q180" s="477"/>
      <c r="R180" s="477">
        <v>0</v>
      </c>
      <c r="S180" s="477"/>
      <c r="T180" s="477"/>
      <c r="U180" s="477"/>
      <c r="V180" s="477"/>
      <c r="W180" s="401">
        <f t="shared" ref="W180:W213" si="65">L180-O180-P180-Q180-R180-S180-T180-U180-V180</f>
        <v>0</v>
      </c>
      <c r="X180" s="478"/>
      <c r="Y180" s="476"/>
      <c r="Z180" s="479"/>
      <c r="AA180" s="479"/>
      <c r="AB180" s="479"/>
      <c r="AC180" s="479"/>
      <c r="AD180" s="479"/>
      <c r="AE180" s="479"/>
      <c r="AF180" s="479"/>
      <c r="AG180" s="479"/>
      <c r="AH180" s="479"/>
      <c r="AI180" s="479"/>
      <c r="AJ180" s="479"/>
      <c r="AK180" s="479"/>
      <c r="AL180" s="479"/>
      <c r="AM180" s="479"/>
      <c r="AN180" s="479"/>
      <c r="AO180" s="480"/>
      <c r="AP180" s="479"/>
      <c r="AQ180" s="452"/>
    </row>
    <row r="181" spans="1:43" s="421" customFormat="1" ht="47.25" x14ac:dyDescent="0.25">
      <c r="A181" s="408" t="s">
        <v>576</v>
      </c>
      <c r="B181" s="409" t="s">
        <v>574</v>
      </c>
      <c r="C181" s="410" t="s">
        <v>573</v>
      </c>
      <c r="D181" s="411" t="s">
        <v>606</v>
      </c>
      <c r="E181" s="411"/>
      <c r="F181" s="400"/>
      <c r="G181" s="477">
        <v>3.6120000000000001</v>
      </c>
      <c r="H181" s="477">
        <v>0</v>
      </c>
      <c r="I181" s="477"/>
      <c r="J181" s="412" t="s">
        <v>669</v>
      </c>
      <c r="K181" s="412" t="s">
        <v>669</v>
      </c>
      <c r="L181" s="431">
        <f t="shared" si="64"/>
        <v>0</v>
      </c>
      <c r="M181" s="431">
        <f t="shared" si="64"/>
        <v>0</v>
      </c>
      <c r="N181" s="401">
        <v>0</v>
      </c>
      <c r="O181" s="477"/>
      <c r="P181" s="477"/>
      <c r="Q181" s="477"/>
      <c r="R181" s="477"/>
      <c r="S181" s="477">
        <v>0</v>
      </c>
      <c r="T181" s="477"/>
      <c r="U181" s="477"/>
      <c r="V181" s="477"/>
      <c r="W181" s="401">
        <f t="shared" si="65"/>
        <v>0</v>
      </c>
      <c r="X181" s="413"/>
      <c r="Y181" s="432"/>
      <c r="Z181" s="433"/>
      <c r="AA181" s="433"/>
      <c r="AB181" s="433"/>
      <c r="AC181" s="433"/>
      <c r="AD181" s="433"/>
      <c r="AE181" s="433"/>
      <c r="AF181" s="433"/>
      <c r="AG181" s="433"/>
      <c r="AH181" s="433"/>
      <c r="AI181" s="433"/>
      <c r="AJ181" s="433"/>
      <c r="AK181" s="433"/>
      <c r="AL181" s="433"/>
      <c r="AM181" s="433"/>
      <c r="AN181" s="433"/>
      <c r="AO181" s="436"/>
      <c r="AP181" s="433"/>
      <c r="AQ181" s="452"/>
    </row>
    <row r="182" spans="1:43" s="421" customFormat="1" ht="47.25" x14ac:dyDescent="0.25">
      <c r="A182" s="408" t="s">
        <v>577</v>
      </c>
      <c r="B182" s="409" t="s">
        <v>584</v>
      </c>
      <c r="C182" s="410" t="s">
        <v>582</v>
      </c>
      <c r="D182" s="411" t="s">
        <v>607</v>
      </c>
      <c r="E182" s="411"/>
      <c r="F182" s="400"/>
      <c r="G182" s="477">
        <v>0.10001800000000001</v>
      </c>
      <c r="H182" s="477">
        <v>0</v>
      </c>
      <c r="I182" s="477"/>
      <c r="J182" s="412" t="s">
        <v>518</v>
      </c>
      <c r="K182" s="412" t="s">
        <v>518</v>
      </c>
      <c r="L182" s="431">
        <f t="shared" si="64"/>
        <v>0</v>
      </c>
      <c r="M182" s="431">
        <f t="shared" si="64"/>
        <v>0</v>
      </c>
      <c r="N182" s="401">
        <v>0</v>
      </c>
      <c r="O182" s="477"/>
      <c r="P182" s="477"/>
      <c r="Q182" s="477"/>
      <c r="R182" s="477">
        <v>0</v>
      </c>
      <c r="S182" s="477"/>
      <c r="T182" s="477"/>
      <c r="U182" s="477"/>
      <c r="V182" s="477"/>
      <c r="W182" s="401">
        <f t="shared" si="65"/>
        <v>0</v>
      </c>
      <c r="X182" s="413"/>
      <c r="Y182" s="432"/>
      <c r="Z182" s="433"/>
      <c r="AA182" s="433"/>
      <c r="AB182" s="433"/>
      <c r="AC182" s="433"/>
      <c r="AD182" s="433"/>
      <c r="AE182" s="433"/>
      <c r="AF182" s="433"/>
      <c r="AG182" s="433"/>
      <c r="AH182" s="433"/>
      <c r="AI182" s="433"/>
      <c r="AJ182" s="433"/>
      <c r="AK182" s="433"/>
      <c r="AL182" s="433"/>
      <c r="AM182" s="433"/>
      <c r="AN182" s="433"/>
      <c r="AO182" s="436"/>
      <c r="AP182" s="433"/>
      <c r="AQ182" s="452"/>
    </row>
    <row r="183" spans="1:43" s="421" customFormat="1" ht="47.25" x14ac:dyDescent="0.25">
      <c r="A183" s="408" t="s">
        <v>578</v>
      </c>
      <c r="B183" s="409" t="s">
        <v>733</v>
      </c>
      <c r="C183" s="410" t="s">
        <v>573</v>
      </c>
      <c r="D183" s="411" t="s">
        <v>608</v>
      </c>
      <c r="E183" s="411"/>
      <c r="F183" s="400"/>
      <c r="G183" s="477">
        <v>3.7206695999999999</v>
      </c>
      <c r="H183" s="477">
        <v>0</v>
      </c>
      <c r="I183" s="477"/>
      <c r="J183" s="412" t="s">
        <v>518</v>
      </c>
      <c r="K183" s="412" t="s">
        <v>518</v>
      </c>
      <c r="L183" s="431">
        <f t="shared" si="64"/>
        <v>0</v>
      </c>
      <c r="M183" s="431">
        <f t="shared" si="64"/>
        <v>0</v>
      </c>
      <c r="N183" s="401">
        <v>0</v>
      </c>
      <c r="O183" s="477"/>
      <c r="P183" s="477"/>
      <c r="Q183" s="477"/>
      <c r="R183" s="477">
        <v>0</v>
      </c>
      <c r="S183" s="477"/>
      <c r="T183" s="477"/>
      <c r="U183" s="477"/>
      <c r="V183" s="477"/>
      <c r="W183" s="401">
        <f t="shared" si="65"/>
        <v>0</v>
      </c>
      <c r="X183" s="413"/>
      <c r="Y183" s="432"/>
      <c r="Z183" s="433"/>
      <c r="AA183" s="433"/>
      <c r="AB183" s="433"/>
      <c r="AC183" s="433"/>
      <c r="AD183" s="433"/>
      <c r="AE183" s="433"/>
      <c r="AF183" s="433"/>
      <c r="AG183" s="433"/>
      <c r="AH183" s="433"/>
      <c r="AI183" s="433"/>
      <c r="AJ183" s="433"/>
      <c r="AK183" s="433"/>
      <c r="AL183" s="433"/>
      <c r="AM183" s="433"/>
      <c r="AN183" s="433"/>
      <c r="AO183" s="436"/>
      <c r="AP183" s="433"/>
      <c r="AQ183" s="452"/>
    </row>
    <row r="184" spans="1:43" s="421" customFormat="1" ht="47.25" x14ac:dyDescent="0.25">
      <c r="A184" s="408" t="s">
        <v>579</v>
      </c>
      <c r="B184" s="409" t="s">
        <v>585</v>
      </c>
      <c r="C184" s="410" t="s">
        <v>573</v>
      </c>
      <c r="D184" s="411" t="s">
        <v>609</v>
      </c>
      <c r="E184" s="411"/>
      <c r="F184" s="400"/>
      <c r="G184" s="477">
        <v>0.100018</v>
      </c>
      <c r="H184" s="477">
        <v>0</v>
      </c>
      <c r="I184" s="477"/>
      <c r="J184" s="412"/>
      <c r="K184" s="412"/>
      <c r="L184" s="431">
        <f t="shared" si="64"/>
        <v>0</v>
      </c>
      <c r="M184" s="431">
        <f t="shared" si="64"/>
        <v>0</v>
      </c>
      <c r="N184" s="401">
        <v>0</v>
      </c>
      <c r="O184" s="477"/>
      <c r="P184" s="477"/>
      <c r="Q184" s="477"/>
      <c r="R184" s="477"/>
      <c r="S184" s="477"/>
      <c r="T184" s="477"/>
      <c r="U184" s="477"/>
      <c r="V184" s="477"/>
      <c r="W184" s="401">
        <f t="shared" si="65"/>
        <v>0</v>
      </c>
      <c r="X184" s="413"/>
      <c r="Y184" s="432"/>
      <c r="Z184" s="433"/>
      <c r="AA184" s="433"/>
      <c r="AB184" s="433"/>
      <c r="AC184" s="433"/>
      <c r="AD184" s="433"/>
      <c r="AE184" s="433"/>
      <c r="AF184" s="433"/>
      <c r="AG184" s="433"/>
      <c r="AH184" s="433"/>
      <c r="AI184" s="433"/>
      <c r="AJ184" s="433"/>
      <c r="AK184" s="433"/>
      <c r="AL184" s="433"/>
      <c r="AM184" s="433"/>
      <c r="AN184" s="433"/>
      <c r="AO184" s="436"/>
      <c r="AP184" s="433"/>
      <c r="AQ184" s="452"/>
    </row>
    <row r="185" spans="1:43" s="421" customFormat="1" ht="47.25" x14ac:dyDescent="0.25">
      <c r="A185" s="408" t="s">
        <v>580</v>
      </c>
      <c r="B185" s="409" t="s">
        <v>586</v>
      </c>
      <c r="C185" s="410" t="s">
        <v>582</v>
      </c>
      <c r="D185" s="411" t="s">
        <v>610</v>
      </c>
      <c r="E185" s="411"/>
      <c r="F185" s="400"/>
      <c r="G185" s="477">
        <v>0.10001800000000001</v>
      </c>
      <c r="H185" s="477">
        <v>0</v>
      </c>
      <c r="I185" s="477"/>
      <c r="J185" s="412"/>
      <c r="K185" s="412"/>
      <c r="L185" s="431">
        <f t="shared" si="64"/>
        <v>0</v>
      </c>
      <c r="M185" s="431">
        <f t="shared" si="64"/>
        <v>0</v>
      </c>
      <c r="N185" s="401">
        <v>0</v>
      </c>
      <c r="O185" s="477"/>
      <c r="P185" s="477"/>
      <c r="Q185" s="477"/>
      <c r="R185" s="477"/>
      <c r="S185" s="477"/>
      <c r="T185" s="477"/>
      <c r="U185" s="477"/>
      <c r="V185" s="477"/>
      <c r="W185" s="401">
        <f t="shared" si="65"/>
        <v>0</v>
      </c>
      <c r="X185" s="413"/>
      <c r="Y185" s="432"/>
      <c r="Z185" s="433"/>
      <c r="AA185" s="433"/>
      <c r="AB185" s="433"/>
      <c r="AC185" s="433"/>
      <c r="AD185" s="433"/>
      <c r="AE185" s="433"/>
      <c r="AF185" s="433"/>
      <c r="AG185" s="433"/>
      <c r="AH185" s="433"/>
      <c r="AI185" s="433"/>
      <c r="AJ185" s="433"/>
      <c r="AK185" s="433"/>
      <c r="AL185" s="433"/>
      <c r="AM185" s="433"/>
      <c r="AN185" s="433"/>
      <c r="AO185" s="436"/>
      <c r="AP185" s="433"/>
      <c r="AQ185" s="452"/>
    </row>
    <row r="186" spans="1:43" s="421" customFormat="1" ht="47.25" x14ac:dyDescent="0.25">
      <c r="A186" s="408" t="s">
        <v>581</v>
      </c>
      <c r="B186" s="409" t="s">
        <v>587</v>
      </c>
      <c r="C186" s="410" t="s">
        <v>582</v>
      </c>
      <c r="D186" s="411" t="s">
        <v>609</v>
      </c>
      <c r="E186" s="411"/>
      <c r="F186" s="400"/>
      <c r="G186" s="477">
        <v>0.10001800000000001</v>
      </c>
      <c r="H186" s="477">
        <v>0</v>
      </c>
      <c r="I186" s="477"/>
      <c r="J186" s="412"/>
      <c r="K186" s="412"/>
      <c r="L186" s="431">
        <f t="shared" si="64"/>
        <v>0</v>
      </c>
      <c r="M186" s="431">
        <f t="shared" si="64"/>
        <v>0</v>
      </c>
      <c r="N186" s="401">
        <v>0</v>
      </c>
      <c r="O186" s="477"/>
      <c r="P186" s="477"/>
      <c r="Q186" s="477"/>
      <c r="R186" s="477"/>
      <c r="S186" s="477"/>
      <c r="T186" s="477"/>
      <c r="U186" s="477"/>
      <c r="V186" s="477"/>
      <c r="W186" s="401">
        <f t="shared" si="65"/>
        <v>0</v>
      </c>
      <c r="X186" s="413"/>
      <c r="Y186" s="432"/>
      <c r="Z186" s="433"/>
      <c r="AA186" s="433"/>
      <c r="AB186" s="433"/>
      <c r="AC186" s="433"/>
      <c r="AD186" s="433"/>
      <c r="AE186" s="433"/>
      <c r="AF186" s="433"/>
      <c r="AG186" s="433"/>
      <c r="AH186" s="433"/>
      <c r="AI186" s="433"/>
      <c r="AJ186" s="433"/>
      <c r="AK186" s="433"/>
      <c r="AL186" s="433"/>
      <c r="AM186" s="433"/>
      <c r="AN186" s="433"/>
      <c r="AO186" s="436"/>
      <c r="AP186" s="433"/>
      <c r="AQ186" s="452"/>
    </row>
    <row r="187" spans="1:43" s="421" customFormat="1" ht="47.25" x14ac:dyDescent="0.25">
      <c r="A187" s="408" t="s">
        <v>795</v>
      </c>
      <c r="B187" s="409" t="s">
        <v>588</v>
      </c>
      <c r="C187" s="410" t="s">
        <v>573</v>
      </c>
      <c r="D187" s="411" t="s">
        <v>611</v>
      </c>
      <c r="E187" s="411"/>
      <c r="F187" s="400"/>
      <c r="G187" s="477">
        <v>7.5013499999999995</v>
      </c>
      <c r="H187" s="477">
        <v>0</v>
      </c>
      <c r="I187" s="477"/>
      <c r="J187" s="412" t="s">
        <v>518</v>
      </c>
      <c r="K187" s="412" t="s">
        <v>518</v>
      </c>
      <c r="L187" s="431">
        <f t="shared" si="64"/>
        <v>0</v>
      </c>
      <c r="M187" s="431">
        <f t="shared" si="64"/>
        <v>0</v>
      </c>
      <c r="N187" s="401">
        <v>0</v>
      </c>
      <c r="O187" s="477"/>
      <c r="P187" s="477"/>
      <c r="Q187" s="477"/>
      <c r="R187" s="477">
        <v>0</v>
      </c>
      <c r="S187" s="477"/>
      <c r="T187" s="477"/>
      <c r="U187" s="477"/>
      <c r="V187" s="477"/>
      <c r="W187" s="401">
        <f t="shared" si="65"/>
        <v>0</v>
      </c>
      <c r="X187" s="413"/>
      <c r="Y187" s="432"/>
      <c r="Z187" s="433"/>
      <c r="AA187" s="433"/>
      <c r="AB187" s="433"/>
      <c r="AC187" s="433"/>
      <c r="AD187" s="433"/>
      <c r="AE187" s="433"/>
      <c r="AF187" s="433"/>
      <c r="AG187" s="433"/>
      <c r="AH187" s="433"/>
      <c r="AI187" s="433"/>
      <c r="AJ187" s="433"/>
      <c r="AK187" s="433"/>
      <c r="AL187" s="433"/>
      <c r="AM187" s="433"/>
      <c r="AN187" s="433"/>
      <c r="AO187" s="436"/>
      <c r="AP187" s="433"/>
      <c r="AQ187" s="452"/>
    </row>
    <row r="188" spans="1:43" s="421" customFormat="1" ht="47.25" x14ac:dyDescent="0.25">
      <c r="A188" s="408" t="s">
        <v>796</v>
      </c>
      <c r="B188" s="409" t="s">
        <v>589</v>
      </c>
      <c r="C188" s="410" t="s">
        <v>573</v>
      </c>
      <c r="D188" s="411" t="s">
        <v>612</v>
      </c>
      <c r="E188" s="411"/>
      <c r="F188" s="400"/>
      <c r="G188" s="477">
        <v>0.13002340000000001</v>
      </c>
      <c r="H188" s="477">
        <v>0</v>
      </c>
      <c r="I188" s="477"/>
      <c r="J188" s="412" t="s">
        <v>518</v>
      </c>
      <c r="K188" s="412" t="s">
        <v>518</v>
      </c>
      <c r="L188" s="431">
        <f t="shared" si="64"/>
        <v>0</v>
      </c>
      <c r="M188" s="431">
        <f t="shared" si="64"/>
        <v>0</v>
      </c>
      <c r="N188" s="401">
        <v>0</v>
      </c>
      <c r="O188" s="477"/>
      <c r="P188" s="477"/>
      <c r="Q188" s="477"/>
      <c r="R188" s="477">
        <v>0</v>
      </c>
      <c r="S188" s="477"/>
      <c r="T188" s="477"/>
      <c r="U188" s="477"/>
      <c r="V188" s="477"/>
      <c r="W188" s="401">
        <f t="shared" si="65"/>
        <v>0</v>
      </c>
      <c r="X188" s="413"/>
      <c r="Y188" s="432"/>
      <c r="Z188" s="433"/>
      <c r="AA188" s="433"/>
      <c r="AB188" s="433"/>
      <c r="AC188" s="433"/>
      <c r="AD188" s="433"/>
      <c r="AE188" s="433"/>
      <c r="AF188" s="433"/>
      <c r="AG188" s="433"/>
      <c r="AH188" s="433"/>
      <c r="AI188" s="433"/>
      <c r="AJ188" s="433"/>
      <c r="AK188" s="433"/>
      <c r="AL188" s="433"/>
      <c r="AM188" s="433"/>
      <c r="AN188" s="433"/>
      <c r="AO188" s="436"/>
      <c r="AP188" s="433"/>
      <c r="AQ188" s="452"/>
    </row>
    <row r="189" spans="1:43" s="421" customFormat="1" ht="47.25" x14ac:dyDescent="0.25">
      <c r="A189" s="408" t="s">
        <v>797</v>
      </c>
      <c r="B189" s="409" t="s">
        <v>590</v>
      </c>
      <c r="C189" s="410" t="s">
        <v>573</v>
      </c>
      <c r="D189" s="411" t="s">
        <v>613</v>
      </c>
      <c r="E189" s="411"/>
      <c r="F189" s="400"/>
      <c r="G189" s="477">
        <v>4.5149999999999997</v>
      </c>
      <c r="H189" s="477">
        <v>0</v>
      </c>
      <c r="I189" s="477"/>
      <c r="J189" s="412" t="s">
        <v>518</v>
      </c>
      <c r="K189" s="412" t="s">
        <v>518</v>
      </c>
      <c r="L189" s="431">
        <f t="shared" si="64"/>
        <v>0</v>
      </c>
      <c r="M189" s="431">
        <f t="shared" si="64"/>
        <v>0</v>
      </c>
      <c r="N189" s="401">
        <v>0</v>
      </c>
      <c r="O189" s="477"/>
      <c r="P189" s="477"/>
      <c r="Q189" s="477"/>
      <c r="R189" s="477">
        <v>0</v>
      </c>
      <c r="S189" s="477"/>
      <c r="T189" s="477"/>
      <c r="U189" s="477"/>
      <c r="V189" s="477"/>
      <c r="W189" s="401">
        <f t="shared" si="65"/>
        <v>0</v>
      </c>
      <c r="X189" s="413"/>
      <c r="Y189" s="432"/>
      <c r="Z189" s="433"/>
      <c r="AA189" s="433"/>
      <c r="AB189" s="433"/>
      <c r="AC189" s="433"/>
      <c r="AD189" s="433"/>
      <c r="AE189" s="433"/>
      <c r="AF189" s="433"/>
      <c r="AG189" s="433"/>
      <c r="AH189" s="433"/>
      <c r="AI189" s="433"/>
      <c r="AJ189" s="433"/>
      <c r="AK189" s="433"/>
      <c r="AL189" s="433"/>
      <c r="AM189" s="433"/>
      <c r="AN189" s="433"/>
      <c r="AO189" s="436"/>
      <c r="AP189" s="433"/>
      <c r="AQ189" s="452"/>
    </row>
    <row r="190" spans="1:43" s="421" customFormat="1" ht="47.25" x14ac:dyDescent="0.25">
      <c r="A190" s="408" t="s">
        <v>798</v>
      </c>
      <c r="B190" s="409" t="s">
        <v>591</v>
      </c>
      <c r="C190" s="410" t="s">
        <v>573</v>
      </c>
      <c r="D190" s="411" t="s">
        <v>614</v>
      </c>
      <c r="E190" s="411"/>
      <c r="F190" s="400"/>
      <c r="G190" s="477">
        <v>2.7090000000000001</v>
      </c>
      <c r="H190" s="477">
        <v>0</v>
      </c>
      <c r="I190" s="477"/>
      <c r="J190" s="412" t="s">
        <v>518</v>
      </c>
      <c r="K190" s="412" t="s">
        <v>518</v>
      </c>
      <c r="L190" s="431">
        <f t="shared" si="64"/>
        <v>0</v>
      </c>
      <c r="M190" s="431">
        <f t="shared" si="64"/>
        <v>0</v>
      </c>
      <c r="N190" s="401">
        <v>0</v>
      </c>
      <c r="O190" s="477"/>
      <c r="P190" s="477"/>
      <c r="Q190" s="477"/>
      <c r="R190" s="477">
        <v>0</v>
      </c>
      <c r="S190" s="477"/>
      <c r="T190" s="477"/>
      <c r="U190" s="477"/>
      <c r="V190" s="477"/>
      <c r="W190" s="401">
        <f t="shared" si="65"/>
        <v>0</v>
      </c>
      <c r="X190" s="413"/>
      <c r="Y190" s="432"/>
      <c r="Z190" s="433"/>
      <c r="AA190" s="433"/>
      <c r="AB190" s="433"/>
      <c r="AC190" s="433"/>
      <c r="AD190" s="433"/>
      <c r="AE190" s="433"/>
      <c r="AF190" s="433"/>
      <c r="AG190" s="433"/>
      <c r="AH190" s="433"/>
      <c r="AI190" s="433"/>
      <c r="AJ190" s="433"/>
      <c r="AK190" s="433"/>
      <c r="AL190" s="433"/>
      <c r="AM190" s="433"/>
      <c r="AN190" s="433"/>
      <c r="AO190" s="436"/>
      <c r="AP190" s="433"/>
      <c r="AQ190" s="452"/>
    </row>
    <row r="191" spans="1:43" s="421" customFormat="1" ht="63" x14ac:dyDescent="0.25">
      <c r="A191" s="408" t="s">
        <v>799</v>
      </c>
      <c r="B191" s="409" t="s">
        <v>583</v>
      </c>
      <c r="C191" s="410" t="s">
        <v>573</v>
      </c>
      <c r="D191" s="411" t="s">
        <v>615</v>
      </c>
      <c r="E191" s="411"/>
      <c r="F191" s="400"/>
      <c r="G191" s="477">
        <v>12.974382</v>
      </c>
      <c r="H191" s="477">
        <v>0</v>
      </c>
      <c r="I191" s="477"/>
      <c r="J191" s="412" t="s">
        <v>518</v>
      </c>
      <c r="K191" s="412" t="s">
        <v>518</v>
      </c>
      <c r="L191" s="431">
        <f t="shared" si="64"/>
        <v>0</v>
      </c>
      <c r="M191" s="431">
        <f t="shared" si="64"/>
        <v>0</v>
      </c>
      <c r="N191" s="401">
        <v>0</v>
      </c>
      <c r="O191" s="477"/>
      <c r="P191" s="477"/>
      <c r="Q191" s="477"/>
      <c r="R191" s="477">
        <v>0</v>
      </c>
      <c r="S191" s="477"/>
      <c r="T191" s="477"/>
      <c r="U191" s="477"/>
      <c r="V191" s="477"/>
      <c r="W191" s="401">
        <f t="shared" si="65"/>
        <v>0</v>
      </c>
      <c r="X191" s="413"/>
      <c r="Y191" s="432"/>
      <c r="Z191" s="433"/>
      <c r="AA191" s="433"/>
      <c r="AB191" s="433"/>
      <c r="AC191" s="433"/>
      <c r="AD191" s="433"/>
      <c r="AE191" s="433"/>
      <c r="AF191" s="433"/>
      <c r="AG191" s="433"/>
      <c r="AH191" s="433"/>
      <c r="AI191" s="433"/>
      <c r="AJ191" s="433"/>
      <c r="AK191" s="433"/>
      <c r="AL191" s="433"/>
      <c r="AM191" s="433"/>
      <c r="AN191" s="433"/>
      <c r="AO191" s="436"/>
      <c r="AP191" s="433"/>
      <c r="AQ191" s="452"/>
    </row>
    <row r="192" spans="1:43" s="421" customFormat="1" ht="47.25" x14ac:dyDescent="0.25">
      <c r="A192" s="408" t="s">
        <v>800</v>
      </c>
      <c r="B192" s="409" t="s">
        <v>592</v>
      </c>
      <c r="C192" s="410" t="s">
        <v>573</v>
      </c>
      <c r="D192" s="411" t="s">
        <v>616</v>
      </c>
      <c r="E192" s="411"/>
      <c r="F192" s="400"/>
      <c r="G192" s="477">
        <v>12.974382</v>
      </c>
      <c r="H192" s="477">
        <v>0</v>
      </c>
      <c r="I192" s="477"/>
      <c r="J192" s="412" t="s">
        <v>669</v>
      </c>
      <c r="K192" s="412" t="s">
        <v>669</v>
      </c>
      <c r="L192" s="431">
        <f t="shared" si="64"/>
        <v>0</v>
      </c>
      <c r="M192" s="431">
        <f t="shared" si="64"/>
        <v>0</v>
      </c>
      <c r="N192" s="401">
        <v>0</v>
      </c>
      <c r="O192" s="477"/>
      <c r="P192" s="477"/>
      <c r="Q192" s="477"/>
      <c r="R192" s="477"/>
      <c r="S192" s="477">
        <v>0</v>
      </c>
      <c r="T192" s="477"/>
      <c r="U192" s="477"/>
      <c r="V192" s="477"/>
      <c r="W192" s="401">
        <f t="shared" si="65"/>
        <v>0</v>
      </c>
      <c r="X192" s="413"/>
      <c r="Y192" s="432"/>
      <c r="Z192" s="433"/>
      <c r="AA192" s="433"/>
      <c r="AB192" s="433"/>
      <c r="AC192" s="433"/>
      <c r="AD192" s="433"/>
      <c r="AE192" s="433"/>
      <c r="AF192" s="433"/>
      <c r="AG192" s="433"/>
      <c r="AH192" s="433"/>
      <c r="AI192" s="433"/>
      <c r="AJ192" s="433"/>
      <c r="AK192" s="433"/>
      <c r="AL192" s="433"/>
      <c r="AM192" s="433"/>
      <c r="AN192" s="433"/>
      <c r="AO192" s="436"/>
      <c r="AP192" s="433"/>
      <c r="AQ192" s="452"/>
    </row>
    <row r="193" spans="1:43" s="421" customFormat="1" ht="47.25" x14ac:dyDescent="0.25">
      <c r="A193" s="408" t="s">
        <v>801</v>
      </c>
      <c r="B193" s="409" t="s">
        <v>593</v>
      </c>
      <c r="C193" s="410" t="s">
        <v>573</v>
      </c>
      <c r="D193" s="411" t="s">
        <v>617</v>
      </c>
      <c r="E193" s="411"/>
      <c r="F193" s="400"/>
      <c r="G193" s="477">
        <v>1.100544</v>
      </c>
      <c r="H193" s="477">
        <v>0</v>
      </c>
      <c r="I193" s="477"/>
      <c r="J193" s="412" t="s">
        <v>669</v>
      </c>
      <c r="K193" s="412" t="s">
        <v>669</v>
      </c>
      <c r="L193" s="431">
        <f t="shared" si="64"/>
        <v>0</v>
      </c>
      <c r="M193" s="431">
        <f t="shared" si="64"/>
        <v>0</v>
      </c>
      <c r="N193" s="401">
        <v>0</v>
      </c>
      <c r="O193" s="477"/>
      <c r="P193" s="477"/>
      <c r="Q193" s="477"/>
      <c r="R193" s="477"/>
      <c r="S193" s="477">
        <v>0</v>
      </c>
      <c r="T193" s="477"/>
      <c r="U193" s="477"/>
      <c r="V193" s="477"/>
      <c r="W193" s="401">
        <f t="shared" si="65"/>
        <v>0</v>
      </c>
      <c r="X193" s="413"/>
      <c r="Y193" s="432"/>
      <c r="Z193" s="433"/>
      <c r="AA193" s="433"/>
      <c r="AB193" s="433"/>
      <c r="AC193" s="433"/>
      <c r="AD193" s="433"/>
      <c r="AE193" s="433"/>
      <c r="AF193" s="433"/>
      <c r="AG193" s="433"/>
      <c r="AH193" s="433"/>
      <c r="AI193" s="433"/>
      <c r="AJ193" s="433"/>
      <c r="AK193" s="433"/>
      <c r="AL193" s="433"/>
      <c r="AM193" s="433"/>
      <c r="AN193" s="433"/>
      <c r="AO193" s="436"/>
      <c r="AP193" s="433"/>
      <c r="AQ193" s="452"/>
    </row>
    <row r="194" spans="1:43" s="421" customFormat="1" ht="63" x14ac:dyDescent="0.25">
      <c r="A194" s="408" t="s">
        <v>802</v>
      </c>
      <c r="B194" s="409" t="s">
        <v>594</v>
      </c>
      <c r="C194" s="410" t="s">
        <v>573</v>
      </c>
      <c r="D194" s="411" t="s">
        <v>618</v>
      </c>
      <c r="E194" s="411"/>
      <c r="F194" s="400"/>
      <c r="G194" s="477">
        <v>1.702404</v>
      </c>
      <c r="H194" s="477">
        <v>0</v>
      </c>
      <c r="I194" s="477"/>
      <c r="J194" s="412" t="s">
        <v>669</v>
      </c>
      <c r="K194" s="412" t="s">
        <v>669</v>
      </c>
      <c r="L194" s="431">
        <f t="shared" si="64"/>
        <v>0</v>
      </c>
      <c r="M194" s="431">
        <f t="shared" si="64"/>
        <v>0</v>
      </c>
      <c r="N194" s="401">
        <v>0</v>
      </c>
      <c r="O194" s="477"/>
      <c r="P194" s="477"/>
      <c r="Q194" s="477"/>
      <c r="R194" s="477"/>
      <c r="S194" s="477">
        <v>0</v>
      </c>
      <c r="T194" s="477"/>
      <c r="U194" s="477"/>
      <c r="V194" s="477"/>
      <c r="W194" s="401">
        <f t="shared" si="65"/>
        <v>0</v>
      </c>
      <c r="X194" s="413"/>
      <c r="Y194" s="432"/>
      <c r="Z194" s="433"/>
      <c r="AA194" s="433"/>
      <c r="AB194" s="433"/>
      <c r="AC194" s="433"/>
      <c r="AD194" s="433"/>
      <c r="AE194" s="433"/>
      <c r="AF194" s="433"/>
      <c r="AG194" s="433"/>
      <c r="AH194" s="433"/>
      <c r="AI194" s="433"/>
      <c r="AJ194" s="433"/>
      <c r="AK194" s="433"/>
      <c r="AL194" s="433"/>
      <c r="AM194" s="433"/>
      <c r="AN194" s="433"/>
      <c r="AO194" s="436"/>
      <c r="AP194" s="433"/>
      <c r="AQ194" s="452"/>
    </row>
    <row r="195" spans="1:43" s="421" customFormat="1" ht="47.25" x14ac:dyDescent="0.25">
      <c r="A195" s="408" t="s">
        <v>803</v>
      </c>
      <c r="B195" s="409" t="s">
        <v>734</v>
      </c>
      <c r="C195" s="410" t="s">
        <v>573</v>
      </c>
      <c r="D195" s="411" t="s">
        <v>619</v>
      </c>
      <c r="E195" s="411"/>
      <c r="F195" s="400"/>
      <c r="G195" s="477">
        <v>12.974382</v>
      </c>
      <c r="H195" s="477">
        <v>0</v>
      </c>
      <c r="I195" s="477"/>
      <c r="J195" s="412" t="s">
        <v>669</v>
      </c>
      <c r="K195" s="412" t="s">
        <v>669</v>
      </c>
      <c r="L195" s="431">
        <f t="shared" si="64"/>
        <v>0</v>
      </c>
      <c r="M195" s="431">
        <f t="shared" si="64"/>
        <v>0</v>
      </c>
      <c r="N195" s="401">
        <v>0</v>
      </c>
      <c r="O195" s="477"/>
      <c r="P195" s="477"/>
      <c r="Q195" s="477"/>
      <c r="R195" s="477"/>
      <c r="S195" s="477">
        <v>0</v>
      </c>
      <c r="T195" s="477"/>
      <c r="U195" s="477"/>
      <c r="V195" s="477"/>
      <c r="W195" s="401">
        <f t="shared" si="65"/>
        <v>0</v>
      </c>
      <c r="X195" s="413"/>
      <c r="Y195" s="432"/>
      <c r="Z195" s="433"/>
      <c r="AA195" s="433"/>
      <c r="AB195" s="433"/>
      <c r="AC195" s="433"/>
      <c r="AD195" s="433"/>
      <c r="AE195" s="433"/>
      <c r="AF195" s="433"/>
      <c r="AG195" s="433"/>
      <c r="AH195" s="433"/>
      <c r="AI195" s="433"/>
      <c r="AJ195" s="433"/>
      <c r="AK195" s="433"/>
      <c r="AL195" s="433"/>
      <c r="AM195" s="433"/>
      <c r="AN195" s="433"/>
      <c r="AO195" s="436"/>
      <c r="AP195" s="433"/>
      <c r="AQ195" s="452"/>
    </row>
    <row r="196" spans="1:43" s="421" customFormat="1" ht="63" x14ac:dyDescent="0.25">
      <c r="A196" s="408" t="s">
        <v>804</v>
      </c>
      <c r="B196" s="409" t="s">
        <v>595</v>
      </c>
      <c r="C196" s="410" t="s">
        <v>573</v>
      </c>
      <c r="D196" s="411" t="s">
        <v>620</v>
      </c>
      <c r="E196" s="411"/>
      <c r="F196" s="400"/>
      <c r="G196" s="477">
        <v>10.979645999999999</v>
      </c>
      <c r="H196" s="477">
        <v>0</v>
      </c>
      <c r="I196" s="477"/>
      <c r="J196" s="412" t="s">
        <v>669</v>
      </c>
      <c r="K196" s="412" t="s">
        <v>669</v>
      </c>
      <c r="L196" s="431">
        <f t="shared" si="64"/>
        <v>0</v>
      </c>
      <c r="M196" s="431">
        <f t="shared" si="64"/>
        <v>0</v>
      </c>
      <c r="N196" s="401">
        <v>0</v>
      </c>
      <c r="O196" s="477"/>
      <c r="P196" s="477"/>
      <c r="Q196" s="477"/>
      <c r="R196" s="477"/>
      <c r="S196" s="477">
        <v>0</v>
      </c>
      <c r="T196" s="477"/>
      <c r="U196" s="477"/>
      <c r="V196" s="477"/>
      <c r="W196" s="401">
        <f t="shared" si="65"/>
        <v>0</v>
      </c>
      <c r="X196" s="413"/>
      <c r="Y196" s="432"/>
      <c r="Z196" s="433"/>
      <c r="AA196" s="433"/>
      <c r="AB196" s="433"/>
      <c r="AC196" s="433"/>
      <c r="AD196" s="433"/>
      <c r="AE196" s="433"/>
      <c r="AF196" s="433"/>
      <c r="AG196" s="433"/>
      <c r="AH196" s="433"/>
      <c r="AI196" s="433"/>
      <c r="AJ196" s="433"/>
      <c r="AK196" s="433"/>
      <c r="AL196" s="433"/>
      <c r="AM196" s="433"/>
      <c r="AN196" s="433"/>
      <c r="AO196" s="436"/>
      <c r="AP196" s="433"/>
      <c r="AQ196" s="452"/>
    </row>
    <row r="197" spans="1:43" s="421" customFormat="1" ht="47.25" x14ac:dyDescent="0.25">
      <c r="A197" s="408" t="s">
        <v>805</v>
      </c>
      <c r="B197" s="409" t="s">
        <v>596</v>
      </c>
      <c r="C197" s="410" t="s">
        <v>573</v>
      </c>
      <c r="D197" s="411" t="s">
        <v>621</v>
      </c>
      <c r="E197" s="411"/>
      <c r="F197" s="400"/>
      <c r="G197" s="477">
        <v>6.1045799999999995</v>
      </c>
      <c r="H197" s="477">
        <v>0</v>
      </c>
      <c r="I197" s="477"/>
      <c r="J197" s="412" t="s">
        <v>670</v>
      </c>
      <c r="K197" s="412" t="s">
        <v>670</v>
      </c>
      <c r="L197" s="431">
        <f t="shared" si="64"/>
        <v>0</v>
      </c>
      <c r="M197" s="431">
        <f t="shared" si="64"/>
        <v>0</v>
      </c>
      <c r="N197" s="401">
        <v>0</v>
      </c>
      <c r="O197" s="477"/>
      <c r="P197" s="477"/>
      <c r="Q197" s="477"/>
      <c r="R197" s="477"/>
      <c r="S197" s="477"/>
      <c r="T197" s="477">
        <v>0</v>
      </c>
      <c r="U197" s="477"/>
      <c r="V197" s="477"/>
      <c r="W197" s="401">
        <f t="shared" si="65"/>
        <v>0</v>
      </c>
      <c r="X197" s="413"/>
      <c r="Y197" s="432"/>
      <c r="Z197" s="433"/>
      <c r="AA197" s="433"/>
      <c r="AB197" s="433"/>
      <c r="AC197" s="433"/>
      <c r="AD197" s="433"/>
      <c r="AE197" s="433"/>
      <c r="AF197" s="433"/>
      <c r="AG197" s="433"/>
      <c r="AH197" s="433"/>
      <c r="AI197" s="433"/>
      <c r="AJ197" s="433"/>
      <c r="AK197" s="433"/>
      <c r="AL197" s="433"/>
      <c r="AM197" s="433"/>
      <c r="AN197" s="433"/>
      <c r="AO197" s="436"/>
      <c r="AP197" s="433"/>
      <c r="AQ197" s="452"/>
    </row>
    <row r="198" spans="1:43" s="421" customFormat="1" ht="47.25" x14ac:dyDescent="0.25">
      <c r="A198" s="408" t="s">
        <v>806</v>
      </c>
      <c r="B198" s="409" t="s">
        <v>597</v>
      </c>
      <c r="C198" s="410" t="s">
        <v>573</v>
      </c>
      <c r="D198" s="411" t="s">
        <v>622</v>
      </c>
      <c r="E198" s="411"/>
      <c r="F198" s="400"/>
      <c r="G198" s="477">
        <v>43.308126000000001</v>
      </c>
      <c r="H198" s="477">
        <v>0</v>
      </c>
      <c r="I198" s="477"/>
      <c r="J198" s="412" t="s">
        <v>518</v>
      </c>
      <c r="K198" s="412" t="s">
        <v>518</v>
      </c>
      <c r="L198" s="431">
        <f t="shared" si="64"/>
        <v>0</v>
      </c>
      <c r="M198" s="431">
        <f t="shared" si="64"/>
        <v>0</v>
      </c>
      <c r="N198" s="401">
        <v>0</v>
      </c>
      <c r="O198" s="477"/>
      <c r="P198" s="477"/>
      <c r="Q198" s="477"/>
      <c r="R198" s="477">
        <v>0</v>
      </c>
      <c r="S198" s="477"/>
      <c r="T198" s="477"/>
      <c r="U198" s="477"/>
      <c r="V198" s="477"/>
      <c r="W198" s="401">
        <f t="shared" si="65"/>
        <v>0</v>
      </c>
      <c r="X198" s="413"/>
      <c r="Y198" s="432"/>
      <c r="Z198" s="433"/>
      <c r="AA198" s="433"/>
      <c r="AB198" s="433"/>
      <c r="AC198" s="433"/>
      <c r="AD198" s="433"/>
      <c r="AE198" s="433"/>
      <c r="AF198" s="433"/>
      <c r="AG198" s="433"/>
      <c r="AH198" s="433"/>
      <c r="AI198" s="433"/>
      <c r="AJ198" s="433"/>
      <c r="AK198" s="433"/>
      <c r="AL198" s="433"/>
      <c r="AM198" s="433"/>
      <c r="AN198" s="433"/>
      <c r="AO198" s="436"/>
      <c r="AP198" s="433"/>
      <c r="AQ198" s="452"/>
    </row>
    <row r="199" spans="1:43" s="421" customFormat="1" ht="78.75" x14ac:dyDescent="0.25">
      <c r="A199" s="408" t="s">
        <v>807</v>
      </c>
      <c r="B199" s="409" t="s">
        <v>598</v>
      </c>
      <c r="C199" s="410" t="s">
        <v>573</v>
      </c>
      <c r="D199" s="411" t="s">
        <v>623</v>
      </c>
      <c r="E199" s="411"/>
      <c r="F199" s="400"/>
      <c r="G199" s="477">
        <v>1.8935966</v>
      </c>
      <c r="H199" s="477">
        <v>0</v>
      </c>
      <c r="I199" s="477"/>
      <c r="J199" s="412" t="s">
        <v>518</v>
      </c>
      <c r="K199" s="412" t="s">
        <v>518</v>
      </c>
      <c r="L199" s="431">
        <f t="shared" si="64"/>
        <v>0</v>
      </c>
      <c r="M199" s="431">
        <f t="shared" si="64"/>
        <v>0</v>
      </c>
      <c r="N199" s="401">
        <v>0</v>
      </c>
      <c r="O199" s="477"/>
      <c r="P199" s="477"/>
      <c r="Q199" s="477"/>
      <c r="R199" s="477">
        <v>0</v>
      </c>
      <c r="S199" s="477"/>
      <c r="T199" s="477"/>
      <c r="U199" s="477"/>
      <c r="V199" s="477"/>
      <c r="W199" s="401">
        <f t="shared" si="65"/>
        <v>0</v>
      </c>
      <c r="X199" s="413"/>
      <c r="Y199" s="432"/>
      <c r="Z199" s="433"/>
      <c r="AA199" s="433"/>
      <c r="AB199" s="433"/>
      <c r="AC199" s="433"/>
      <c r="AD199" s="433"/>
      <c r="AE199" s="433"/>
      <c r="AF199" s="433"/>
      <c r="AG199" s="433"/>
      <c r="AH199" s="433"/>
      <c r="AI199" s="433"/>
      <c r="AJ199" s="433"/>
      <c r="AK199" s="433"/>
      <c r="AL199" s="433"/>
      <c r="AM199" s="433"/>
      <c r="AN199" s="433"/>
      <c r="AO199" s="436"/>
      <c r="AP199" s="433"/>
      <c r="AQ199" s="452"/>
    </row>
    <row r="200" spans="1:43" s="421" customFormat="1" ht="47.25" x14ac:dyDescent="0.25">
      <c r="A200" s="408" t="s">
        <v>808</v>
      </c>
      <c r="B200" s="409" t="s">
        <v>599</v>
      </c>
      <c r="C200" s="410" t="s">
        <v>573</v>
      </c>
      <c r="D200" s="411" t="s">
        <v>624</v>
      </c>
      <c r="E200" s="411"/>
      <c r="F200" s="400"/>
      <c r="G200" s="477">
        <v>9.1016379999999995</v>
      </c>
      <c r="H200" s="477">
        <v>0</v>
      </c>
      <c r="I200" s="477"/>
      <c r="J200" s="412" t="s">
        <v>518</v>
      </c>
      <c r="K200" s="412" t="s">
        <v>518</v>
      </c>
      <c r="L200" s="431">
        <f t="shared" si="64"/>
        <v>0</v>
      </c>
      <c r="M200" s="431">
        <f t="shared" si="64"/>
        <v>0</v>
      </c>
      <c r="N200" s="401">
        <v>0</v>
      </c>
      <c r="O200" s="477"/>
      <c r="P200" s="477"/>
      <c r="Q200" s="477"/>
      <c r="R200" s="477">
        <v>0</v>
      </c>
      <c r="S200" s="477"/>
      <c r="T200" s="477"/>
      <c r="U200" s="477"/>
      <c r="V200" s="477"/>
      <c r="W200" s="401">
        <f t="shared" si="65"/>
        <v>0</v>
      </c>
      <c r="X200" s="413"/>
      <c r="Y200" s="432"/>
      <c r="Z200" s="433"/>
      <c r="AA200" s="433"/>
      <c r="AB200" s="433"/>
      <c r="AC200" s="433"/>
      <c r="AD200" s="433"/>
      <c r="AE200" s="433"/>
      <c r="AF200" s="433"/>
      <c r="AG200" s="433"/>
      <c r="AH200" s="433"/>
      <c r="AI200" s="433"/>
      <c r="AJ200" s="433"/>
      <c r="AK200" s="433"/>
      <c r="AL200" s="433"/>
      <c r="AM200" s="433"/>
      <c r="AN200" s="433"/>
      <c r="AO200" s="436"/>
      <c r="AP200" s="433"/>
      <c r="AQ200" s="452"/>
    </row>
    <row r="201" spans="1:43" s="421" customFormat="1" ht="47.25" x14ac:dyDescent="0.25">
      <c r="A201" s="408" t="s">
        <v>809</v>
      </c>
      <c r="B201" s="409" t="s">
        <v>600</v>
      </c>
      <c r="C201" s="410" t="s">
        <v>573</v>
      </c>
      <c r="D201" s="411" t="s">
        <v>625</v>
      </c>
      <c r="E201" s="411"/>
      <c r="F201" s="400"/>
      <c r="G201" s="477">
        <v>4.9020000000000001E-2</v>
      </c>
      <c r="H201" s="477">
        <v>0</v>
      </c>
      <c r="I201" s="477"/>
      <c r="J201" s="412" t="s">
        <v>518</v>
      </c>
      <c r="K201" s="412" t="s">
        <v>518</v>
      </c>
      <c r="L201" s="431">
        <f t="shared" si="64"/>
        <v>0</v>
      </c>
      <c r="M201" s="431">
        <f t="shared" si="64"/>
        <v>0</v>
      </c>
      <c r="N201" s="401">
        <v>0</v>
      </c>
      <c r="O201" s="477"/>
      <c r="P201" s="477"/>
      <c r="Q201" s="477"/>
      <c r="R201" s="477">
        <v>0</v>
      </c>
      <c r="S201" s="477"/>
      <c r="T201" s="477"/>
      <c r="U201" s="477"/>
      <c r="V201" s="477"/>
      <c r="W201" s="401">
        <f t="shared" si="65"/>
        <v>0</v>
      </c>
      <c r="X201" s="413"/>
      <c r="Y201" s="432"/>
      <c r="Z201" s="433"/>
      <c r="AA201" s="433"/>
      <c r="AB201" s="433"/>
      <c r="AC201" s="433"/>
      <c r="AD201" s="433"/>
      <c r="AE201" s="433"/>
      <c r="AF201" s="433"/>
      <c r="AG201" s="433"/>
      <c r="AH201" s="433"/>
      <c r="AI201" s="433"/>
      <c r="AJ201" s="433"/>
      <c r="AK201" s="433"/>
      <c r="AL201" s="433"/>
      <c r="AM201" s="433"/>
      <c r="AN201" s="433"/>
      <c r="AO201" s="436"/>
      <c r="AP201" s="433"/>
      <c r="AQ201" s="452"/>
    </row>
    <row r="202" spans="1:43" s="421" customFormat="1" ht="47.25" x14ac:dyDescent="0.25">
      <c r="A202" s="408" t="s">
        <v>810</v>
      </c>
      <c r="B202" s="409" t="s">
        <v>569</v>
      </c>
      <c r="C202" s="410" t="s">
        <v>573</v>
      </c>
      <c r="D202" s="411" t="s">
        <v>626</v>
      </c>
      <c r="E202" s="411"/>
      <c r="F202" s="400"/>
      <c r="G202" s="477">
        <v>3.6120000000000001</v>
      </c>
      <c r="H202" s="477">
        <v>0</v>
      </c>
      <c r="I202" s="477"/>
      <c r="J202" s="412" t="s">
        <v>670</v>
      </c>
      <c r="K202" s="412" t="s">
        <v>670</v>
      </c>
      <c r="L202" s="431">
        <f t="shared" si="64"/>
        <v>0</v>
      </c>
      <c r="M202" s="431">
        <f t="shared" si="64"/>
        <v>0</v>
      </c>
      <c r="N202" s="401">
        <v>0</v>
      </c>
      <c r="O202" s="477"/>
      <c r="P202" s="477"/>
      <c r="Q202" s="477"/>
      <c r="R202" s="477"/>
      <c r="S202" s="477"/>
      <c r="T202" s="477">
        <v>0</v>
      </c>
      <c r="U202" s="477"/>
      <c r="V202" s="477"/>
      <c r="W202" s="401">
        <f t="shared" si="65"/>
        <v>0</v>
      </c>
      <c r="X202" s="413"/>
      <c r="Y202" s="432"/>
      <c r="Z202" s="433"/>
      <c r="AA202" s="433"/>
      <c r="AB202" s="433"/>
      <c r="AC202" s="433"/>
      <c r="AD202" s="433"/>
      <c r="AE202" s="433"/>
      <c r="AF202" s="433"/>
      <c r="AG202" s="433"/>
      <c r="AH202" s="433"/>
      <c r="AI202" s="433"/>
      <c r="AJ202" s="433"/>
      <c r="AK202" s="433"/>
      <c r="AL202" s="433"/>
      <c r="AM202" s="433"/>
      <c r="AN202" s="433"/>
      <c r="AO202" s="436"/>
      <c r="AP202" s="433"/>
      <c r="AQ202" s="452"/>
    </row>
    <row r="203" spans="1:43" s="421" customFormat="1" ht="47.25" x14ac:dyDescent="0.25">
      <c r="A203" s="408" t="s">
        <v>811</v>
      </c>
      <c r="B203" s="409" t="s">
        <v>570</v>
      </c>
      <c r="C203" s="410" t="s">
        <v>573</v>
      </c>
      <c r="D203" s="411" t="s">
        <v>630</v>
      </c>
      <c r="E203" s="411"/>
      <c r="F203" s="400"/>
      <c r="G203" s="477">
        <v>3.6120000000000001</v>
      </c>
      <c r="H203" s="477">
        <v>0</v>
      </c>
      <c r="I203" s="477"/>
      <c r="J203" s="412" t="s">
        <v>670</v>
      </c>
      <c r="K203" s="412" t="s">
        <v>670</v>
      </c>
      <c r="L203" s="431">
        <f t="shared" si="64"/>
        <v>0</v>
      </c>
      <c r="M203" s="431">
        <f t="shared" si="64"/>
        <v>0</v>
      </c>
      <c r="N203" s="401">
        <v>0</v>
      </c>
      <c r="O203" s="477"/>
      <c r="P203" s="477"/>
      <c r="Q203" s="477"/>
      <c r="R203" s="477"/>
      <c r="S203" s="477"/>
      <c r="T203" s="477">
        <v>0</v>
      </c>
      <c r="U203" s="477"/>
      <c r="V203" s="477"/>
      <c r="W203" s="401">
        <f t="shared" si="65"/>
        <v>0</v>
      </c>
      <c r="X203" s="413"/>
      <c r="Y203" s="432"/>
      <c r="Z203" s="433"/>
      <c r="AA203" s="433"/>
      <c r="AB203" s="433"/>
      <c r="AC203" s="433"/>
      <c r="AD203" s="433"/>
      <c r="AE203" s="433"/>
      <c r="AF203" s="433"/>
      <c r="AG203" s="433"/>
      <c r="AH203" s="433"/>
      <c r="AI203" s="433"/>
      <c r="AJ203" s="433"/>
      <c r="AK203" s="433"/>
      <c r="AL203" s="433"/>
      <c r="AM203" s="433"/>
      <c r="AN203" s="433"/>
      <c r="AO203" s="436"/>
      <c r="AP203" s="433"/>
      <c r="AQ203" s="452"/>
    </row>
    <row r="204" spans="1:43" s="421" customFormat="1" ht="47.25" x14ac:dyDescent="0.25">
      <c r="A204" s="408" t="s">
        <v>812</v>
      </c>
      <c r="B204" s="409" t="s">
        <v>601</v>
      </c>
      <c r="C204" s="410" t="s">
        <v>573</v>
      </c>
      <c r="D204" s="411" t="s">
        <v>629</v>
      </c>
      <c r="E204" s="411"/>
      <c r="F204" s="400"/>
      <c r="G204" s="477">
        <v>3.6120000000000001</v>
      </c>
      <c r="H204" s="477">
        <v>0</v>
      </c>
      <c r="I204" s="477"/>
      <c r="J204" s="412" t="s">
        <v>670</v>
      </c>
      <c r="K204" s="412" t="s">
        <v>670</v>
      </c>
      <c r="L204" s="431">
        <f t="shared" si="64"/>
        <v>0</v>
      </c>
      <c r="M204" s="431">
        <f t="shared" si="64"/>
        <v>0</v>
      </c>
      <c r="N204" s="401">
        <v>0</v>
      </c>
      <c r="O204" s="477"/>
      <c r="P204" s="477"/>
      <c r="Q204" s="477"/>
      <c r="R204" s="477"/>
      <c r="S204" s="477"/>
      <c r="T204" s="477">
        <v>0</v>
      </c>
      <c r="U204" s="477"/>
      <c r="V204" s="477"/>
      <c r="W204" s="401">
        <f t="shared" si="65"/>
        <v>0</v>
      </c>
      <c r="X204" s="413"/>
      <c r="Y204" s="432"/>
      <c r="Z204" s="433"/>
      <c r="AA204" s="433"/>
      <c r="AB204" s="433"/>
      <c r="AC204" s="433"/>
      <c r="AD204" s="433"/>
      <c r="AE204" s="433"/>
      <c r="AF204" s="433"/>
      <c r="AG204" s="433"/>
      <c r="AH204" s="433"/>
      <c r="AI204" s="433"/>
      <c r="AJ204" s="433"/>
      <c r="AK204" s="433"/>
      <c r="AL204" s="433"/>
      <c r="AM204" s="433"/>
      <c r="AN204" s="433"/>
      <c r="AO204" s="436"/>
      <c r="AP204" s="433"/>
      <c r="AQ204" s="452"/>
    </row>
    <row r="205" spans="1:43" s="421" customFormat="1" ht="47.25" x14ac:dyDescent="0.25">
      <c r="A205" s="408" t="s">
        <v>813</v>
      </c>
      <c r="B205" s="409" t="s">
        <v>602</v>
      </c>
      <c r="C205" s="410" t="s">
        <v>573</v>
      </c>
      <c r="D205" s="411" t="s">
        <v>668</v>
      </c>
      <c r="E205" s="411"/>
      <c r="F205" s="400"/>
      <c r="G205" s="477">
        <v>74</v>
      </c>
      <c r="H205" s="477">
        <v>0</v>
      </c>
      <c r="I205" s="477"/>
      <c r="J205" s="412" t="s">
        <v>671</v>
      </c>
      <c r="K205" s="412" t="s">
        <v>671</v>
      </c>
      <c r="L205" s="431">
        <f t="shared" si="64"/>
        <v>0</v>
      </c>
      <c r="M205" s="431">
        <f t="shared" si="64"/>
        <v>0</v>
      </c>
      <c r="N205" s="401">
        <v>0</v>
      </c>
      <c r="O205" s="477"/>
      <c r="P205" s="477"/>
      <c r="Q205" s="477"/>
      <c r="R205" s="477"/>
      <c r="S205" s="477"/>
      <c r="T205" s="477"/>
      <c r="U205" s="477">
        <v>0</v>
      </c>
      <c r="V205" s="477"/>
      <c r="W205" s="401">
        <f t="shared" si="65"/>
        <v>0</v>
      </c>
      <c r="X205" s="413"/>
      <c r="Y205" s="432"/>
      <c r="Z205" s="433"/>
      <c r="AA205" s="433"/>
      <c r="AB205" s="433"/>
      <c r="AC205" s="433"/>
      <c r="AD205" s="433"/>
      <c r="AE205" s="433"/>
      <c r="AF205" s="433"/>
      <c r="AG205" s="433"/>
      <c r="AH205" s="433"/>
      <c r="AI205" s="433"/>
      <c r="AJ205" s="433"/>
      <c r="AK205" s="433"/>
      <c r="AL205" s="433"/>
      <c r="AM205" s="433"/>
      <c r="AN205" s="433"/>
      <c r="AO205" s="436"/>
      <c r="AP205" s="433"/>
      <c r="AQ205" s="452"/>
    </row>
    <row r="206" spans="1:43" s="421" customFormat="1" ht="47.25" x14ac:dyDescent="0.25">
      <c r="A206" s="408" t="s">
        <v>814</v>
      </c>
      <c r="B206" s="409" t="s">
        <v>603</v>
      </c>
      <c r="C206" s="410" t="s">
        <v>573</v>
      </c>
      <c r="D206" s="411" t="s">
        <v>627</v>
      </c>
      <c r="E206" s="411"/>
      <c r="F206" s="400"/>
      <c r="G206" s="477">
        <v>56</v>
      </c>
      <c r="H206" s="477">
        <v>0</v>
      </c>
      <c r="I206" s="477"/>
      <c r="J206" s="412" t="s">
        <v>670</v>
      </c>
      <c r="K206" s="412" t="s">
        <v>670</v>
      </c>
      <c r="L206" s="431">
        <f t="shared" si="64"/>
        <v>0</v>
      </c>
      <c r="M206" s="431">
        <f t="shared" si="64"/>
        <v>0</v>
      </c>
      <c r="N206" s="401">
        <v>0</v>
      </c>
      <c r="O206" s="477"/>
      <c r="P206" s="477"/>
      <c r="Q206" s="477"/>
      <c r="R206" s="477"/>
      <c r="S206" s="477"/>
      <c r="T206" s="477">
        <v>0</v>
      </c>
      <c r="U206" s="477"/>
      <c r="V206" s="477"/>
      <c r="W206" s="401">
        <f t="shared" si="65"/>
        <v>0</v>
      </c>
      <c r="X206" s="413"/>
      <c r="Y206" s="432"/>
      <c r="Z206" s="433"/>
      <c r="AA206" s="433"/>
      <c r="AB206" s="433"/>
      <c r="AC206" s="433"/>
      <c r="AD206" s="433"/>
      <c r="AE206" s="433"/>
      <c r="AF206" s="433"/>
      <c r="AG206" s="433"/>
      <c r="AH206" s="433"/>
      <c r="AI206" s="433"/>
      <c r="AJ206" s="433"/>
      <c r="AK206" s="433"/>
      <c r="AL206" s="433"/>
      <c r="AM206" s="433"/>
      <c r="AN206" s="433"/>
      <c r="AO206" s="436"/>
      <c r="AP206" s="433"/>
      <c r="AQ206" s="452"/>
    </row>
    <row r="207" spans="1:43" s="421" customFormat="1" ht="47.25" x14ac:dyDescent="0.25">
      <c r="A207" s="408" t="s">
        <v>815</v>
      </c>
      <c r="B207" s="409" t="s">
        <v>654</v>
      </c>
      <c r="C207" s="410" t="s">
        <v>573</v>
      </c>
      <c r="D207" s="411" t="s">
        <v>631</v>
      </c>
      <c r="E207" s="411"/>
      <c r="F207" s="400"/>
      <c r="G207" s="477">
        <v>14.002520000000001</v>
      </c>
      <c r="H207" s="477">
        <v>0</v>
      </c>
      <c r="I207" s="477"/>
      <c r="J207" s="412" t="s">
        <v>670</v>
      </c>
      <c r="K207" s="412" t="s">
        <v>670</v>
      </c>
      <c r="L207" s="431">
        <f t="shared" si="64"/>
        <v>0</v>
      </c>
      <c r="M207" s="431">
        <f t="shared" si="64"/>
        <v>0</v>
      </c>
      <c r="N207" s="401">
        <v>0</v>
      </c>
      <c r="O207" s="477"/>
      <c r="P207" s="477"/>
      <c r="Q207" s="477"/>
      <c r="R207" s="477"/>
      <c r="S207" s="477"/>
      <c r="T207" s="477">
        <v>0</v>
      </c>
      <c r="U207" s="477"/>
      <c r="V207" s="477"/>
      <c r="W207" s="401">
        <f t="shared" si="65"/>
        <v>0</v>
      </c>
      <c r="X207" s="413"/>
      <c r="Y207" s="432"/>
      <c r="Z207" s="433"/>
      <c r="AA207" s="433"/>
      <c r="AB207" s="433"/>
      <c r="AC207" s="433"/>
      <c r="AD207" s="433"/>
      <c r="AE207" s="433"/>
      <c r="AF207" s="433"/>
      <c r="AG207" s="433"/>
      <c r="AH207" s="433"/>
      <c r="AI207" s="433"/>
      <c r="AJ207" s="433"/>
      <c r="AK207" s="433"/>
      <c r="AL207" s="433"/>
      <c r="AM207" s="433"/>
      <c r="AN207" s="433"/>
      <c r="AO207" s="436"/>
      <c r="AP207" s="433"/>
      <c r="AQ207" s="452"/>
    </row>
    <row r="208" spans="1:43" s="421" customFormat="1" ht="47.25" x14ac:dyDescent="0.2">
      <c r="A208" s="408" t="s">
        <v>816</v>
      </c>
      <c r="B208" s="409" t="s">
        <v>604</v>
      </c>
      <c r="C208" s="410" t="s">
        <v>573</v>
      </c>
      <c r="D208" s="411" t="s">
        <v>628</v>
      </c>
      <c r="E208" s="411"/>
      <c r="F208" s="400"/>
      <c r="G208" s="477">
        <v>74</v>
      </c>
      <c r="H208" s="477">
        <v>0</v>
      </c>
      <c r="I208" s="477"/>
      <c r="J208" s="412" t="s">
        <v>671</v>
      </c>
      <c r="K208" s="412" t="s">
        <v>671</v>
      </c>
      <c r="L208" s="431">
        <f t="shared" si="64"/>
        <v>0</v>
      </c>
      <c r="M208" s="431">
        <f t="shared" si="64"/>
        <v>0</v>
      </c>
      <c r="N208" s="401">
        <v>0</v>
      </c>
      <c r="O208" s="477"/>
      <c r="P208" s="477"/>
      <c r="Q208" s="477"/>
      <c r="R208" s="477"/>
      <c r="S208" s="477"/>
      <c r="T208" s="477"/>
      <c r="U208" s="477">
        <v>0</v>
      </c>
      <c r="V208" s="477"/>
      <c r="W208" s="401">
        <f t="shared" si="65"/>
        <v>0</v>
      </c>
      <c r="X208" s="413"/>
      <c r="Y208" s="432"/>
      <c r="Z208" s="433"/>
      <c r="AA208" s="433"/>
      <c r="AB208" s="433"/>
      <c r="AC208" s="433"/>
      <c r="AD208" s="433"/>
      <c r="AE208" s="433"/>
      <c r="AF208" s="433"/>
      <c r="AG208" s="433"/>
      <c r="AH208" s="433"/>
      <c r="AI208" s="433"/>
      <c r="AJ208" s="433"/>
      <c r="AK208" s="433"/>
      <c r="AL208" s="433"/>
      <c r="AM208" s="433"/>
      <c r="AN208" s="433"/>
      <c r="AO208" s="436"/>
      <c r="AP208" s="433"/>
    </row>
    <row r="209" spans="1:43" s="421" customFormat="1" ht="78.75" x14ac:dyDescent="0.2">
      <c r="A209" s="408" t="s">
        <v>817</v>
      </c>
      <c r="B209" s="409" t="s">
        <v>657</v>
      </c>
      <c r="C209" s="410" t="s">
        <v>573</v>
      </c>
      <c r="D209" s="411" t="s">
        <v>653</v>
      </c>
      <c r="E209" s="411"/>
      <c r="F209" s="400"/>
      <c r="G209" s="477">
        <v>13.6</v>
      </c>
      <c r="H209" s="477">
        <v>0</v>
      </c>
      <c r="I209" s="477"/>
      <c r="J209" s="412" t="s">
        <v>670</v>
      </c>
      <c r="K209" s="412" t="s">
        <v>670</v>
      </c>
      <c r="L209" s="431">
        <f t="shared" si="64"/>
        <v>0</v>
      </c>
      <c r="M209" s="431">
        <f t="shared" si="64"/>
        <v>0</v>
      </c>
      <c r="N209" s="401">
        <v>0</v>
      </c>
      <c r="O209" s="477"/>
      <c r="P209" s="477"/>
      <c r="Q209" s="477"/>
      <c r="R209" s="477"/>
      <c r="S209" s="477"/>
      <c r="T209" s="477">
        <v>0</v>
      </c>
      <c r="U209" s="477"/>
      <c r="V209" s="477"/>
      <c r="W209" s="401">
        <f t="shared" si="65"/>
        <v>0</v>
      </c>
      <c r="X209" s="413"/>
      <c r="Y209" s="432"/>
      <c r="Z209" s="433"/>
      <c r="AA209" s="433"/>
      <c r="AB209" s="433"/>
      <c r="AC209" s="433"/>
      <c r="AD209" s="433"/>
      <c r="AE209" s="433"/>
      <c r="AF209" s="433"/>
      <c r="AG209" s="433"/>
      <c r="AH209" s="433"/>
      <c r="AI209" s="433"/>
      <c r="AJ209" s="433"/>
      <c r="AK209" s="433"/>
      <c r="AL209" s="433"/>
      <c r="AM209" s="433"/>
      <c r="AN209" s="433"/>
      <c r="AO209" s="436"/>
      <c r="AP209" s="433"/>
    </row>
    <row r="210" spans="1:43" s="421" customFormat="1" ht="63" x14ac:dyDescent="0.2">
      <c r="A210" s="408" t="s">
        <v>818</v>
      </c>
      <c r="B210" s="409" t="s">
        <v>655</v>
      </c>
      <c r="C210" s="410" t="s">
        <v>656</v>
      </c>
      <c r="D210" s="411" t="s">
        <v>658</v>
      </c>
      <c r="E210" s="411"/>
      <c r="F210" s="400"/>
      <c r="G210" s="482">
        <v>4</v>
      </c>
      <c r="H210" s="477">
        <v>0</v>
      </c>
      <c r="I210" s="477"/>
      <c r="J210" s="412" t="s">
        <v>670</v>
      </c>
      <c r="K210" s="412" t="s">
        <v>670</v>
      </c>
      <c r="L210" s="431">
        <f t="shared" si="64"/>
        <v>0</v>
      </c>
      <c r="M210" s="431">
        <f t="shared" si="64"/>
        <v>0</v>
      </c>
      <c r="N210" s="401">
        <v>0</v>
      </c>
      <c r="O210" s="477"/>
      <c r="P210" s="477"/>
      <c r="Q210" s="477"/>
      <c r="R210" s="477"/>
      <c r="S210" s="477"/>
      <c r="T210" s="477">
        <v>0</v>
      </c>
      <c r="U210" s="477"/>
      <c r="V210" s="477"/>
      <c r="W210" s="401">
        <f t="shared" si="65"/>
        <v>0</v>
      </c>
      <c r="X210" s="413"/>
      <c r="Y210" s="432"/>
      <c r="Z210" s="433"/>
      <c r="AA210" s="433"/>
      <c r="AB210" s="433"/>
      <c r="AC210" s="433"/>
      <c r="AD210" s="433"/>
      <c r="AE210" s="433"/>
      <c r="AF210" s="433"/>
      <c r="AG210" s="433"/>
      <c r="AH210" s="433"/>
      <c r="AI210" s="433"/>
      <c r="AJ210" s="433"/>
      <c r="AK210" s="433"/>
      <c r="AL210" s="433"/>
      <c r="AM210" s="433"/>
      <c r="AN210" s="433"/>
      <c r="AO210" s="436"/>
      <c r="AP210" s="433"/>
    </row>
    <row r="211" spans="1:43" s="421" customFormat="1" ht="63" x14ac:dyDescent="0.2">
      <c r="A211" s="408" t="s">
        <v>819</v>
      </c>
      <c r="B211" s="409" t="s">
        <v>660</v>
      </c>
      <c r="C211" s="410" t="s">
        <v>659</v>
      </c>
      <c r="D211" s="411" t="s">
        <v>661</v>
      </c>
      <c r="E211" s="411"/>
      <c r="F211" s="400"/>
      <c r="G211" s="400">
        <v>0.1</v>
      </c>
      <c r="H211" s="477">
        <v>0</v>
      </c>
      <c r="I211" s="477"/>
      <c r="J211" s="412" t="s">
        <v>670</v>
      </c>
      <c r="K211" s="412" t="s">
        <v>670</v>
      </c>
      <c r="L211" s="431">
        <f t="shared" si="64"/>
        <v>0</v>
      </c>
      <c r="M211" s="431">
        <f t="shared" si="64"/>
        <v>0</v>
      </c>
      <c r="N211" s="401">
        <v>0</v>
      </c>
      <c r="O211" s="477"/>
      <c r="P211" s="477"/>
      <c r="Q211" s="477"/>
      <c r="R211" s="477"/>
      <c r="S211" s="477"/>
      <c r="T211" s="477">
        <v>0</v>
      </c>
      <c r="U211" s="477"/>
      <c r="V211" s="477"/>
      <c r="W211" s="401">
        <f t="shared" si="65"/>
        <v>0</v>
      </c>
      <c r="X211" s="413"/>
      <c r="Y211" s="432"/>
      <c r="Z211" s="433"/>
      <c r="AA211" s="433"/>
      <c r="AB211" s="433"/>
      <c r="AC211" s="433"/>
      <c r="AD211" s="433"/>
      <c r="AE211" s="433"/>
      <c r="AF211" s="433"/>
      <c r="AG211" s="433"/>
      <c r="AH211" s="433"/>
      <c r="AI211" s="433"/>
      <c r="AJ211" s="433"/>
      <c r="AK211" s="433"/>
      <c r="AL211" s="433"/>
      <c r="AM211" s="433"/>
      <c r="AN211" s="433"/>
      <c r="AO211" s="436"/>
      <c r="AP211" s="433"/>
    </row>
    <row r="212" spans="1:43" s="421" customFormat="1" ht="63" x14ac:dyDescent="0.2">
      <c r="A212" s="408" t="s">
        <v>820</v>
      </c>
      <c r="B212" s="409" t="s">
        <v>662</v>
      </c>
      <c r="C212" s="410" t="s">
        <v>663</v>
      </c>
      <c r="D212" s="411" t="s">
        <v>667</v>
      </c>
      <c r="E212" s="411"/>
      <c r="F212" s="400"/>
      <c r="G212" s="400">
        <v>15.7</v>
      </c>
      <c r="H212" s="477">
        <v>0</v>
      </c>
      <c r="I212" s="477"/>
      <c r="J212" s="412" t="s">
        <v>669</v>
      </c>
      <c r="K212" s="412" t="s">
        <v>669</v>
      </c>
      <c r="L212" s="431">
        <f t="shared" si="64"/>
        <v>0</v>
      </c>
      <c r="M212" s="431">
        <f t="shared" si="64"/>
        <v>0</v>
      </c>
      <c r="N212" s="401">
        <v>0</v>
      </c>
      <c r="O212" s="477"/>
      <c r="P212" s="477"/>
      <c r="Q212" s="477"/>
      <c r="R212" s="477"/>
      <c r="S212" s="477">
        <v>0</v>
      </c>
      <c r="T212" s="477"/>
      <c r="U212" s="477"/>
      <c r="V212" s="477"/>
      <c r="W212" s="401">
        <f t="shared" si="65"/>
        <v>0</v>
      </c>
      <c r="X212" s="413"/>
      <c r="Y212" s="432"/>
      <c r="Z212" s="433"/>
      <c r="AA212" s="433"/>
      <c r="AB212" s="433"/>
      <c r="AC212" s="433"/>
      <c r="AD212" s="433"/>
      <c r="AE212" s="433"/>
      <c r="AF212" s="433"/>
      <c r="AG212" s="433"/>
      <c r="AH212" s="433"/>
      <c r="AI212" s="433"/>
      <c r="AJ212" s="433"/>
      <c r="AK212" s="433"/>
      <c r="AL212" s="433"/>
      <c r="AM212" s="433"/>
      <c r="AN212" s="433"/>
      <c r="AO212" s="436"/>
      <c r="AP212" s="433"/>
    </row>
    <row r="213" spans="1:43" s="421" customFormat="1" ht="94.5" x14ac:dyDescent="0.2">
      <c r="A213" s="408" t="s">
        <v>821</v>
      </c>
      <c r="B213" s="409" t="s">
        <v>665</v>
      </c>
      <c r="C213" s="483" t="s">
        <v>664</v>
      </c>
      <c r="D213" s="411" t="s">
        <v>666</v>
      </c>
      <c r="E213" s="411"/>
      <c r="F213" s="400"/>
      <c r="G213" s="400">
        <v>4.5</v>
      </c>
      <c r="H213" s="477">
        <v>0</v>
      </c>
      <c r="I213" s="477"/>
      <c r="J213" s="412" t="s">
        <v>671</v>
      </c>
      <c r="K213" s="412" t="s">
        <v>671</v>
      </c>
      <c r="L213" s="431">
        <f t="shared" si="64"/>
        <v>0</v>
      </c>
      <c r="M213" s="431">
        <f t="shared" si="64"/>
        <v>0</v>
      </c>
      <c r="N213" s="401">
        <v>0</v>
      </c>
      <c r="O213" s="477"/>
      <c r="P213" s="477"/>
      <c r="Q213" s="477"/>
      <c r="R213" s="477"/>
      <c r="S213" s="477"/>
      <c r="T213" s="477"/>
      <c r="U213" s="477">
        <v>0</v>
      </c>
      <c r="V213" s="477"/>
      <c r="W213" s="401">
        <f t="shared" si="65"/>
        <v>0</v>
      </c>
      <c r="X213" s="413"/>
      <c r="Y213" s="432"/>
      <c r="Z213" s="433"/>
      <c r="AA213" s="433"/>
      <c r="AB213" s="433"/>
      <c r="AC213" s="433"/>
      <c r="AD213" s="433"/>
      <c r="AE213" s="433"/>
      <c r="AF213" s="433"/>
      <c r="AG213" s="433"/>
      <c r="AH213" s="433"/>
      <c r="AI213" s="433"/>
      <c r="AJ213" s="433"/>
      <c r="AK213" s="433"/>
      <c r="AL213" s="433"/>
      <c r="AM213" s="433"/>
      <c r="AN213" s="433"/>
      <c r="AO213" s="436"/>
      <c r="AP213" s="433"/>
    </row>
    <row r="214" spans="1:43" s="490" customFormat="1" x14ac:dyDescent="0.25">
      <c r="A214" s="543" t="s">
        <v>439</v>
      </c>
      <c r="B214" s="544"/>
      <c r="C214" s="544"/>
      <c r="D214" s="544"/>
      <c r="E214" s="544"/>
      <c r="F214" s="544"/>
      <c r="G214" s="544"/>
      <c r="H214" s="544"/>
      <c r="I214" s="544"/>
      <c r="J214" s="544"/>
      <c r="K214" s="545"/>
      <c r="L214" s="484">
        <f>SUM(L180:L213)</f>
        <v>0</v>
      </c>
      <c r="M214" s="484">
        <f>SUM(M180:M213)</f>
        <v>0</v>
      </c>
      <c r="N214" s="484">
        <f t="shared" ref="N214:W214" si="66">SUM(N180:N213)</f>
        <v>0</v>
      </c>
      <c r="O214" s="484">
        <f t="shared" si="66"/>
        <v>0</v>
      </c>
      <c r="P214" s="484">
        <f t="shared" si="66"/>
        <v>0</v>
      </c>
      <c r="Q214" s="484">
        <f t="shared" si="66"/>
        <v>0</v>
      </c>
      <c r="R214" s="484">
        <f t="shared" si="66"/>
        <v>0</v>
      </c>
      <c r="S214" s="484">
        <f t="shared" si="66"/>
        <v>0</v>
      </c>
      <c r="T214" s="484">
        <f t="shared" si="66"/>
        <v>0</v>
      </c>
      <c r="U214" s="484">
        <f t="shared" si="66"/>
        <v>0</v>
      </c>
      <c r="V214" s="485">
        <f t="shared" si="66"/>
        <v>0</v>
      </c>
      <c r="W214" s="485">
        <f t="shared" si="66"/>
        <v>0</v>
      </c>
      <c r="X214" s="486">
        <f>SUM(X180:X213)</f>
        <v>0</v>
      </c>
      <c r="Y214" s="432"/>
      <c r="Z214" s="487"/>
      <c r="AA214" s="487"/>
      <c r="AB214" s="487"/>
      <c r="AC214" s="487"/>
      <c r="AD214" s="487"/>
      <c r="AE214" s="488"/>
      <c r="AF214" s="488"/>
      <c r="AG214" s="488"/>
      <c r="AH214" s="488"/>
      <c r="AI214" s="488"/>
      <c r="AJ214" s="488"/>
      <c r="AK214" s="488"/>
      <c r="AL214" s="488"/>
      <c r="AM214" s="488"/>
      <c r="AN214" s="488"/>
      <c r="AO214" s="489"/>
      <c r="AP214" s="488"/>
      <c r="AQ214" s="452"/>
    </row>
    <row r="215" spans="1:43" s="490" customFormat="1" x14ac:dyDescent="0.25">
      <c r="A215" s="543" t="s">
        <v>502</v>
      </c>
      <c r="B215" s="544"/>
      <c r="C215" s="544"/>
      <c r="D215" s="544"/>
      <c r="E215" s="544"/>
      <c r="F215" s="544"/>
      <c r="G215" s="544"/>
      <c r="H215" s="544"/>
      <c r="I215" s="544"/>
      <c r="J215" s="544"/>
      <c r="K215" s="545"/>
      <c r="L215" s="440">
        <f t="shared" ref="L215:AM215" si="67">L214+L174+L64+L170</f>
        <v>23744260.150170319</v>
      </c>
      <c r="M215" s="440">
        <f t="shared" si="67"/>
        <v>16139421.923247684</v>
      </c>
      <c r="N215" s="440">
        <f t="shared" si="67"/>
        <v>0</v>
      </c>
      <c r="O215" s="440">
        <f t="shared" si="67"/>
        <v>0</v>
      </c>
      <c r="P215" s="440">
        <f t="shared" si="67"/>
        <v>916543.22565059725</v>
      </c>
      <c r="Q215" s="440">
        <f t="shared" si="67"/>
        <v>922216.38467113441</v>
      </c>
      <c r="R215" s="440">
        <f t="shared" si="67"/>
        <v>1387316.3451512165</v>
      </c>
      <c r="S215" s="440">
        <f t="shared" si="67"/>
        <v>5522074.6786248982</v>
      </c>
      <c r="T215" s="440">
        <f t="shared" si="67"/>
        <v>2699948.0685882797</v>
      </c>
      <c r="U215" s="440">
        <f t="shared" si="67"/>
        <v>785357.39384455583</v>
      </c>
      <c r="V215" s="440">
        <f t="shared" si="67"/>
        <v>489194.96746028133</v>
      </c>
      <c r="W215" s="440">
        <f t="shared" si="67"/>
        <v>512187.13093091454</v>
      </c>
      <c r="X215" s="491">
        <f t="shared" si="67"/>
        <v>536259.92608466744</v>
      </c>
      <c r="Y215" s="440">
        <f t="shared" si="67"/>
        <v>571254.34261064674</v>
      </c>
      <c r="Z215" s="440">
        <f t="shared" si="67"/>
        <v>598315.33731334715</v>
      </c>
      <c r="AA215" s="440">
        <f t="shared" si="67"/>
        <v>626668.20630707452</v>
      </c>
      <c r="AB215" s="440">
        <f t="shared" si="67"/>
        <v>656564.93448350683</v>
      </c>
      <c r="AC215" s="440">
        <f t="shared" si="67"/>
        <v>687314.83850023174</v>
      </c>
      <c r="AD215" s="440">
        <f t="shared" si="67"/>
        <v>719150.23954974255</v>
      </c>
      <c r="AE215" s="440">
        <f t="shared" si="67"/>
        <v>753295.59818058042</v>
      </c>
      <c r="AF215" s="440">
        <f t="shared" si="67"/>
        <v>788514.65545506764</v>
      </c>
      <c r="AG215" s="440">
        <f t="shared" si="67"/>
        <v>825334.14874145563</v>
      </c>
      <c r="AH215" s="440">
        <f t="shared" si="67"/>
        <v>864423.9064523041</v>
      </c>
      <c r="AI215" s="440">
        <f t="shared" si="67"/>
        <v>905092.2460555624</v>
      </c>
      <c r="AJ215" s="440">
        <f t="shared" si="67"/>
        <v>947763.42370017373</v>
      </c>
      <c r="AK215" s="440">
        <f t="shared" si="67"/>
        <v>992136.65181408171</v>
      </c>
      <c r="AL215" s="440">
        <f t="shared" si="67"/>
        <v>18331.5</v>
      </c>
      <c r="AM215" s="440">
        <f t="shared" si="67"/>
        <v>19002</v>
      </c>
      <c r="AN215" s="488"/>
      <c r="AO215" s="489"/>
      <c r="AP215" s="488"/>
      <c r="AQ215" s="452"/>
    </row>
    <row r="216" spans="1:43" s="493" customFormat="1" x14ac:dyDescent="0.25">
      <c r="A216" s="370"/>
      <c r="B216" s="370"/>
      <c r="C216" s="370"/>
      <c r="D216" s="370"/>
      <c r="E216" s="371"/>
      <c r="F216" s="371"/>
      <c r="G216" s="371"/>
      <c r="H216" s="371"/>
      <c r="I216" s="371"/>
      <c r="J216" s="370"/>
      <c r="K216" s="370"/>
      <c r="L216" s="370"/>
      <c r="M216" s="370"/>
      <c r="N216" s="370"/>
      <c r="O216" s="370"/>
      <c r="P216" s="370"/>
      <c r="Q216" s="370"/>
      <c r="R216" s="370"/>
      <c r="S216" s="370"/>
      <c r="T216" s="370"/>
      <c r="U216" s="370"/>
      <c r="V216" s="370"/>
      <c r="W216" s="370"/>
      <c r="X216" s="370"/>
      <c r="Y216" s="469"/>
      <c r="Z216" s="487"/>
      <c r="AA216" s="487"/>
      <c r="AB216" s="487"/>
      <c r="AC216" s="487"/>
      <c r="AD216" s="487"/>
      <c r="AE216" s="487"/>
      <c r="AF216" s="487"/>
      <c r="AG216" s="487"/>
      <c r="AH216" s="487"/>
      <c r="AI216" s="487"/>
      <c r="AJ216" s="487"/>
      <c r="AK216" s="487"/>
      <c r="AL216" s="487"/>
      <c r="AM216" s="487"/>
      <c r="AN216" s="487"/>
      <c r="AO216" s="492"/>
      <c r="AP216" s="487"/>
      <c r="AQ216" s="452"/>
    </row>
    <row r="217" spans="1:43" x14ac:dyDescent="0.25">
      <c r="A217" s="546"/>
      <c r="B217" s="546"/>
      <c r="C217" s="546"/>
      <c r="D217" s="546"/>
      <c r="E217" s="546"/>
      <c r="F217" s="546"/>
      <c r="G217" s="546"/>
      <c r="H217" s="546"/>
      <c r="I217" s="546"/>
      <c r="J217" s="546"/>
      <c r="K217" s="546"/>
      <c r="L217" s="546"/>
      <c r="M217" s="546"/>
      <c r="N217" s="546"/>
      <c r="O217" s="546"/>
      <c r="P217" s="546"/>
      <c r="Q217" s="546"/>
      <c r="R217" s="546"/>
      <c r="S217" s="546"/>
      <c r="T217" s="546"/>
      <c r="U217" s="546"/>
      <c r="V217" s="546"/>
      <c r="W217" s="546"/>
      <c r="X217" s="546"/>
    </row>
    <row r="219" spans="1:43" ht="24.75" customHeight="1" x14ac:dyDescent="0.25">
      <c r="A219" s="542" t="str">
        <f>'ф_1 Паспорт ИП (Н)'!A22</f>
        <v>И.о. генерального директора ООО "Газпром теплоэнерго МО"</v>
      </c>
      <c r="B219" s="542"/>
      <c r="C219" s="542"/>
      <c r="D219" s="494"/>
      <c r="E219" s="376" t="str">
        <f>'ф_1 Паспорт ИП (Н)'!B22</f>
        <v>А.В. Кутенко</v>
      </c>
      <c r="L219" s="495"/>
      <c r="M219" s="495"/>
      <c r="N219" s="495"/>
      <c r="O219" s="495"/>
      <c r="P219" s="495"/>
      <c r="Q219" s="495"/>
      <c r="R219" s="495"/>
      <c r="S219" s="495"/>
      <c r="T219" s="495"/>
      <c r="U219" s="495"/>
      <c r="V219" s="495"/>
      <c r="W219" s="495"/>
      <c r="X219" s="495"/>
      <c r="Y219" s="496"/>
      <c r="Z219" s="496"/>
      <c r="AA219" s="496"/>
      <c r="AB219" s="496"/>
      <c r="AC219" s="496"/>
      <c r="AD219" s="496"/>
      <c r="AE219" s="496"/>
      <c r="AF219" s="496"/>
      <c r="AG219" s="496"/>
      <c r="AH219" s="496"/>
      <c r="AI219" s="496"/>
      <c r="AJ219" s="496"/>
      <c r="AK219" s="496"/>
      <c r="AL219" s="496"/>
      <c r="AM219" s="496"/>
    </row>
    <row r="220" spans="1:43" x14ac:dyDescent="0.25">
      <c r="A220" s="497" t="s">
        <v>1</v>
      </c>
      <c r="B220" s="498"/>
      <c r="C220" s="372"/>
      <c r="D220" s="378"/>
      <c r="E220" s="376"/>
      <c r="L220" s="495"/>
      <c r="M220" s="495"/>
      <c r="N220" s="495"/>
      <c r="O220" s="495"/>
      <c r="P220" s="495"/>
      <c r="Q220" s="495"/>
      <c r="R220" s="495"/>
      <c r="S220" s="495"/>
      <c r="T220" s="495"/>
      <c r="U220" s="495"/>
      <c r="V220" s="495"/>
      <c r="W220" s="495"/>
      <c r="X220" s="495"/>
      <c r="Y220" s="495"/>
      <c r="Z220" s="495"/>
      <c r="AA220" s="495"/>
      <c r="AB220" s="495"/>
      <c r="AC220" s="495"/>
      <c r="AD220" s="495"/>
      <c r="AE220" s="495"/>
      <c r="AF220" s="495"/>
      <c r="AG220" s="495"/>
      <c r="AH220" s="495"/>
      <c r="AI220" s="495"/>
      <c r="AJ220" s="495"/>
      <c r="AK220" s="495"/>
      <c r="AL220" s="495"/>
      <c r="AM220" s="495"/>
      <c r="AN220" s="496"/>
    </row>
    <row r="221" spans="1:43" x14ac:dyDescent="0.25">
      <c r="A221" s="499"/>
      <c r="B221" s="499"/>
      <c r="P221" s="495"/>
      <c r="Q221" s="495"/>
      <c r="R221" s="495"/>
      <c r="S221" s="495"/>
      <c r="T221" s="495"/>
      <c r="U221" s="495"/>
      <c r="V221" s="495"/>
      <c r="W221" s="495"/>
      <c r="X221" s="495"/>
      <c r="Y221" s="495"/>
      <c r="Z221" s="495"/>
      <c r="AA221" s="495"/>
      <c r="AB221" s="495"/>
      <c r="AC221" s="495"/>
      <c r="AD221" s="495"/>
      <c r="AE221" s="495"/>
      <c r="AF221" s="495"/>
      <c r="AG221" s="495"/>
      <c r="AH221" s="495"/>
      <c r="AI221" s="495"/>
      <c r="AJ221" s="495"/>
      <c r="AK221" s="495"/>
      <c r="AL221" s="495"/>
      <c r="AM221" s="495"/>
    </row>
    <row r="222" spans="1:43" x14ac:dyDescent="0.25">
      <c r="L222" s="495"/>
      <c r="M222" s="495"/>
      <c r="N222" s="495"/>
      <c r="O222" s="495"/>
      <c r="P222" s="495"/>
      <c r="Q222" s="500"/>
      <c r="R222" s="500"/>
      <c r="S222" s="500"/>
      <c r="T222" s="500"/>
      <c r="U222" s="500"/>
      <c r="V222" s="500"/>
      <c r="W222" s="500"/>
      <c r="X222" s="500"/>
      <c r="Y222" s="500"/>
      <c r="Z222" s="500"/>
      <c r="AA222" s="500"/>
      <c r="AB222" s="500"/>
      <c r="AC222" s="500"/>
      <c r="AD222" s="500"/>
      <c r="AE222" s="500"/>
      <c r="AF222" s="500"/>
      <c r="AG222" s="500"/>
      <c r="AH222" s="500"/>
      <c r="AI222" s="500"/>
      <c r="AJ222" s="500"/>
      <c r="AK222" s="500"/>
      <c r="AL222" s="500"/>
      <c r="AM222" s="500"/>
    </row>
    <row r="223" spans="1:43" x14ac:dyDescent="0.25">
      <c r="L223" s="495"/>
      <c r="M223" s="495"/>
      <c r="N223" s="495"/>
      <c r="O223" s="495"/>
      <c r="P223" s="495"/>
      <c r="Q223" s="495"/>
      <c r="R223" s="495"/>
      <c r="S223" s="495"/>
      <c r="T223" s="495"/>
      <c r="U223" s="495"/>
      <c r="V223" s="495"/>
      <c r="W223" s="495"/>
      <c r="X223" s="495"/>
      <c r="Y223" s="495"/>
      <c r="Z223" s="495"/>
      <c r="AA223" s="495"/>
      <c r="AB223" s="495"/>
      <c r="AC223" s="495"/>
      <c r="AD223" s="495"/>
      <c r="AE223" s="495"/>
      <c r="AF223" s="495"/>
      <c r="AG223" s="495"/>
      <c r="AH223" s="495"/>
      <c r="AI223" s="495"/>
      <c r="AJ223" s="495"/>
      <c r="AK223" s="495"/>
      <c r="AL223" s="495"/>
      <c r="AM223" s="495"/>
    </row>
    <row r="224" spans="1:43" x14ac:dyDescent="0.25">
      <c r="P224" s="495"/>
      <c r="Q224" s="495"/>
      <c r="R224" s="495"/>
      <c r="S224" s="495"/>
      <c r="T224" s="495"/>
      <c r="U224" s="495"/>
      <c r="V224" s="495"/>
      <c r="W224" s="495"/>
      <c r="X224" s="495"/>
      <c r="Y224" s="495"/>
      <c r="Z224" s="495"/>
      <c r="AA224" s="495"/>
      <c r="AB224" s="495"/>
      <c r="AC224" s="495"/>
      <c r="AD224" s="495"/>
      <c r="AE224" s="495"/>
      <c r="AF224" s="495"/>
      <c r="AG224" s="495"/>
      <c r="AH224" s="495"/>
      <c r="AI224" s="495"/>
      <c r="AJ224" s="495"/>
      <c r="AK224" s="495"/>
      <c r="AL224" s="495"/>
      <c r="AM224" s="495"/>
    </row>
    <row r="225" spans="7:39" x14ac:dyDescent="0.25">
      <c r="L225" s="495"/>
      <c r="P225" s="495"/>
      <c r="Q225" s="501"/>
      <c r="R225" s="495"/>
      <c r="S225" s="495"/>
      <c r="T225" s="495"/>
      <c r="U225" s="495"/>
      <c r="V225" s="495"/>
      <c r="W225" s="495"/>
      <c r="X225" s="495"/>
      <c r="Y225" s="495"/>
      <c r="Z225" s="495"/>
      <c r="AA225" s="495"/>
      <c r="AB225" s="495"/>
      <c r="AC225" s="495"/>
      <c r="AD225" s="495"/>
      <c r="AE225" s="495"/>
      <c r="AF225" s="495"/>
      <c r="AG225" s="495"/>
      <c r="AH225" s="495"/>
      <c r="AI225" s="495"/>
      <c r="AJ225" s="495"/>
      <c r="AK225" s="495"/>
      <c r="AL225" s="495"/>
      <c r="AM225" s="495"/>
    </row>
    <row r="226" spans="7:39" x14ac:dyDescent="0.25">
      <c r="G226" s="502"/>
      <c r="L226" s="495"/>
    </row>
    <row r="227" spans="7:39" x14ac:dyDescent="0.25">
      <c r="L227" s="495"/>
      <c r="M227" s="495"/>
      <c r="N227" s="495"/>
      <c r="O227" s="495"/>
      <c r="P227" s="495"/>
      <c r="Q227" s="495"/>
      <c r="R227" s="495"/>
      <c r="S227" s="495"/>
      <c r="T227" s="495"/>
      <c r="U227" s="495"/>
      <c r="V227" s="495"/>
      <c r="W227" s="495"/>
      <c r="X227" s="495"/>
      <c r="Y227" s="495"/>
      <c r="Z227" s="495"/>
      <c r="AA227" s="495"/>
      <c r="AB227" s="495"/>
      <c r="AC227" s="495"/>
      <c r="AD227" s="495"/>
      <c r="AE227" s="495"/>
      <c r="AF227" s="495"/>
      <c r="AG227" s="495"/>
      <c r="AH227" s="495"/>
      <c r="AI227" s="495"/>
      <c r="AJ227" s="495"/>
      <c r="AK227" s="495"/>
      <c r="AL227" s="495"/>
      <c r="AM227" s="495"/>
    </row>
    <row r="228" spans="7:39" x14ac:dyDescent="0.25">
      <c r="L228" s="495"/>
      <c r="M228" s="495"/>
      <c r="N228" s="495"/>
      <c r="O228" s="495"/>
      <c r="P228" s="495"/>
      <c r="Q228" s="495"/>
      <c r="R228" s="495"/>
      <c r="S228" s="495"/>
      <c r="T228" s="495"/>
      <c r="U228" s="495"/>
      <c r="V228" s="495"/>
      <c r="W228" s="495"/>
      <c r="X228" s="495"/>
      <c r="Y228" s="495"/>
      <c r="Z228" s="495"/>
      <c r="AA228" s="495"/>
      <c r="AB228" s="495"/>
      <c r="AC228" s="495"/>
      <c r="AD228" s="495"/>
      <c r="AE228" s="495"/>
      <c r="AF228" s="495"/>
      <c r="AG228" s="495"/>
      <c r="AH228" s="495"/>
      <c r="AI228" s="495"/>
      <c r="AJ228" s="495"/>
      <c r="AK228" s="495"/>
      <c r="AL228" s="495"/>
      <c r="AM228" s="495"/>
    </row>
  </sheetData>
  <autoFilter ref="A14:AT14"/>
  <mergeCells count="90">
    <mergeCell ref="Z23:AP23"/>
    <mergeCell ref="Z25:AP25"/>
    <mergeCell ref="Y17:AP17"/>
    <mergeCell ref="AI11:AI14"/>
    <mergeCell ref="AJ11:AJ14"/>
    <mergeCell ref="AK11:AK14"/>
    <mergeCell ref="AL11:AL14"/>
    <mergeCell ref="AM11:AM14"/>
    <mergeCell ref="AD11:AD14"/>
    <mergeCell ref="AE11:AE14"/>
    <mergeCell ref="AF11:AF14"/>
    <mergeCell ref="AG11:AG14"/>
    <mergeCell ref="AH11:AH14"/>
    <mergeCell ref="AB11:AB14"/>
    <mergeCell ref="AO10:AO14"/>
    <mergeCell ref="AP10:AP14"/>
    <mergeCell ref="Z19:AP19"/>
    <mergeCell ref="Z21:AP21"/>
    <mergeCell ref="AC11:AC14"/>
    <mergeCell ref="O11:O14"/>
    <mergeCell ref="P11:P14"/>
    <mergeCell ref="Q11:Q14"/>
    <mergeCell ref="Z11:Z14"/>
    <mergeCell ref="AA11:AA14"/>
    <mergeCell ref="C9:C14"/>
    <mergeCell ref="D9:D14"/>
    <mergeCell ref="E9:H9"/>
    <mergeCell ref="J9:J14"/>
    <mergeCell ref="K9:K14"/>
    <mergeCell ref="G11:G14"/>
    <mergeCell ref="H11:H14"/>
    <mergeCell ref="L9:AP9"/>
    <mergeCell ref="F10:F14"/>
    <mergeCell ref="G10:H10"/>
    <mergeCell ref="M10:M14"/>
    <mergeCell ref="N10:N14"/>
    <mergeCell ref="O10:AN10"/>
    <mergeCell ref="R11:R14"/>
    <mergeCell ref="S11:S14"/>
    <mergeCell ref="Y11:Y14"/>
    <mergeCell ref="X11:X14"/>
    <mergeCell ref="AN11:AN14"/>
    <mergeCell ref="T11:T14"/>
    <mergeCell ref="U11:U14"/>
    <mergeCell ref="V11:V14"/>
    <mergeCell ref="W11:W14"/>
    <mergeCell ref="L10:L14"/>
    <mergeCell ref="A25:K25"/>
    <mergeCell ref="A64:H64"/>
    <mergeCell ref="A65:X65"/>
    <mergeCell ref="A17:X17"/>
    <mergeCell ref="B81:B82"/>
    <mergeCell ref="A19:X19"/>
    <mergeCell ref="A21:X21"/>
    <mergeCell ref="A23:X23"/>
    <mergeCell ref="B79:B80"/>
    <mergeCell ref="A81:A82"/>
    <mergeCell ref="A72:A73"/>
    <mergeCell ref="B72:B73"/>
    <mergeCell ref="A74:A75"/>
    <mergeCell ref="B74:B75"/>
    <mergeCell ref="B77:B78"/>
    <mergeCell ref="A77:A78"/>
    <mergeCell ref="A214:K214"/>
    <mergeCell ref="A83:A84"/>
    <mergeCell ref="B83:B84"/>
    <mergeCell ref="B69:B70"/>
    <mergeCell ref="A69:A70"/>
    <mergeCell ref="A79:A80"/>
    <mergeCell ref="C67:C68"/>
    <mergeCell ref="A174:K174"/>
    <mergeCell ref="A175:X175"/>
    <mergeCell ref="A176:X176"/>
    <mergeCell ref="A179:X179"/>
    <mergeCell ref="A219:C219"/>
    <mergeCell ref="A215:K215"/>
    <mergeCell ref="A217:X217"/>
    <mergeCell ref="A3:X3"/>
    <mergeCell ref="B4:X4"/>
    <mergeCell ref="A5:X5"/>
    <mergeCell ref="A6:X6"/>
    <mergeCell ref="A9:A14"/>
    <mergeCell ref="B9:B14"/>
    <mergeCell ref="A95:X95"/>
    <mergeCell ref="A170:K170"/>
    <mergeCell ref="A171:X171"/>
    <mergeCell ref="A16:X16"/>
    <mergeCell ref="A66:X66"/>
    <mergeCell ref="A67:A68"/>
    <mergeCell ref="B67:B68"/>
  </mergeCells>
  <phoneticPr fontId="67" type="noConversion"/>
  <pageMargins left="0.25" right="0.25" top="0.75" bottom="0.75" header="0.3" footer="0.3"/>
  <pageSetup paperSize="8" scale="35" fitToHeight="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T166"/>
  <sheetViews>
    <sheetView view="pageBreakPreview" topLeftCell="A33" zoomScale="41" zoomScaleNormal="35" zoomScaleSheetLayoutView="41" workbookViewId="0">
      <selection activeCell="A107" sqref="A107:W107"/>
    </sheetView>
  </sheetViews>
  <sheetFormatPr defaultRowHeight="30" customHeight="1" x14ac:dyDescent="0.3"/>
  <cols>
    <col min="1" max="1" width="10" style="167" customWidth="1"/>
    <col min="2" max="2" width="37.42578125" style="164" customWidth="1"/>
    <col min="3" max="3" width="36.5703125" style="137" customWidth="1"/>
    <col min="4" max="4" width="53.85546875" style="160" customWidth="1"/>
    <col min="5" max="5" width="13" style="152" customWidth="1"/>
    <col min="6" max="6" width="6.85546875" style="137" customWidth="1"/>
    <col min="7" max="7" width="17.140625" style="152" customWidth="1"/>
    <col min="8" max="8" width="19" style="152" customWidth="1"/>
    <col min="9" max="9" width="10.5703125" style="137" customWidth="1"/>
    <col min="10" max="10" width="19.42578125" style="137" bestFit="1" customWidth="1"/>
    <col min="11" max="11" width="14.85546875" style="137" customWidth="1"/>
    <col min="12" max="12" width="12" style="137" hidden="1" customWidth="1"/>
    <col min="13" max="13" width="10.5703125" style="137" customWidth="1"/>
    <col min="14" max="14" width="12.85546875" style="137" hidden="1" customWidth="1"/>
    <col min="15" max="23" width="12.85546875" style="137" customWidth="1"/>
    <col min="24" max="24" width="12.85546875" style="181" customWidth="1"/>
    <col min="25" max="25" width="12.85546875" style="136" customWidth="1"/>
    <col min="26" max="38" width="12.85546875" style="137" customWidth="1"/>
    <col min="39" max="39" width="12.28515625" style="137" hidden="1" customWidth="1"/>
    <col min="40" max="40" width="12.5703125" style="137" hidden="1" customWidth="1"/>
    <col min="41" max="41" width="11.28515625" style="137" hidden="1" customWidth="1"/>
    <col min="42" max="42" width="11.85546875" style="137" customWidth="1"/>
    <col min="43" max="16384" width="9.140625" style="137"/>
  </cols>
  <sheetData>
    <row r="1" spans="1:43" ht="18.75" x14ac:dyDescent="0.3">
      <c r="T1" s="152"/>
      <c r="V1" s="152"/>
      <c r="X1" s="266"/>
      <c r="AI1" s="293" t="s">
        <v>1306</v>
      </c>
    </row>
    <row r="2" spans="1:43" ht="18.75" x14ac:dyDescent="0.3">
      <c r="U2" s="152"/>
      <c r="X2" s="266"/>
      <c r="AJ2" s="313" t="s">
        <v>920</v>
      </c>
    </row>
    <row r="3" spans="1:43" s="140" customFormat="1" ht="18.75" x14ac:dyDescent="0.3">
      <c r="A3" s="605" t="s">
        <v>490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266"/>
      <c r="Y3" s="138"/>
      <c r="Z3" s="139"/>
      <c r="AA3" s="139"/>
      <c r="AB3" s="139"/>
      <c r="AC3" s="139"/>
    </row>
    <row r="4" spans="1:43" s="140" customFormat="1" ht="18.75" x14ac:dyDescent="0.3">
      <c r="A4" s="169"/>
      <c r="B4" s="606" t="s">
        <v>514</v>
      </c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266"/>
      <c r="Y4" s="138"/>
      <c r="Z4" s="139"/>
      <c r="AA4" s="139"/>
      <c r="AB4" s="139"/>
      <c r="AC4" s="139"/>
    </row>
    <row r="5" spans="1:43" s="141" customFormat="1" ht="18.75" x14ac:dyDescent="0.3">
      <c r="A5" s="607" t="s">
        <v>3</v>
      </c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  <c r="Q5" s="607"/>
      <c r="R5" s="607"/>
      <c r="S5" s="607"/>
      <c r="T5" s="607"/>
      <c r="U5" s="607"/>
      <c r="V5" s="607"/>
      <c r="W5" s="607"/>
      <c r="X5" s="266"/>
      <c r="Y5" s="138"/>
      <c r="Z5" s="139"/>
      <c r="AA5" s="139"/>
      <c r="AB5" s="139"/>
      <c r="AC5" s="139"/>
    </row>
    <row r="6" spans="1:43" s="140" customFormat="1" ht="18.75" x14ac:dyDescent="0.3">
      <c r="A6" s="605" t="s">
        <v>1256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266"/>
      <c r="Y6" s="138"/>
      <c r="Z6" s="139"/>
      <c r="AA6" s="139"/>
      <c r="AB6" s="139"/>
      <c r="AC6" s="139"/>
    </row>
    <row r="7" spans="1:43" s="139" customFormat="1" ht="15" hidden="1" x14ac:dyDescent="0.2">
      <c r="A7" s="174"/>
      <c r="B7" s="175"/>
      <c r="C7" s="175"/>
      <c r="D7" s="174"/>
      <c r="E7" s="174"/>
      <c r="F7" s="174"/>
      <c r="G7" s="174"/>
      <c r="H7" s="174"/>
      <c r="I7" s="174"/>
      <c r="J7" s="174"/>
      <c r="K7" s="174"/>
      <c r="L7" s="217"/>
      <c r="M7" s="174"/>
      <c r="N7" s="174">
        <v>1.0509999999999999</v>
      </c>
      <c r="O7" s="174">
        <v>1.048</v>
      </c>
      <c r="P7" s="174">
        <v>1.0469999999999999</v>
      </c>
      <c r="Q7" s="174">
        <v>1.0469999999999999</v>
      </c>
      <c r="R7" s="174">
        <v>1.0469999999999999</v>
      </c>
      <c r="S7" s="174">
        <v>1.0469999999999999</v>
      </c>
      <c r="T7" s="174">
        <v>1.0469999999999999</v>
      </c>
      <c r="U7" s="176">
        <v>1.0469999999999999</v>
      </c>
      <c r="V7" s="176">
        <v>1.0469999999999999</v>
      </c>
      <c r="W7" s="176">
        <v>1.0469999999999999</v>
      </c>
      <c r="X7" s="176">
        <v>1.0469999999999999</v>
      </c>
      <c r="Y7" s="176">
        <v>1.0469999999999999</v>
      </c>
      <c r="Z7" s="176">
        <v>1.0469999999999999</v>
      </c>
      <c r="AA7" s="176">
        <v>1.0469999999999999</v>
      </c>
      <c r="AB7" s="176">
        <v>1.0469999999999999</v>
      </c>
      <c r="AC7" s="176">
        <v>1.0469999999999999</v>
      </c>
      <c r="AD7" s="176">
        <v>1.0469999999999999</v>
      </c>
      <c r="AE7" s="176">
        <v>1.0469999999999999</v>
      </c>
      <c r="AF7" s="176">
        <v>1.0469999999999999</v>
      </c>
      <c r="AG7" s="176">
        <v>1.0469999999999999</v>
      </c>
      <c r="AH7" s="176">
        <v>1.0469999999999999</v>
      </c>
      <c r="AI7" s="176">
        <v>1.0469999999999999</v>
      </c>
      <c r="AJ7" s="176">
        <v>1.0469999999999999</v>
      </c>
      <c r="AK7" s="176">
        <v>1.0469999999999999</v>
      </c>
      <c r="AL7" s="176">
        <v>1.0469999999999999</v>
      </c>
      <c r="AM7" s="174"/>
      <c r="AN7" s="174"/>
      <c r="AO7" s="174"/>
      <c r="AP7" s="267"/>
      <c r="AQ7" s="138"/>
    </row>
    <row r="8" spans="1:43" s="139" customFormat="1" ht="12.75" hidden="1" x14ac:dyDescent="0.2">
      <c r="A8" s="158"/>
      <c r="B8" s="177"/>
      <c r="C8" s="178"/>
      <c r="D8" s="157"/>
      <c r="E8" s="158"/>
      <c r="G8" s="158"/>
      <c r="H8" s="158"/>
      <c r="I8" s="157"/>
      <c r="J8" s="157"/>
      <c r="L8" s="218">
        <v>1.2</v>
      </c>
      <c r="N8" s="174">
        <f>N7</f>
        <v>1.0509999999999999</v>
      </c>
      <c r="O8" s="174">
        <f t="shared" ref="O8:AL8" si="0">N8*O7</f>
        <v>1.101448</v>
      </c>
      <c r="P8" s="174">
        <f t="shared" si="0"/>
        <v>1.153216056</v>
      </c>
      <c r="Q8" s="174">
        <f t="shared" si="0"/>
        <v>1.2074172106319998</v>
      </c>
      <c r="R8" s="174">
        <f t="shared" si="0"/>
        <v>1.2641658195317038</v>
      </c>
      <c r="S8" s="174">
        <f t="shared" si="0"/>
        <v>1.3235816130496938</v>
      </c>
      <c r="T8" s="174">
        <f t="shared" si="0"/>
        <v>1.3857899488630294</v>
      </c>
      <c r="U8" s="179">
        <f t="shared" si="0"/>
        <v>1.4509220764595918</v>
      </c>
      <c r="V8" s="179">
        <f t="shared" si="0"/>
        <v>1.5191154140531926</v>
      </c>
      <c r="W8" s="179">
        <f t="shared" si="0"/>
        <v>1.5905138385136925</v>
      </c>
      <c r="X8" s="182">
        <f t="shared" si="0"/>
        <v>1.665267988923836</v>
      </c>
      <c r="Y8" s="179">
        <f t="shared" si="0"/>
        <v>1.7435355844032561</v>
      </c>
      <c r="Z8" s="179">
        <f t="shared" si="0"/>
        <v>1.8254817568702091</v>
      </c>
      <c r="AA8" s="179">
        <f t="shared" si="0"/>
        <v>1.9112793994431088</v>
      </c>
      <c r="AB8" s="179">
        <f t="shared" si="0"/>
        <v>2.0011095312169349</v>
      </c>
      <c r="AC8" s="179">
        <f t="shared" si="0"/>
        <v>2.0951616791841308</v>
      </c>
      <c r="AD8" s="179">
        <f t="shared" si="0"/>
        <v>2.1936342781057849</v>
      </c>
      <c r="AE8" s="179">
        <f t="shared" si="0"/>
        <v>2.2967350891767566</v>
      </c>
      <c r="AF8" s="179">
        <f t="shared" si="0"/>
        <v>2.4046816383680638</v>
      </c>
      <c r="AG8" s="179">
        <f t="shared" si="0"/>
        <v>2.5177016753713626</v>
      </c>
      <c r="AH8" s="179">
        <f t="shared" si="0"/>
        <v>2.6360336541138163</v>
      </c>
      <c r="AI8" s="179">
        <f t="shared" si="0"/>
        <v>2.7599272358571656</v>
      </c>
      <c r="AJ8" s="179">
        <f t="shared" si="0"/>
        <v>2.8896438159424522</v>
      </c>
      <c r="AK8" s="179">
        <f t="shared" si="0"/>
        <v>3.0254570752917473</v>
      </c>
      <c r="AL8" s="179">
        <f t="shared" si="0"/>
        <v>3.1676535578304592</v>
      </c>
      <c r="AM8" s="174"/>
      <c r="AP8" s="267"/>
      <c r="AQ8" s="138"/>
    </row>
    <row r="9" spans="1:43" s="527" customFormat="1" ht="30" customHeight="1" x14ac:dyDescent="0.2">
      <c r="A9" s="599" t="s">
        <v>0</v>
      </c>
      <c r="B9" s="599" t="s">
        <v>411</v>
      </c>
      <c r="C9" s="599" t="s">
        <v>412</v>
      </c>
      <c r="D9" s="599" t="s">
        <v>413</v>
      </c>
      <c r="E9" s="608" t="s">
        <v>414</v>
      </c>
      <c r="F9" s="608"/>
      <c r="G9" s="608"/>
      <c r="H9" s="608"/>
      <c r="I9" s="599" t="s">
        <v>415</v>
      </c>
      <c r="J9" s="599" t="s">
        <v>416</v>
      </c>
      <c r="K9" s="608" t="s">
        <v>491</v>
      </c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525"/>
      <c r="AQ9" s="526"/>
    </row>
    <row r="10" spans="1:43" s="527" customFormat="1" ht="24" x14ac:dyDescent="0.2">
      <c r="A10" s="599"/>
      <c r="B10" s="599"/>
      <c r="C10" s="599"/>
      <c r="D10" s="599"/>
      <c r="E10" s="521" t="s">
        <v>417</v>
      </c>
      <c r="F10" s="599" t="s">
        <v>418</v>
      </c>
      <c r="G10" s="608" t="s">
        <v>419</v>
      </c>
      <c r="H10" s="608"/>
      <c r="I10" s="599"/>
      <c r="J10" s="599"/>
      <c r="K10" s="601" t="s">
        <v>722</v>
      </c>
      <c r="L10" s="609" t="s">
        <v>721</v>
      </c>
      <c r="M10" s="599" t="s">
        <v>1323</v>
      </c>
      <c r="N10" s="599" t="s">
        <v>420</v>
      </c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  <c r="AK10" s="599"/>
      <c r="AL10" s="599"/>
      <c r="AM10" s="599"/>
      <c r="AN10" s="599" t="s">
        <v>492</v>
      </c>
      <c r="AO10" s="599" t="s">
        <v>493</v>
      </c>
      <c r="AP10" s="525"/>
      <c r="AQ10" s="528"/>
    </row>
    <row r="11" spans="1:43" s="527" customFormat="1" ht="12" x14ac:dyDescent="0.2">
      <c r="A11" s="599"/>
      <c r="B11" s="599"/>
      <c r="C11" s="599"/>
      <c r="D11" s="599"/>
      <c r="E11" s="521" t="s">
        <v>421</v>
      </c>
      <c r="F11" s="599"/>
      <c r="G11" s="599" t="s">
        <v>503</v>
      </c>
      <c r="H11" s="599" t="s">
        <v>504</v>
      </c>
      <c r="I11" s="599"/>
      <c r="J11" s="599"/>
      <c r="K11" s="602"/>
      <c r="L11" s="609"/>
      <c r="M11" s="599"/>
      <c r="N11" s="600" t="s">
        <v>394</v>
      </c>
      <c r="O11" s="600" t="s">
        <v>515</v>
      </c>
      <c r="P11" s="600" t="s">
        <v>517</v>
      </c>
      <c r="Q11" s="600" t="s">
        <v>518</v>
      </c>
      <c r="R11" s="600" t="s">
        <v>669</v>
      </c>
      <c r="S11" s="600" t="s">
        <v>670</v>
      </c>
      <c r="T11" s="600" t="s">
        <v>671</v>
      </c>
      <c r="U11" s="600" t="s">
        <v>840</v>
      </c>
      <c r="V11" s="600" t="s">
        <v>906</v>
      </c>
      <c r="W11" s="600" t="s">
        <v>916</v>
      </c>
      <c r="X11" s="600" t="s">
        <v>917</v>
      </c>
      <c r="Y11" s="600" t="s">
        <v>904</v>
      </c>
      <c r="Z11" s="600" t="s">
        <v>918</v>
      </c>
      <c r="AA11" s="600" t="s">
        <v>915</v>
      </c>
      <c r="AB11" s="600" t="s">
        <v>907</v>
      </c>
      <c r="AC11" s="600" t="s">
        <v>908</v>
      </c>
      <c r="AD11" s="600" t="s">
        <v>909</v>
      </c>
      <c r="AE11" s="600" t="s">
        <v>910</v>
      </c>
      <c r="AF11" s="600" t="s">
        <v>911</v>
      </c>
      <c r="AG11" s="600" t="s">
        <v>912</v>
      </c>
      <c r="AH11" s="600" t="s">
        <v>919</v>
      </c>
      <c r="AI11" s="600" t="s">
        <v>913</v>
      </c>
      <c r="AJ11" s="600" t="s">
        <v>905</v>
      </c>
      <c r="AK11" s="600" t="s">
        <v>914</v>
      </c>
      <c r="AL11" s="600" t="s">
        <v>853</v>
      </c>
      <c r="AM11" s="600" t="s">
        <v>854</v>
      </c>
      <c r="AN11" s="599"/>
      <c r="AO11" s="599"/>
      <c r="AP11" s="525"/>
      <c r="AQ11" s="526"/>
    </row>
    <row r="12" spans="1:43" s="527" customFormat="1" ht="12" x14ac:dyDescent="0.2">
      <c r="A12" s="599"/>
      <c r="B12" s="599"/>
      <c r="C12" s="599"/>
      <c r="D12" s="599"/>
      <c r="E12" s="521" t="s">
        <v>422</v>
      </c>
      <c r="F12" s="599"/>
      <c r="G12" s="599"/>
      <c r="H12" s="599"/>
      <c r="I12" s="599"/>
      <c r="J12" s="599"/>
      <c r="K12" s="602"/>
      <c r="L12" s="609"/>
      <c r="M12" s="599"/>
      <c r="N12" s="600"/>
      <c r="O12" s="600"/>
      <c r="P12" s="600"/>
      <c r="Q12" s="600"/>
      <c r="R12" s="600"/>
      <c r="S12" s="600"/>
      <c r="T12" s="600"/>
      <c r="U12" s="600"/>
      <c r="V12" s="600"/>
      <c r="W12" s="600"/>
      <c r="X12" s="600"/>
      <c r="Y12" s="600"/>
      <c r="Z12" s="600"/>
      <c r="AA12" s="600"/>
      <c r="AB12" s="600"/>
      <c r="AC12" s="600"/>
      <c r="AD12" s="600"/>
      <c r="AE12" s="600"/>
      <c r="AF12" s="600"/>
      <c r="AG12" s="600"/>
      <c r="AH12" s="600"/>
      <c r="AI12" s="600"/>
      <c r="AJ12" s="600"/>
      <c r="AK12" s="600"/>
      <c r="AL12" s="600"/>
      <c r="AM12" s="600"/>
      <c r="AN12" s="599"/>
      <c r="AO12" s="599"/>
      <c r="AP12" s="525"/>
      <c r="AQ12" s="526"/>
    </row>
    <row r="13" spans="1:43" s="527" customFormat="1" ht="24" x14ac:dyDescent="0.2">
      <c r="A13" s="599"/>
      <c r="B13" s="599"/>
      <c r="C13" s="599"/>
      <c r="D13" s="599"/>
      <c r="E13" s="521" t="s">
        <v>423</v>
      </c>
      <c r="F13" s="599"/>
      <c r="G13" s="599"/>
      <c r="H13" s="599"/>
      <c r="I13" s="599"/>
      <c r="J13" s="599"/>
      <c r="K13" s="602"/>
      <c r="L13" s="609"/>
      <c r="M13" s="599"/>
      <c r="N13" s="600"/>
      <c r="O13" s="600"/>
      <c r="P13" s="600"/>
      <c r="Q13" s="600"/>
      <c r="R13" s="600"/>
      <c r="S13" s="600"/>
      <c r="T13" s="600"/>
      <c r="U13" s="600"/>
      <c r="V13" s="600"/>
      <c r="W13" s="600"/>
      <c r="X13" s="600"/>
      <c r="Y13" s="600"/>
      <c r="Z13" s="600"/>
      <c r="AA13" s="600"/>
      <c r="AB13" s="600"/>
      <c r="AC13" s="600"/>
      <c r="AD13" s="600"/>
      <c r="AE13" s="600"/>
      <c r="AF13" s="600"/>
      <c r="AG13" s="600"/>
      <c r="AH13" s="600"/>
      <c r="AI13" s="600"/>
      <c r="AJ13" s="600"/>
      <c r="AK13" s="600"/>
      <c r="AL13" s="600"/>
      <c r="AM13" s="600"/>
      <c r="AN13" s="599"/>
      <c r="AO13" s="599"/>
      <c r="AP13" s="525"/>
      <c r="AQ13" s="526"/>
    </row>
    <row r="14" spans="1:43" s="527" customFormat="1" ht="24" x14ac:dyDescent="0.2">
      <c r="A14" s="599"/>
      <c r="B14" s="599"/>
      <c r="C14" s="599"/>
      <c r="D14" s="599"/>
      <c r="E14" s="521" t="s">
        <v>424</v>
      </c>
      <c r="F14" s="599"/>
      <c r="G14" s="599"/>
      <c r="H14" s="599"/>
      <c r="I14" s="599"/>
      <c r="J14" s="599"/>
      <c r="K14" s="603"/>
      <c r="L14" s="609"/>
      <c r="M14" s="599"/>
      <c r="N14" s="600"/>
      <c r="O14" s="600"/>
      <c r="P14" s="600"/>
      <c r="Q14" s="600"/>
      <c r="R14" s="600"/>
      <c r="S14" s="600"/>
      <c r="T14" s="600"/>
      <c r="U14" s="600"/>
      <c r="V14" s="600"/>
      <c r="W14" s="600"/>
      <c r="X14" s="600"/>
      <c r="Y14" s="600"/>
      <c r="Z14" s="600"/>
      <c r="AA14" s="600"/>
      <c r="AB14" s="600"/>
      <c r="AC14" s="600"/>
      <c r="AD14" s="600"/>
      <c r="AE14" s="600"/>
      <c r="AF14" s="600"/>
      <c r="AG14" s="600"/>
      <c r="AH14" s="600"/>
      <c r="AI14" s="600"/>
      <c r="AJ14" s="600"/>
      <c r="AK14" s="600"/>
      <c r="AL14" s="600"/>
      <c r="AM14" s="600"/>
      <c r="AN14" s="599"/>
      <c r="AO14" s="599"/>
      <c r="AP14" s="525"/>
      <c r="AQ14" s="526"/>
    </row>
    <row r="15" spans="1:43" s="158" customFormat="1" ht="12" x14ac:dyDescent="0.2">
      <c r="A15" s="180">
        <v>1</v>
      </c>
      <c r="B15" s="180">
        <v>2</v>
      </c>
      <c r="C15" s="180">
        <v>3</v>
      </c>
      <c r="D15" s="180">
        <v>4</v>
      </c>
      <c r="E15" s="180">
        <v>5</v>
      </c>
      <c r="F15" s="180">
        <v>6</v>
      </c>
      <c r="G15" s="180">
        <v>7</v>
      </c>
      <c r="H15" s="180">
        <v>8</v>
      </c>
      <c r="I15" s="180">
        <v>9</v>
      </c>
      <c r="J15" s="180">
        <v>10</v>
      </c>
      <c r="K15" s="180">
        <v>11</v>
      </c>
      <c r="L15" s="180"/>
      <c r="M15" s="180">
        <v>12</v>
      </c>
      <c r="N15" s="180">
        <v>13</v>
      </c>
      <c r="O15" s="180">
        <v>14</v>
      </c>
      <c r="P15" s="180">
        <v>15</v>
      </c>
      <c r="Q15" s="180">
        <v>16</v>
      </c>
      <c r="R15" s="180">
        <v>17</v>
      </c>
      <c r="S15" s="180">
        <v>18</v>
      </c>
      <c r="T15" s="180">
        <v>19</v>
      </c>
      <c r="U15" s="180">
        <v>20</v>
      </c>
      <c r="V15" s="180">
        <v>21</v>
      </c>
      <c r="W15" s="180">
        <v>22</v>
      </c>
      <c r="X15" s="180">
        <v>23</v>
      </c>
      <c r="Y15" s="180">
        <v>24</v>
      </c>
      <c r="Z15" s="180">
        <v>25</v>
      </c>
      <c r="AA15" s="180">
        <v>26</v>
      </c>
      <c r="AB15" s="180">
        <v>27</v>
      </c>
      <c r="AC15" s="180">
        <v>28</v>
      </c>
      <c r="AD15" s="180">
        <v>29</v>
      </c>
      <c r="AE15" s="180">
        <v>30</v>
      </c>
      <c r="AF15" s="180">
        <v>31</v>
      </c>
      <c r="AG15" s="180">
        <v>32</v>
      </c>
      <c r="AH15" s="180">
        <v>33</v>
      </c>
      <c r="AI15" s="180">
        <v>34</v>
      </c>
      <c r="AJ15" s="180">
        <v>35</v>
      </c>
      <c r="AK15" s="180">
        <v>36</v>
      </c>
      <c r="AL15" s="180">
        <v>37</v>
      </c>
      <c r="AM15" s="180">
        <v>38</v>
      </c>
      <c r="AN15" s="180">
        <v>39</v>
      </c>
      <c r="AO15" s="180">
        <v>40</v>
      </c>
      <c r="AP15" s="269"/>
      <c r="AQ15" s="270"/>
    </row>
    <row r="16" spans="1:43" s="143" customFormat="1" ht="18.75" hidden="1" x14ac:dyDescent="0.3">
      <c r="A16" s="604" t="s">
        <v>425</v>
      </c>
      <c r="B16" s="604"/>
      <c r="C16" s="604"/>
      <c r="D16" s="604"/>
      <c r="E16" s="604"/>
      <c r="F16" s="604"/>
      <c r="G16" s="604"/>
      <c r="H16" s="604"/>
      <c r="I16" s="604"/>
      <c r="J16" s="604"/>
      <c r="K16" s="604"/>
      <c r="L16" s="604"/>
      <c r="M16" s="604"/>
      <c r="N16" s="604"/>
      <c r="O16" s="604"/>
      <c r="P16" s="604"/>
      <c r="Q16" s="604"/>
      <c r="R16" s="604"/>
      <c r="S16" s="604"/>
      <c r="T16" s="604"/>
      <c r="U16" s="604"/>
      <c r="V16" s="604"/>
      <c r="W16" s="590"/>
      <c r="X16" s="347"/>
      <c r="Y16" s="345"/>
      <c r="Z16" s="345"/>
      <c r="AA16" s="345"/>
      <c r="AB16" s="345"/>
      <c r="AC16" s="345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</row>
    <row r="17" spans="1:41" s="142" customFormat="1" ht="11.25" hidden="1" x14ac:dyDescent="0.2">
      <c r="A17" s="604" t="s">
        <v>426</v>
      </c>
      <c r="B17" s="604"/>
      <c r="C17" s="604"/>
      <c r="D17" s="604"/>
      <c r="E17" s="604"/>
      <c r="F17" s="604"/>
      <c r="G17" s="604"/>
      <c r="H17" s="604"/>
      <c r="I17" s="604"/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V17" s="604"/>
      <c r="W17" s="590"/>
      <c r="X17" s="604"/>
      <c r="Y17" s="604"/>
      <c r="Z17" s="604"/>
      <c r="AA17" s="604"/>
      <c r="AB17" s="604"/>
      <c r="AC17" s="604"/>
      <c r="AD17" s="604"/>
      <c r="AE17" s="604"/>
      <c r="AF17" s="604"/>
      <c r="AG17" s="604"/>
      <c r="AH17" s="604"/>
      <c r="AI17" s="604"/>
      <c r="AJ17" s="604"/>
      <c r="AK17" s="604"/>
      <c r="AL17" s="604"/>
      <c r="AM17" s="604"/>
      <c r="AN17" s="604"/>
      <c r="AO17" s="604"/>
    </row>
    <row r="18" spans="1:41" s="144" customFormat="1" ht="18.75" hidden="1" x14ac:dyDescent="0.2">
      <c r="A18" s="171"/>
      <c r="B18" s="302"/>
      <c r="C18" s="193"/>
      <c r="D18" s="173"/>
      <c r="E18" s="173"/>
      <c r="F18" s="173"/>
      <c r="G18" s="170"/>
      <c r="H18" s="173"/>
      <c r="I18" s="172"/>
      <c r="J18" s="172"/>
      <c r="K18" s="172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18"/>
      <c r="X18" s="349"/>
      <c r="Y18" s="171"/>
      <c r="Z18" s="302"/>
      <c r="AA18" s="193"/>
      <c r="AB18" s="173"/>
      <c r="AC18" s="173"/>
      <c r="AD18" s="173"/>
      <c r="AE18" s="170"/>
      <c r="AF18" s="173"/>
      <c r="AG18" s="172"/>
      <c r="AH18" s="172"/>
      <c r="AI18" s="172"/>
      <c r="AJ18" s="305"/>
      <c r="AK18" s="305"/>
      <c r="AL18" s="305"/>
      <c r="AM18" s="305"/>
      <c r="AN18" s="305"/>
      <c r="AO18" s="305"/>
    </row>
    <row r="19" spans="1:41" s="145" customFormat="1" ht="18.75" hidden="1" x14ac:dyDescent="0.2">
      <c r="A19" s="596" t="s">
        <v>427</v>
      </c>
      <c r="B19" s="596"/>
      <c r="C19" s="596"/>
      <c r="D19" s="596"/>
      <c r="E19" s="596"/>
      <c r="F19" s="596"/>
      <c r="G19" s="596"/>
      <c r="H19" s="596"/>
      <c r="I19" s="596"/>
      <c r="J19" s="596"/>
      <c r="K19" s="596"/>
      <c r="L19" s="596"/>
      <c r="M19" s="596"/>
      <c r="N19" s="596"/>
      <c r="O19" s="596"/>
      <c r="P19" s="596"/>
      <c r="Q19" s="596"/>
      <c r="R19" s="596"/>
      <c r="S19" s="596"/>
      <c r="T19" s="596"/>
      <c r="U19" s="596"/>
      <c r="V19" s="596"/>
      <c r="W19" s="585"/>
      <c r="X19" s="349"/>
      <c r="Y19" s="596"/>
      <c r="Z19" s="596"/>
      <c r="AA19" s="596"/>
      <c r="AB19" s="596"/>
      <c r="AC19" s="596"/>
      <c r="AD19" s="596"/>
      <c r="AE19" s="596"/>
      <c r="AF19" s="596"/>
      <c r="AG19" s="596"/>
      <c r="AH19" s="596"/>
      <c r="AI19" s="596"/>
      <c r="AJ19" s="596"/>
      <c r="AK19" s="596"/>
      <c r="AL19" s="596"/>
      <c r="AM19" s="596"/>
      <c r="AN19" s="596"/>
      <c r="AO19" s="596"/>
    </row>
    <row r="20" spans="1:41" s="144" customFormat="1" ht="18.75" hidden="1" x14ac:dyDescent="0.2">
      <c r="A20" s="170"/>
      <c r="B20" s="302"/>
      <c r="C20" s="193"/>
      <c r="D20" s="173"/>
      <c r="E20" s="173"/>
      <c r="F20" s="170"/>
      <c r="G20" s="170"/>
      <c r="H20" s="170"/>
      <c r="I20" s="172"/>
      <c r="J20" s="172"/>
      <c r="K20" s="172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18"/>
      <c r="X20" s="349"/>
      <c r="Y20" s="170"/>
      <c r="Z20" s="302"/>
      <c r="AA20" s="193"/>
      <c r="AB20" s="173"/>
      <c r="AC20" s="173"/>
      <c r="AD20" s="170"/>
      <c r="AE20" s="170"/>
      <c r="AF20" s="170"/>
      <c r="AG20" s="172"/>
      <c r="AH20" s="172"/>
      <c r="AI20" s="172"/>
      <c r="AJ20" s="305"/>
      <c r="AK20" s="305"/>
      <c r="AL20" s="305"/>
      <c r="AM20" s="305"/>
      <c r="AN20" s="305"/>
      <c r="AO20" s="305"/>
    </row>
    <row r="21" spans="1:41" s="146" customFormat="1" ht="18.75" hidden="1" x14ac:dyDescent="0.2">
      <c r="A21" s="596" t="s">
        <v>428</v>
      </c>
      <c r="B21" s="596"/>
      <c r="C21" s="596"/>
      <c r="D21" s="596"/>
      <c r="E21" s="596"/>
      <c r="F21" s="596"/>
      <c r="G21" s="596"/>
      <c r="H21" s="596"/>
      <c r="I21" s="596"/>
      <c r="J21" s="596"/>
      <c r="K21" s="596"/>
      <c r="L21" s="596"/>
      <c r="M21" s="596"/>
      <c r="N21" s="596"/>
      <c r="O21" s="596"/>
      <c r="P21" s="596"/>
      <c r="Q21" s="596"/>
      <c r="R21" s="596"/>
      <c r="S21" s="596"/>
      <c r="T21" s="596"/>
      <c r="U21" s="596"/>
      <c r="V21" s="596"/>
      <c r="W21" s="585"/>
      <c r="X21" s="349"/>
      <c r="Y21" s="596"/>
      <c r="Z21" s="596"/>
      <c r="AA21" s="596"/>
      <c r="AB21" s="596"/>
      <c r="AC21" s="596"/>
      <c r="AD21" s="596"/>
      <c r="AE21" s="596"/>
      <c r="AF21" s="596"/>
      <c r="AG21" s="596"/>
      <c r="AH21" s="596"/>
      <c r="AI21" s="596"/>
      <c r="AJ21" s="596"/>
      <c r="AK21" s="596"/>
      <c r="AL21" s="596"/>
      <c r="AM21" s="596"/>
      <c r="AN21" s="596"/>
      <c r="AO21" s="596"/>
    </row>
    <row r="22" spans="1:41" s="144" customFormat="1" ht="18.75" hidden="1" x14ac:dyDescent="0.2">
      <c r="A22" s="170"/>
      <c r="B22" s="302"/>
      <c r="C22" s="193"/>
      <c r="D22" s="173"/>
      <c r="E22" s="173"/>
      <c r="F22" s="173"/>
      <c r="G22" s="170"/>
      <c r="H22" s="170"/>
      <c r="I22" s="172"/>
      <c r="J22" s="172"/>
      <c r="K22" s="172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18"/>
      <c r="X22" s="349"/>
      <c r="Y22" s="170"/>
      <c r="Z22" s="302"/>
      <c r="AA22" s="193"/>
      <c r="AB22" s="173"/>
      <c r="AC22" s="173"/>
      <c r="AD22" s="173"/>
      <c r="AE22" s="170"/>
      <c r="AF22" s="170"/>
      <c r="AG22" s="172"/>
      <c r="AH22" s="172"/>
      <c r="AI22" s="172"/>
      <c r="AJ22" s="305"/>
      <c r="AK22" s="305"/>
      <c r="AL22" s="305"/>
      <c r="AM22" s="305"/>
      <c r="AN22" s="305"/>
      <c r="AO22" s="305"/>
    </row>
    <row r="23" spans="1:41" s="145" customFormat="1" ht="18.75" hidden="1" x14ac:dyDescent="0.2">
      <c r="A23" s="596" t="s">
        <v>429</v>
      </c>
      <c r="B23" s="596"/>
      <c r="C23" s="596"/>
      <c r="D23" s="596"/>
      <c r="E23" s="596"/>
      <c r="F23" s="596"/>
      <c r="G23" s="596"/>
      <c r="H23" s="596"/>
      <c r="I23" s="596"/>
      <c r="J23" s="596"/>
      <c r="K23" s="596"/>
      <c r="L23" s="596"/>
      <c r="M23" s="596"/>
      <c r="N23" s="596"/>
      <c r="O23" s="596"/>
      <c r="P23" s="596"/>
      <c r="Q23" s="596"/>
      <c r="R23" s="596"/>
      <c r="S23" s="596"/>
      <c r="T23" s="596"/>
      <c r="U23" s="596"/>
      <c r="V23" s="596"/>
      <c r="W23" s="585"/>
      <c r="X23" s="349"/>
      <c r="Y23" s="596"/>
      <c r="Z23" s="596"/>
      <c r="AA23" s="596"/>
      <c r="AB23" s="596"/>
      <c r="AC23" s="596"/>
      <c r="AD23" s="596"/>
      <c r="AE23" s="596"/>
      <c r="AF23" s="596"/>
      <c r="AG23" s="596"/>
      <c r="AH23" s="596"/>
      <c r="AI23" s="596"/>
      <c r="AJ23" s="596"/>
      <c r="AK23" s="596"/>
      <c r="AL23" s="596"/>
      <c r="AM23" s="596"/>
      <c r="AN23" s="596"/>
      <c r="AO23" s="596"/>
    </row>
    <row r="24" spans="1:41" s="144" customFormat="1" ht="18.75" hidden="1" x14ac:dyDescent="0.2">
      <c r="A24" s="170"/>
      <c r="B24" s="302"/>
      <c r="C24" s="193"/>
      <c r="D24" s="173"/>
      <c r="E24" s="173"/>
      <c r="F24" s="173"/>
      <c r="G24" s="170"/>
      <c r="H24" s="173"/>
      <c r="I24" s="172"/>
      <c r="J24" s="172"/>
      <c r="K24" s="172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18"/>
      <c r="X24" s="349"/>
      <c r="Y24" s="170"/>
      <c r="Z24" s="302"/>
      <c r="AA24" s="193"/>
      <c r="AB24" s="173"/>
      <c r="AC24" s="173"/>
      <c r="AD24" s="173"/>
      <c r="AE24" s="170"/>
      <c r="AF24" s="173"/>
      <c r="AG24" s="172"/>
      <c r="AH24" s="172"/>
      <c r="AI24" s="172"/>
      <c r="AJ24" s="305"/>
      <c r="AK24" s="305"/>
      <c r="AL24" s="305"/>
      <c r="AM24" s="305"/>
      <c r="AN24" s="305"/>
      <c r="AO24" s="305"/>
    </row>
    <row r="25" spans="1:41" s="147" customFormat="1" ht="18.75" hidden="1" x14ac:dyDescent="0.2">
      <c r="A25" s="596" t="s">
        <v>505</v>
      </c>
      <c r="B25" s="596"/>
      <c r="C25" s="596"/>
      <c r="D25" s="596"/>
      <c r="E25" s="596"/>
      <c r="F25" s="596"/>
      <c r="G25" s="596"/>
      <c r="H25" s="596"/>
      <c r="I25" s="596"/>
      <c r="J25" s="596"/>
      <c r="K25" s="327"/>
      <c r="L25" s="328">
        <f t="shared" ref="L25:V25" si="1">SUM(L18:L18,L20:L20,L22:L22,L24)</f>
        <v>0</v>
      </c>
      <c r="M25" s="328">
        <f t="shared" si="1"/>
        <v>0</v>
      </c>
      <c r="N25" s="328">
        <f t="shared" si="1"/>
        <v>0</v>
      </c>
      <c r="O25" s="328">
        <f t="shared" si="1"/>
        <v>0</v>
      </c>
      <c r="P25" s="328">
        <f t="shared" si="1"/>
        <v>0</v>
      </c>
      <c r="Q25" s="328">
        <v>0</v>
      </c>
      <c r="R25" s="328"/>
      <c r="S25" s="328"/>
      <c r="T25" s="328"/>
      <c r="U25" s="328">
        <v>0</v>
      </c>
      <c r="V25" s="328">
        <f t="shared" si="1"/>
        <v>0</v>
      </c>
      <c r="W25" s="329">
        <f>W20+W22+W24+W18</f>
        <v>0</v>
      </c>
      <c r="X25" s="349"/>
      <c r="Y25" s="596"/>
      <c r="Z25" s="596"/>
      <c r="AA25" s="596"/>
      <c r="AB25" s="596"/>
      <c r="AC25" s="596"/>
      <c r="AD25" s="596"/>
      <c r="AE25" s="596"/>
      <c r="AF25" s="596"/>
      <c r="AG25" s="596"/>
      <c r="AH25" s="596"/>
      <c r="AI25" s="596"/>
      <c r="AJ25" s="596"/>
      <c r="AK25" s="596"/>
      <c r="AL25" s="596"/>
      <c r="AM25" s="596"/>
      <c r="AN25" s="596"/>
      <c r="AO25" s="596"/>
    </row>
    <row r="26" spans="1:41" s="147" customFormat="1" ht="30" hidden="1" customHeight="1" x14ac:dyDescent="0.2">
      <c r="A26" s="299" t="s">
        <v>430</v>
      </c>
      <c r="B26" s="350"/>
      <c r="C26" s="350"/>
      <c r="D26" s="350"/>
      <c r="E26" s="350"/>
      <c r="F26" s="350"/>
      <c r="G26" s="300"/>
      <c r="H26" s="30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49"/>
      <c r="Y26" s="170"/>
      <c r="Z26" s="302"/>
      <c r="AA26" s="193"/>
      <c r="AB26" s="173"/>
      <c r="AC26" s="173"/>
      <c r="AD26" s="173"/>
      <c r="AE26" s="170"/>
      <c r="AF26" s="173"/>
      <c r="AG26" s="172"/>
      <c r="AH26" s="172"/>
      <c r="AI26" s="172"/>
      <c r="AJ26" s="305"/>
      <c r="AK26" s="305"/>
      <c r="AL26" s="305"/>
      <c r="AM26" s="305"/>
      <c r="AN26" s="305"/>
      <c r="AO26" s="305"/>
    </row>
    <row r="27" spans="1:41" s="148" customFormat="1" ht="30" customHeight="1" x14ac:dyDescent="0.2">
      <c r="A27" s="172" t="s">
        <v>506</v>
      </c>
      <c r="B27" s="302" t="s">
        <v>557</v>
      </c>
      <c r="C27" s="193" t="s">
        <v>510</v>
      </c>
      <c r="D27" s="193" t="s">
        <v>735</v>
      </c>
      <c r="E27" s="173" t="s">
        <v>498</v>
      </c>
      <c r="F27" s="170" t="s">
        <v>74</v>
      </c>
      <c r="G27" s="351">
        <v>0</v>
      </c>
      <c r="H27" s="303">
        <f>SUMIF('Ф2 ИП'!D27:D63,'Ф2 ИП (ТЗ-1)'!D27,'Ф2 ИП'!H27:H63)</f>
        <v>6.6</v>
      </c>
      <c r="I27" s="172" t="s">
        <v>515</v>
      </c>
      <c r="J27" s="172" t="s">
        <v>518</v>
      </c>
      <c r="K27" s="203">
        <f>SUMIFS('Ф2 ИП'!L:L,'Ф2 ИП'!$D:$D,$D27,'Ф2 ИП'!$B:$B,$B27)</f>
        <v>113299.19637993</v>
      </c>
      <c r="L27" s="203">
        <f>SUMIFS('Ф2 ИП'!M:M,'Ф2 ИП'!$D:$D,$D27,'Ф2 ИП'!$B:$B,$B27)</f>
        <v>99426.774465359995</v>
      </c>
      <c r="M27" s="203">
        <f>SUMIFS('Ф2 ИП'!N:N,'Ф2 ИП'!$D:$D,$D27,'Ф2 ИП'!$B:$B,$B27)</f>
        <v>0</v>
      </c>
      <c r="N27" s="203">
        <f>SUMIFS('Ф2 ИП'!O:O,'Ф2 ИП'!$D:$D,$D27,'Ф2 ИП'!$B:$B,$B27)</f>
        <v>0</v>
      </c>
      <c r="O27" s="203">
        <f>SUMIFS('Ф2 ИП'!P:P,'Ф2 ИП'!$D:$D,$D27,'Ф2 ИП'!$B:$B,$B27)</f>
        <v>10229.02</v>
      </c>
      <c r="P27" s="203">
        <f>SUMIFS('Ф2 ИП'!Q:Q,'Ф2 ИП'!$D:$D,$D27,'Ф2 ИП'!$B:$B,$B27)</f>
        <v>97090.541278816978</v>
      </c>
      <c r="Q27" s="203">
        <f>SUMIFS('Ф2 ИП'!R:R,'Ф2 ИП'!$D:$D,$D27,'Ф2 ИП'!$B:$B,$B27)</f>
        <v>5979.6351011130209</v>
      </c>
      <c r="R27" s="203">
        <f>SUMIFS('Ф2 ИП'!S:S,'Ф2 ИП'!$D:$D,$D27,'Ф2 ИП'!$B:$B,$B27)</f>
        <v>0</v>
      </c>
      <c r="S27" s="203">
        <f>SUMIFS('Ф2 ИП'!T:T,'Ф2 ИП'!$D:$D,$D27,'Ф2 ИП'!$B:$B,$B27)</f>
        <v>0</v>
      </c>
      <c r="T27" s="203">
        <f>SUMIFS('Ф2 ИП'!U:U,'Ф2 ИП'!$D:$D,$D27,'Ф2 ИП'!$B:$B,$B27)</f>
        <v>0</v>
      </c>
      <c r="U27" s="203">
        <f>SUMIFS('Ф2 ИП'!V:V,'Ф2 ИП'!$D:$D,$D27,'Ф2 ИП'!$B:$B,$B27)</f>
        <v>0</v>
      </c>
      <c r="V27" s="203">
        <f>SUMIFS('Ф2 ИП'!W:W,'Ф2 ИП'!$D:$D,$D27,'Ф2 ИП'!$B:$B,$B27)</f>
        <v>-3.637978807091713E-12</v>
      </c>
      <c r="W27" s="203">
        <f>SUMIFS('Ф2 ИП'!X:X,'Ф2 ИП'!$D:$D,$D27,'Ф2 ИП'!$B:$B,$B27)</f>
        <v>0</v>
      </c>
      <c r="X27" s="203">
        <f>SUMIFS('Ф2 ИП'!Y:Y,'Ф2 ИП'!$D:$D,$D27,'Ф2 ИП'!$B:$B,$B27)</f>
        <v>0</v>
      </c>
      <c r="Y27" s="203">
        <f>SUMIFS('Ф2 ИП'!Z:Z,'Ф2 ИП'!$D:$D,$D27,'Ф2 ИП'!$B:$B,$B27)</f>
        <v>0</v>
      </c>
      <c r="Z27" s="203">
        <f>SUMIFS('Ф2 ИП'!AA:AA,'Ф2 ИП'!$D:$D,$D27,'Ф2 ИП'!$B:$B,$B27)</f>
        <v>0</v>
      </c>
      <c r="AA27" s="203">
        <f>SUMIFS('Ф2 ИП'!AB:AB,'Ф2 ИП'!$D:$D,$D27,'Ф2 ИП'!$B:$B,$B27)</f>
        <v>0</v>
      </c>
      <c r="AB27" s="203">
        <f>SUMIFS('Ф2 ИП'!AC:AC,'Ф2 ИП'!$D:$D,$D27,'Ф2 ИП'!$B:$B,$B27)</f>
        <v>0</v>
      </c>
      <c r="AC27" s="203">
        <f>SUMIFS('Ф2 ИП'!AD:AD,'Ф2 ИП'!$D:$D,$D27,'Ф2 ИП'!$B:$B,$B27)</f>
        <v>0</v>
      </c>
      <c r="AD27" s="203">
        <f>SUMIFS('Ф2 ИП'!AE:AE,'Ф2 ИП'!$D:$D,$D27,'Ф2 ИП'!$B:$B,$B27)</f>
        <v>0</v>
      </c>
      <c r="AE27" s="203">
        <f>SUMIFS('Ф2 ИП'!AF:AF,'Ф2 ИП'!$D:$D,$D27,'Ф2 ИП'!$B:$B,$B27)</f>
        <v>0</v>
      </c>
      <c r="AF27" s="203">
        <f>SUMIFS('Ф2 ИП'!AG:AG,'Ф2 ИП'!$D:$D,$D27,'Ф2 ИП'!$B:$B,$B27)</f>
        <v>0</v>
      </c>
      <c r="AG27" s="203">
        <f>SUMIFS('Ф2 ИП'!AH:AH,'Ф2 ИП'!$D:$D,$D27,'Ф2 ИП'!$B:$B,$B27)</f>
        <v>0</v>
      </c>
      <c r="AH27" s="203">
        <f>SUMIFS('Ф2 ИП'!AI:AI,'Ф2 ИП'!$D:$D,$D27,'Ф2 ИП'!$B:$B,$B27)</f>
        <v>0</v>
      </c>
      <c r="AI27" s="203">
        <f>SUMIFS('Ф2 ИП'!AJ:AJ,'Ф2 ИП'!$D:$D,$D27,'Ф2 ИП'!$B:$B,$B27)</f>
        <v>0</v>
      </c>
      <c r="AJ27" s="203">
        <f>SUMIFS('Ф2 ИП'!AK:AK,'Ф2 ИП'!$D:$D,$D27,'Ф2 ИП'!$B:$B,$B27)</f>
        <v>0</v>
      </c>
      <c r="AK27" s="203">
        <f>SUMIFS('Ф2 ИП'!AL:AL,'Ф2 ИП'!$D:$D,$D27,'Ф2 ИП'!$B:$B,$B27)</f>
        <v>0</v>
      </c>
      <c r="AL27" s="203">
        <f>SUMIFS('Ф2 ИП'!AM:AM,'Ф2 ИП'!$D:$D,$D27,'Ф2 ИП'!$B:$B,$B27)</f>
        <v>0</v>
      </c>
      <c r="AM27" s="203">
        <f>SUMIFS('Ф2 ИП'!AN:AN,'Ф2 ИП'!$D:$D,$D27,'Ф2 ИП'!$B:$B,$B27)</f>
        <v>0</v>
      </c>
      <c r="AN27" s="203">
        <f>SUMIFS('Ф2 ИП'!AO:AO,'Ф2 ИП'!$D:$D,$D27,'Ф2 ИП'!$B:$B,$B27)</f>
        <v>0</v>
      </c>
      <c r="AO27" s="203">
        <f>SUMIFS('Ф2 ИП'!AP:AP,'Ф2 ИП'!$D:$D,$D27,'Ф2 ИП'!$B:$B,$B27)</f>
        <v>0</v>
      </c>
    </row>
    <row r="28" spans="1:41" s="148" customFormat="1" ht="30" customHeight="1" x14ac:dyDescent="0.2">
      <c r="A28" s="172" t="s">
        <v>507</v>
      </c>
      <c r="B28" s="302" t="s">
        <v>558</v>
      </c>
      <c r="C28" s="193" t="s">
        <v>510</v>
      </c>
      <c r="D28" s="193" t="s">
        <v>736</v>
      </c>
      <c r="E28" s="173" t="s">
        <v>498</v>
      </c>
      <c r="F28" s="170" t="s">
        <v>74</v>
      </c>
      <c r="G28" s="351">
        <v>0</v>
      </c>
      <c r="H28" s="303">
        <v>1.1000000000000001</v>
      </c>
      <c r="I28" s="172" t="s">
        <v>515</v>
      </c>
      <c r="J28" s="172" t="s">
        <v>669</v>
      </c>
      <c r="K28" s="203">
        <f>SUMIFS('Ф2 ИП'!L:L,'Ф2 ИП'!$D:$D,$D28,'Ф2 ИП'!$B:$B,$B28)</f>
        <v>47178.423055576539</v>
      </c>
      <c r="L28" s="203">
        <f>SUMIFS('Ф2 ИП'!M:M,'Ф2 ИП'!$D:$D,$D28,'Ф2 ИП'!$B:$B,$B28)</f>
        <v>41401.866095999998</v>
      </c>
      <c r="M28" s="203">
        <f>SUMIFS('Ф2 ИП'!N:N,'Ф2 ИП'!$D:$D,$D28,'Ф2 ИП'!$B:$B,$B28)</f>
        <v>0</v>
      </c>
      <c r="N28" s="203">
        <f>SUMIFS('Ф2 ИП'!O:O,'Ф2 ИП'!$D:$D,$D28,'Ф2 ИП'!$B:$B,$B28)</f>
        <v>0</v>
      </c>
      <c r="O28" s="203">
        <f>SUMIFS('Ф2 ИП'!P:P,'Ф2 ИП'!$D:$D,$D28,'Ф2 ИП'!$B:$B,$B28)</f>
        <v>4259.4239839564798</v>
      </c>
      <c r="P28" s="203">
        <f>SUMIFS('Ф2 ИП'!Q:Q,'Ф2 ИП'!$D:$D,$D28,'Ф2 ИП'!$B:$B,$B28)</f>
        <v>0</v>
      </c>
      <c r="Q28" s="203">
        <f>SUMIFS('Ф2 ИП'!R:R,'Ф2 ИП'!$D:$D,$D28,'Ф2 ИП'!$B:$B,$B28)</f>
        <v>40429.045504379734</v>
      </c>
      <c r="R28" s="203">
        <f>SUMIFS('Ф2 ИП'!S:S,'Ф2 ИП'!$D:$D,$D28,'Ф2 ИП'!$B:$B,$B28)</f>
        <v>2489.9535672403285</v>
      </c>
      <c r="S28" s="203">
        <f>SUMIFS('Ф2 ИП'!T:T,'Ф2 ИП'!$D:$D,$D28,'Ф2 ИП'!$B:$B,$B28)</f>
        <v>0</v>
      </c>
      <c r="T28" s="203">
        <f>SUMIFS('Ф2 ИП'!U:U,'Ф2 ИП'!$D:$D,$D28,'Ф2 ИП'!$B:$B,$B28)</f>
        <v>0</v>
      </c>
      <c r="U28" s="203">
        <f>SUMIFS('Ф2 ИП'!V:V,'Ф2 ИП'!$D:$D,$D28,'Ф2 ИП'!$B:$B,$B28)</f>
        <v>0</v>
      </c>
      <c r="V28" s="203">
        <f>SUMIFS('Ф2 ИП'!W:W,'Ф2 ИП'!$D:$D,$D28,'Ф2 ИП'!$B:$B,$B28)</f>
        <v>-6.8212102632969618E-12</v>
      </c>
      <c r="W28" s="203">
        <f>SUMIFS('Ф2 ИП'!X:X,'Ф2 ИП'!$D:$D,$D28,'Ф2 ИП'!$B:$B,$B28)</f>
        <v>0</v>
      </c>
      <c r="X28" s="203">
        <f>SUMIFS('Ф2 ИП'!Y:Y,'Ф2 ИП'!$D:$D,$D28,'Ф2 ИП'!$B:$B,$B28)</f>
        <v>0</v>
      </c>
      <c r="Y28" s="203">
        <f>SUMIFS('Ф2 ИП'!Z:Z,'Ф2 ИП'!$D:$D,$D28,'Ф2 ИП'!$B:$B,$B28)</f>
        <v>0</v>
      </c>
      <c r="Z28" s="203">
        <f>SUMIFS('Ф2 ИП'!AA:AA,'Ф2 ИП'!$D:$D,$D28,'Ф2 ИП'!$B:$B,$B28)</f>
        <v>0</v>
      </c>
      <c r="AA28" s="203">
        <f>SUMIFS('Ф2 ИП'!AB:AB,'Ф2 ИП'!$D:$D,$D28,'Ф2 ИП'!$B:$B,$B28)</f>
        <v>0</v>
      </c>
      <c r="AB28" s="203">
        <f>SUMIFS('Ф2 ИП'!AC:AC,'Ф2 ИП'!$D:$D,$D28,'Ф2 ИП'!$B:$B,$B28)</f>
        <v>0</v>
      </c>
      <c r="AC28" s="203">
        <f>SUMIFS('Ф2 ИП'!AD:AD,'Ф2 ИП'!$D:$D,$D28,'Ф2 ИП'!$B:$B,$B28)</f>
        <v>0</v>
      </c>
      <c r="AD28" s="203">
        <f>SUMIFS('Ф2 ИП'!AE:AE,'Ф2 ИП'!$D:$D,$D28,'Ф2 ИП'!$B:$B,$B28)</f>
        <v>0</v>
      </c>
      <c r="AE28" s="203">
        <f>SUMIFS('Ф2 ИП'!AF:AF,'Ф2 ИП'!$D:$D,$D28,'Ф2 ИП'!$B:$B,$B28)</f>
        <v>0</v>
      </c>
      <c r="AF28" s="203">
        <f>SUMIFS('Ф2 ИП'!AG:AG,'Ф2 ИП'!$D:$D,$D28,'Ф2 ИП'!$B:$B,$B28)</f>
        <v>0</v>
      </c>
      <c r="AG28" s="203">
        <f>SUMIFS('Ф2 ИП'!AH:AH,'Ф2 ИП'!$D:$D,$D28,'Ф2 ИП'!$B:$B,$B28)</f>
        <v>0</v>
      </c>
      <c r="AH28" s="203">
        <f>SUMIFS('Ф2 ИП'!AI:AI,'Ф2 ИП'!$D:$D,$D28,'Ф2 ИП'!$B:$B,$B28)</f>
        <v>0</v>
      </c>
      <c r="AI28" s="203">
        <f>SUMIFS('Ф2 ИП'!AJ:AJ,'Ф2 ИП'!$D:$D,$D28,'Ф2 ИП'!$B:$B,$B28)</f>
        <v>0</v>
      </c>
      <c r="AJ28" s="203">
        <f>SUMIFS('Ф2 ИП'!AK:AK,'Ф2 ИП'!$D:$D,$D28,'Ф2 ИП'!$B:$B,$B28)</f>
        <v>0</v>
      </c>
      <c r="AK28" s="203">
        <f>SUMIFS('Ф2 ИП'!AL:AL,'Ф2 ИП'!$D:$D,$D28,'Ф2 ИП'!$B:$B,$B28)</f>
        <v>0</v>
      </c>
      <c r="AL28" s="203">
        <f>SUMIFS('Ф2 ИП'!AM:AM,'Ф2 ИП'!$D:$D,$D28,'Ф2 ИП'!$B:$B,$B28)</f>
        <v>0</v>
      </c>
      <c r="AM28" s="203">
        <f>SUMIFS('Ф2 ИП'!AN:AN,'Ф2 ИП'!$D:$D,$D28,'Ф2 ИП'!$B:$B,$B28)</f>
        <v>0</v>
      </c>
      <c r="AN28" s="203">
        <f>SUMIFS('Ф2 ИП'!AO:AO,'Ф2 ИП'!$D:$D,$D28,'Ф2 ИП'!$B:$B,$B28)</f>
        <v>0</v>
      </c>
      <c r="AO28" s="203">
        <f>SUMIFS('Ф2 ИП'!AP:AP,'Ф2 ИП'!$D:$D,$D28,'Ф2 ИП'!$B:$B,$B28)</f>
        <v>0</v>
      </c>
    </row>
    <row r="29" spans="1:41" s="148" customFormat="1" ht="30" customHeight="1" x14ac:dyDescent="0.2">
      <c r="A29" s="172" t="s">
        <v>519</v>
      </c>
      <c r="B29" s="302" t="s">
        <v>1071</v>
      </c>
      <c r="C29" s="193" t="s">
        <v>510</v>
      </c>
      <c r="D29" s="193" t="s">
        <v>823</v>
      </c>
      <c r="E29" s="173" t="s">
        <v>498</v>
      </c>
      <c r="F29" s="170" t="s">
        <v>74</v>
      </c>
      <c r="G29" s="351">
        <v>0</v>
      </c>
      <c r="H29" s="303">
        <v>0.15</v>
      </c>
      <c r="I29" s="172" t="s">
        <v>515</v>
      </c>
      <c r="J29" s="172" t="s">
        <v>518</v>
      </c>
      <c r="K29" s="203">
        <f>SUMIFS('Ф2 ИП'!L:L,'Ф2 ИП'!$D:$D,$D29,'Ф2 ИП'!$B:$B,$B29)</f>
        <v>6164.9073628051183</v>
      </c>
      <c r="L29" s="203">
        <f>SUMIFS('Ф2 ИП'!M:M,'Ф2 ИП'!$D:$D,$D29,'Ф2 ИП'!$B:$B,$B29)</f>
        <v>5410.08</v>
      </c>
      <c r="M29" s="203">
        <f>SUMIFS('Ф2 ИП'!N:N,'Ф2 ИП'!$D:$D,$D29,'Ф2 ИП'!$B:$B,$B29)</f>
        <v>0</v>
      </c>
      <c r="N29" s="203">
        <f>SUMIFS('Ф2 ИП'!O:O,'Ф2 ИП'!$D:$D,$D29,'Ф2 ИП'!$B:$B,$B29)</f>
        <v>0</v>
      </c>
      <c r="O29" s="203">
        <f>SUMIFS('Ф2 ИП'!P:P,'Ф2 ИП'!$D:$D,$D29,'Ф2 ИП'!$B:$B,$B29)</f>
        <v>556.58000000000004</v>
      </c>
      <c r="P29" s="203">
        <f>SUMIFS('Ф2 ИП'!Q:Q,'Ф2 ИП'!$D:$D,$D29,'Ф2 ИП'!$B:$B,$B29)</f>
        <v>5282.9592268901761</v>
      </c>
      <c r="Q29" s="203">
        <f>SUMIFS('Ф2 ИП'!R:R,'Ф2 ИП'!$D:$D,$D29,'Ф2 ИП'!$B:$B,$B29)</f>
        <v>325.368135914942</v>
      </c>
      <c r="R29" s="203">
        <f>SUMIFS('Ф2 ИП'!S:S,'Ф2 ИП'!$D:$D,$D29,'Ф2 ИП'!$B:$B,$B29)</f>
        <v>0</v>
      </c>
      <c r="S29" s="203">
        <f>SUMIFS('Ф2 ИП'!T:T,'Ф2 ИП'!$D:$D,$D29,'Ф2 ИП'!$B:$B,$B29)</f>
        <v>0</v>
      </c>
      <c r="T29" s="203">
        <f>SUMIFS('Ф2 ИП'!U:U,'Ф2 ИП'!$D:$D,$D29,'Ф2 ИП'!$B:$B,$B29)</f>
        <v>0</v>
      </c>
      <c r="U29" s="203">
        <f>SUMIFS('Ф2 ИП'!V:V,'Ф2 ИП'!$D:$D,$D29,'Ф2 ИП'!$B:$B,$B29)</f>
        <v>0</v>
      </c>
      <c r="V29" s="203">
        <f>SUMIFS('Ф2 ИП'!W:W,'Ф2 ИП'!$D:$D,$D29,'Ф2 ИП'!$B:$B,$B29)</f>
        <v>2.8421709430404007E-13</v>
      </c>
      <c r="W29" s="203">
        <f>SUMIFS('Ф2 ИП'!X:X,'Ф2 ИП'!$D:$D,$D29,'Ф2 ИП'!$B:$B,$B29)</f>
        <v>0</v>
      </c>
      <c r="X29" s="203">
        <f>SUMIFS('Ф2 ИП'!Y:Y,'Ф2 ИП'!$D:$D,$D29,'Ф2 ИП'!$B:$B,$B29)</f>
        <v>0</v>
      </c>
      <c r="Y29" s="203">
        <f>SUMIFS('Ф2 ИП'!Z:Z,'Ф2 ИП'!$D:$D,$D29,'Ф2 ИП'!$B:$B,$B29)</f>
        <v>0</v>
      </c>
      <c r="Z29" s="203">
        <f>SUMIFS('Ф2 ИП'!AA:AA,'Ф2 ИП'!$D:$D,$D29,'Ф2 ИП'!$B:$B,$B29)</f>
        <v>0</v>
      </c>
      <c r="AA29" s="203">
        <f>SUMIFS('Ф2 ИП'!AB:AB,'Ф2 ИП'!$D:$D,$D29,'Ф2 ИП'!$B:$B,$B29)</f>
        <v>0</v>
      </c>
      <c r="AB29" s="203">
        <f>SUMIFS('Ф2 ИП'!AC:AC,'Ф2 ИП'!$D:$D,$D29,'Ф2 ИП'!$B:$B,$B29)</f>
        <v>0</v>
      </c>
      <c r="AC29" s="203">
        <f>SUMIFS('Ф2 ИП'!AD:AD,'Ф2 ИП'!$D:$D,$D29,'Ф2 ИП'!$B:$B,$B29)</f>
        <v>0</v>
      </c>
      <c r="AD29" s="203">
        <f>SUMIFS('Ф2 ИП'!AE:AE,'Ф2 ИП'!$D:$D,$D29,'Ф2 ИП'!$B:$B,$B29)</f>
        <v>0</v>
      </c>
      <c r="AE29" s="203">
        <f>SUMIFS('Ф2 ИП'!AF:AF,'Ф2 ИП'!$D:$D,$D29,'Ф2 ИП'!$B:$B,$B29)</f>
        <v>0</v>
      </c>
      <c r="AF29" s="203">
        <f>SUMIFS('Ф2 ИП'!AG:AG,'Ф2 ИП'!$D:$D,$D29,'Ф2 ИП'!$B:$B,$B29)</f>
        <v>0</v>
      </c>
      <c r="AG29" s="203">
        <f>SUMIFS('Ф2 ИП'!AH:AH,'Ф2 ИП'!$D:$D,$D29,'Ф2 ИП'!$B:$B,$B29)</f>
        <v>0</v>
      </c>
      <c r="AH29" s="203">
        <f>SUMIFS('Ф2 ИП'!AI:AI,'Ф2 ИП'!$D:$D,$D29,'Ф2 ИП'!$B:$B,$B29)</f>
        <v>0</v>
      </c>
      <c r="AI29" s="203">
        <f>SUMIFS('Ф2 ИП'!AJ:AJ,'Ф2 ИП'!$D:$D,$D29,'Ф2 ИП'!$B:$B,$B29)</f>
        <v>0</v>
      </c>
      <c r="AJ29" s="203">
        <f>SUMIFS('Ф2 ИП'!AK:AK,'Ф2 ИП'!$D:$D,$D29,'Ф2 ИП'!$B:$B,$B29)</f>
        <v>0</v>
      </c>
      <c r="AK29" s="203">
        <f>SUMIFS('Ф2 ИП'!AL:AL,'Ф2 ИП'!$D:$D,$D29,'Ф2 ИП'!$B:$B,$B29)</f>
        <v>0</v>
      </c>
      <c r="AL29" s="203">
        <f>SUMIFS('Ф2 ИП'!AM:AM,'Ф2 ИП'!$D:$D,$D29,'Ф2 ИП'!$B:$B,$B29)</f>
        <v>0</v>
      </c>
      <c r="AM29" s="203">
        <f>SUMIFS('Ф2 ИП'!AN:AN,'Ф2 ИП'!$D:$D,$D29,'Ф2 ИП'!$B:$B,$B29)</f>
        <v>0</v>
      </c>
      <c r="AN29" s="203">
        <f>SUMIFS('Ф2 ИП'!AO:AO,'Ф2 ИП'!$D:$D,$D29,'Ф2 ИП'!$B:$B,$B29)</f>
        <v>0</v>
      </c>
      <c r="AO29" s="203">
        <f>SUMIFS('Ф2 ИП'!AP:AP,'Ф2 ИП'!$D:$D,$D29,'Ф2 ИП'!$B:$B,$B29)</f>
        <v>0</v>
      </c>
    </row>
    <row r="30" spans="1:41" s="148" customFormat="1" ht="30" customHeight="1" x14ac:dyDescent="0.2">
      <c r="A30" s="172" t="s">
        <v>521</v>
      </c>
      <c r="B30" s="302" t="s">
        <v>1071</v>
      </c>
      <c r="C30" s="193" t="s">
        <v>510</v>
      </c>
      <c r="D30" s="193" t="s">
        <v>824</v>
      </c>
      <c r="E30" s="173" t="s">
        <v>498</v>
      </c>
      <c r="F30" s="170" t="s">
        <v>74</v>
      </c>
      <c r="G30" s="351">
        <v>0</v>
      </c>
      <c r="H30" s="303">
        <v>0.15</v>
      </c>
      <c r="I30" s="172" t="s">
        <v>515</v>
      </c>
      <c r="J30" s="172" t="s">
        <v>518</v>
      </c>
      <c r="K30" s="203">
        <f>SUMIFS('Ф2 ИП'!L:L,'Ф2 ИП'!$D:$D,$D30,'Ф2 ИП'!$B:$B,$B30)</f>
        <v>6164.9073628051183</v>
      </c>
      <c r="L30" s="203">
        <f>SUMIFS('Ф2 ИП'!M:M,'Ф2 ИП'!$D:$D,$D30,'Ф2 ИП'!$B:$B,$B30)</f>
        <v>5410.08</v>
      </c>
      <c r="M30" s="203">
        <f>SUMIFS('Ф2 ИП'!N:N,'Ф2 ИП'!$D:$D,$D30,'Ф2 ИП'!$B:$B,$B30)</f>
        <v>0</v>
      </c>
      <c r="N30" s="203">
        <f>SUMIFS('Ф2 ИП'!O:O,'Ф2 ИП'!$D:$D,$D30,'Ф2 ИП'!$B:$B,$B30)</f>
        <v>0</v>
      </c>
      <c r="O30" s="203">
        <f>SUMIFS('Ф2 ИП'!P:P,'Ф2 ИП'!$D:$D,$D30,'Ф2 ИП'!$B:$B,$B30)</f>
        <v>556.58000000000004</v>
      </c>
      <c r="P30" s="203">
        <f>SUMIFS('Ф2 ИП'!Q:Q,'Ф2 ИП'!$D:$D,$D30,'Ф2 ИП'!$B:$B,$B30)</f>
        <v>5282.9592268901761</v>
      </c>
      <c r="Q30" s="203">
        <f>SUMIFS('Ф2 ИП'!R:R,'Ф2 ИП'!$D:$D,$D30,'Ф2 ИП'!$B:$B,$B30)</f>
        <v>325.368135914942</v>
      </c>
      <c r="R30" s="203">
        <f>SUMIFS('Ф2 ИП'!S:S,'Ф2 ИП'!$D:$D,$D30,'Ф2 ИП'!$B:$B,$B30)</f>
        <v>0</v>
      </c>
      <c r="S30" s="203">
        <f>SUMIFS('Ф2 ИП'!T:T,'Ф2 ИП'!$D:$D,$D30,'Ф2 ИП'!$B:$B,$B30)</f>
        <v>0</v>
      </c>
      <c r="T30" s="203">
        <f>SUMIFS('Ф2 ИП'!U:U,'Ф2 ИП'!$D:$D,$D30,'Ф2 ИП'!$B:$B,$B30)</f>
        <v>0</v>
      </c>
      <c r="U30" s="203">
        <f>SUMIFS('Ф2 ИП'!V:V,'Ф2 ИП'!$D:$D,$D30,'Ф2 ИП'!$B:$B,$B30)</f>
        <v>0</v>
      </c>
      <c r="V30" s="203">
        <f>SUMIFS('Ф2 ИП'!W:W,'Ф2 ИП'!$D:$D,$D30,'Ф2 ИП'!$B:$B,$B30)</f>
        <v>2.8421709430404007E-13</v>
      </c>
      <c r="W30" s="203">
        <f>SUMIFS('Ф2 ИП'!X:X,'Ф2 ИП'!$D:$D,$D30,'Ф2 ИП'!$B:$B,$B30)</f>
        <v>0</v>
      </c>
      <c r="X30" s="203">
        <f>SUMIFS('Ф2 ИП'!Y:Y,'Ф2 ИП'!$D:$D,$D30,'Ф2 ИП'!$B:$B,$B30)</f>
        <v>0</v>
      </c>
      <c r="Y30" s="203">
        <f>SUMIFS('Ф2 ИП'!Z:Z,'Ф2 ИП'!$D:$D,$D30,'Ф2 ИП'!$B:$B,$B30)</f>
        <v>0</v>
      </c>
      <c r="Z30" s="203">
        <f>SUMIFS('Ф2 ИП'!AA:AA,'Ф2 ИП'!$D:$D,$D30,'Ф2 ИП'!$B:$B,$B30)</f>
        <v>0</v>
      </c>
      <c r="AA30" s="203">
        <f>SUMIFS('Ф2 ИП'!AB:AB,'Ф2 ИП'!$D:$D,$D30,'Ф2 ИП'!$B:$B,$B30)</f>
        <v>0</v>
      </c>
      <c r="AB30" s="203">
        <f>SUMIFS('Ф2 ИП'!AC:AC,'Ф2 ИП'!$D:$D,$D30,'Ф2 ИП'!$B:$B,$B30)</f>
        <v>0</v>
      </c>
      <c r="AC30" s="203">
        <f>SUMIFS('Ф2 ИП'!AD:AD,'Ф2 ИП'!$D:$D,$D30,'Ф2 ИП'!$B:$B,$B30)</f>
        <v>0</v>
      </c>
      <c r="AD30" s="203">
        <f>SUMIFS('Ф2 ИП'!AE:AE,'Ф2 ИП'!$D:$D,$D30,'Ф2 ИП'!$B:$B,$B30)</f>
        <v>0</v>
      </c>
      <c r="AE30" s="203">
        <f>SUMIFS('Ф2 ИП'!AF:AF,'Ф2 ИП'!$D:$D,$D30,'Ф2 ИП'!$B:$B,$B30)</f>
        <v>0</v>
      </c>
      <c r="AF30" s="203">
        <f>SUMIFS('Ф2 ИП'!AG:AG,'Ф2 ИП'!$D:$D,$D30,'Ф2 ИП'!$B:$B,$B30)</f>
        <v>0</v>
      </c>
      <c r="AG30" s="203">
        <f>SUMIFS('Ф2 ИП'!AH:AH,'Ф2 ИП'!$D:$D,$D30,'Ф2 ИП'!$B:$B,$B30)</f>
        <v>0</v>
      </c>
      <c r="AH30" s="203">
        <f>SUMIFS('Ф2 ИП'!AI:AI,'Ф2 ИП'!$D:$D,$D30,'Ф2 ИП'!$B:$B,$B30)</f>
        <v>0</v>
      </c>
      <c r="AI30" s="203">
        <f>SUMIFS('Ф2 ИП'!AJ:AJ,'Ф2 ИП'!$D:$D,$D30,'Ф2 ИП'!$B:$B,$B30)</f>
        <v>0</v>
      </c>
      <c r="AJ30" s="203">
        <f>SUMIFS('Ф2 ИП'!AK:AK,'Ф2 ИП'!$D:$D,$D30,'Ф2 ИП'!$B:$B,$B30)</f>
        <v>0</v>
      </c>
      <c r="AK30" s="203">
        <f>SUMIFS('Ф2 ИП'!AL:AL,'Ф2 ИП'!$D:$D,$D30,'Ф2 ИП'!$B:$B,$B30)</f>
        <v>0</v>
      </c>
      <c r="AL30" s="203">
        <f>SUMIFS('Ф2 ИП'!AM:AM,'Ф2 ИП'!$D:$D,$D30,'Ф2 ИП'!$B:$B,$B30)</f>
        <v>0</v>
      </c>
      <c r="AM30" s="203">
        <f>SUMIFS('Ф2 ИП'!AN:AN,'Ф2 ИП'!$D:$D,$D30,'Ф2 ИП'!$B:$B,$B30)</f>
        <v>0</v>
      </c>
      <c r="AN30" s="203">
        <f>SUMIFS('Ф2 ИП'!AO:AO,'Ф2 ИП'!$D:$D,$D30,'Ф2 ИП'!$B:$B,$B30)</f>
        <v>0</v>
      </c>
      <c r="AO30" s="203">
        <f>SUMIFS('Ф2 ИП'!AP:AP,'Ф2 ИП'!$D:$D,$D30,'Ф2 ИП'!$B:$B,$B30)</f>
        <v>0</v>
      </c>
    </row>
    <row r="31" spans="1:41" s="144" customFormat="1" ht="30" customHeight="1" x14ac:dyDescent="0.2">
      <c r="A31" s="172" t="s">
        <v>522</v>
      </c>
      <c r="B31" s="302" t="s">
        <v>1072</v>
      </c>
      <c r="C31" s="193" t="s">
        <v>510</v>
      </c>
      <c r="D31" s="193" t="s">
        <v>737</v>
      </c>
      <c r="E31" s="173" t="s">
        <v>520</v>
      </c>
      <c r="F31" s="170" t="s">
        <v>74</v>
      </c>
      <c r="G31" s="351">
        <v>0</v>
      </c>
      <c r="H31" s="303">
        <v>0.60599999999999998</v>
      </c>
      <c r="I31" s="172" t="s">
        <v>515</v>
      </c>
      <c r="J31" s="172" t="s">
        <v>518</v>
      </c>
      <c r="K31" s="203">
        <f>SUMIFS('Ф2 ИП'!L:L,'Ф2 ИП'!$D:$D,$D31,'Ф2 ИП'!$B:$B,$B31)</f>
        <v>25775.443261270975</v>
      </c>
      <c r="L31" s="203">
        <f>SUMIFS('Ф2 ИП'!M:M,'Ф2 ИП'!$D:$D,$D31,'Ф2 ИП'!$B:$B,$B31)</f>
        <v>22619.483280000004</v>
      </c>
      <c r="M31" s="203">
        <f>SUMIFS('Ф2 ИП'!N:N,'Ф2 ИП'!$D:$D,$D31,'Ф2 ИП'!$B:$B,$B31)</f>
        <v>0</v>
      </c>
      <c r="N31" s="203">
        <f>SUMIFS('Ф2 ИП'!O:O,'Ф2 ИП'!$D:$D,$D31,'Ф2 ИП'!$B:$B,$B31)</f>
        <v>0</v>
      </c>
      <c r="O31" s="203">
        <f>SUMIFS('Ф2 ИП'!P:P,'Ф2 ИП'!$D:$D,$D31,'Ф2 ИП'!$B:$B,$B31)</f>
        <v>2327.09</v>
      </c>
      <c r="P31" s="203">
        <f>SUMIFS('Ф2 ИП'!Q:Q,'Ф2 ИП'!$D:$D,$D31,'Ф2 ИП'!$B:$B,$B31)</f>
        <v>22087.992765645624</v>
      </c>
      <c r="Q31" s="203">
        <f>SUMIFS('Ф2 ИП'!R:R,'Ф2 ИП'!$D:$D,$D31,'Ф2 ИП'!$B:$B,$B31)</f>
        <v>1360.3604956253509</v>
      </c>
      <c r="R31" s="203">
        <f>SUMIFS('Ф2 ИП'!S:S,'Ф2 ИП'!$D:$D,$D31,'Ф2 ИП'!$B:$B,$B31)</f>
        <v>0</v>
      </c>
      <c r="S31" s="203">
        <f>SUMIFS('Ф2 ИП'!T:T,'Ф2 ИП'!$D:$D,$D31,'Ф2 ИП'!$B:$B,$B31)</f>
        <v>0</v>
      </c>
      <c r="T31" s="203">
        <f>SUMIFS('Ф2 ИП'!U:U,'Ф2 ИП'!$D:$D,$D31,'Ф2 ИП'!$B:$B,$B31)</f>
        <v>0</v>
      </c>
      <c r="U31" s="203">
        <f>SUMIFS('Ф2 ИП'!V:V,'Ф2 ИП'!$D:$D,$D31,'Ф2 ИП'!$B:$B,$B31)</f>
        <v>0</v>
      </c>
      <c r="V31" s="203">
        <f>SUMIFS('Ф2 ИП'!W:W,'Ф2 ИП'!$D:$D,$D31,'Ф2 ИП'!$B:$B,$B31)</f>
        <v>2.2737367544323206E-13</v>
      </c>
      <c r="W31" s="203">
        <f>SUMIFS('Ф2 ИП'!X:X,'Ф2 ИП'!$D:$D,$D31,'Ф2 ИП'!$B:$B,$B31)</f>
        <v>0</v>
      </c>
      <c r="X31" s="203">
        <f>SUMIFS('Ф2 ИП'!Y:Y,'Ф2 ИП'!$D:$D,$D31,'Ф2 ИП'!$B:$B,$B31)</f>
        <v>0</v>
      </c>
      <c r="Y31" s="203">
        <f>SUMIFS('Ф2 ИП'!Z:Z,'Ф2 ИП'!$D:$D,$D31,'Ф2 ИП'!$B:$B,$B31)</f>
        <v>0</v>
      </c>
      <c r="Z31" s="203">
        <f>SUMIFS('Ф2 ИП'!AA:AA,'Ф2 ИП'!$D:$D,$D31,'Ф2 ИП'!$B:$B,$B31)</f>
        <v>0</v>
      </c>
      <c r="AA31" s="203">
        <f>SUMIFS('Ф2 ИП'!AB:AB,'Ф2 ИП'!$D:$D,$D31,'Ф2 ИП'!$B:$B,$B31)</f>
        <v>0</v>
      </c>
      <c r="AB31" s="203">
        <f>SUMIFS('Ф2 ИП'!AC:AC,'Ф2 ИП'!$D:$D,$D31,'Ф2 ИП'!$B:$B,$B31)</f>
        <v>0</v>
      </c>
      <c r="AC31" s="203">
        <f>SUMIFS('Ф2 ИП'!AD:AD,'Ф2 ИП'!$D:$D,$D31,'Ф2 ИП'!$B:$B,$B31)</f>
        <v>0</v>
      </c>
      <c r="AD31" s="203">
        <f>SUMIFS('Ф2 ИП'!AE:AE,'Ф2 ИП'!$D:$D,$D31,'Ф2 ИП'!$B:$B,$B31)</f>
        <v>0</v>
      </c>
      <c r="AE31" s="203">
        <f>SUMIFS('Ф2 ИП'!AF:AF,'Ф2 ИП'!$D:$D,$D31,'Ф2 ИП'!$B:$B,$B31)</f>
        <v>0</v>
      </c>
      <c r="AF31" s="203">
        <f>SUMIFS('Ф2 ИП'!AG:AG,'Ф2 ИП'!$D:$D,$D31,'Ф2 ИП'!$B:$B,$B31)</f>
        <v>0</v>
      </c>
      <c r="AG31" s="203">
        <f>SUMIFS('Ф2 ИП'!AH:AH,'Ф2 ИП'!$D:$D,$D31,'Ф2 ИП'!$B:$B,$B31)</f>
        <v>0</v>
      </c>
      <c r="AH31" s="203">
        <f>SUMIFS('Ф2 ИП'!AI:AI,'Ф2 ИП'!$D:$D,$D31,'Ф2 ИП'!$B:$B,$B31)</f>
        <v>0</v>
      </c>
      <c r="AI31" s="203">
        <f>SUMIFS('Ф2 ИП'!AJ:AJ,'Ф2 ИП'!$D:$D,$D31,'Ф2 ИП'!$B:$B,$B31)</f>
        <v>0</v>
      </c>
      <c r="AJ31" s="203">
        <f>SUMIFS('Ф2 ИП'!AK:AK,'Ф2 ИП'!$D:$D,$D31,'Ф2 ИП'!$B:$B,$B31)</f>
        <v>0</v>
      </c>
      <c r="AK31" s="203">
        <f>SUMIFS('Ф2 ИП'!AL:AL,'Ф2 ИП'!$D:$D,$D31,'Ф2 ИП'!$B:$B,$B31)</f>
        <v>0</v>
      </c>
      <c r="AL31" s="203">
        <f>SUMIFS('Ф2 ИП'!AM:AM,'Ф2 ИП'!$D:$D,$D31,'Ф2 ИП'!$B:$B,$B31)</f>
        <v>0</v>
      </c>
      <c r="AM31" s="203">
        <f>SUMIFS('Ф2 ИП'!AN:AN,'Ф2 ИП'!$D:$D,$D31,'Ф2 ИП'!$B:$B,$B31)</f>
        <v>0</v>
      </c>
      <c r="AN31" s="203">
        <f>SUMIFS('Ф2 ИП'!AO:AO,'Ф2 ИП'!$D:$D,$D31,'Ф2 ИП'!$B:$B,$B31)</f>
        <v>0</v>
      </c>
      <c r="AO31" s="203">
        <f>SUMIFS('Ф2 ИП'!AP:AP,'Ф2 ИП'!$D:$D,$D31,'Ф2 ИП'!$B:$B,$B31)</f>
        <v>0</v>
      </c>
    </row>
    <row r="32" spans="1:41" s="144" customFormat="1" ht="30" customHeight="1" x14ac:dyDescent="0.2">
      <c r="A32" s="172" t="s">
        <v>648</v>
      </c>
      <c r="B32" s="302" t="s">
        <v>1307</v>
      </c>
      <c r="C32" s="193" t="s">
        <v>510</v>
      </c>
      <c r="D32" s="193" t="s">
        <v>790</v>
      </c>
      <c r="E32" s="173" t="s">
        <v>520</v>
      </c>
      <c r="F32" s="170" t="s">
        <v>74</v>
      </c>
      <c r="G32" s="351">
        <v>0</v>
      </c>
      <c r="H32" s="303">
        <v>0.43</v>
      </c>
      <c r="I32" s="172" t="s">
        <v>515</v>
      </c>
      <c r="J32" s="172" t="s">
        <v>671</v>
      </c>
      <c r="K32" s="203">
        <f>SUMIFS('Ф2 ИП'!L:L,'Ф2 ИП'!$D:$D,$D32,'Ф2 ИП'!$B:$B,$B32)</f>
        <v>23069.905342917296</v>
      </c>
      <c r="L32" s="203">
        <f>SUMIFS('Ф2 ИП'!M:M,'Ф2 ИП'!$D:$D,$D32,'Ф2 ИП'!$B:$B,$B32)</f>
        <v>17889.616800000003</v>
      </c>
      <c r="M32" s="203">
        <f>SUMIFS('Ф2 ИП'!N:N,'Ф2 ИП'!$D:$D,$D32,'Ф2 ИП'!$B:$B,$B32)</f>
        <v>0</v>
      </c>
      <c r="N32" s="203">
        <f>SUMIFS('Ф2 ИП'!O:O,'Ф2 ИП'!$D:$D,$D32,'Ф2 ИП'!$B:$B,$B32)</f>
        <v>0</v>
      </c>
      <c r="O32" s="203">
        <f>SUMIFS('Ф2 ИП'!P:P,'Ф2 ИП'!$D:$D,$D32,'Ф2 ИП'!$B:$B,$B32)</f>
        <v>1840.48</v>
      </c>
      <c r="P32" s="203">
        <f>SUMIFS('Ф2 ИП'!Q:Q,'Ф2 ИП'!$D:$D,$D32,'Ф2 ИП'!$B:$B,$B32)</f>
        <v>0</v>
      </c>
      <c r="Q32" s="203">
        <f>SUMIFS('Ф2 ИП'!R:R,'Ф2 ИП'!$D:$D,$D32,'Ф2 ИП'!$B:$B,$B32)</f>
        <v>0</v>
      </c>
      <c r="R32" s="203">
        <f>SUMIFS('Ф2 ИП'!S:S,'Ф2 ИП'!$D:$D,$D32,'Ф2 ИП'!$B:$B,$B32)</f>
        <v>0</v>
      </c>
      <c r="S32" s="203">
        <f>SUMIFS('Ф2 ИП'!T:T,'Ф2 ИП'!$D:$D,$D32,'Ф2 ИП'!$B:$B,$B32)</f>
        <v>0</v>
      </c>
      <c r="T32" s="203">
        <f>SUMIFS('Ф2 ИП'!U:U,'Ф2 ИП'!$D:$D,$D32,'Ф2 ИП'!$B:$B,$B32)</f>
        <v>21229.425342917297</v>
      </c>
      <c r="U32" s="203">
        <f>SUMIFS('Ф2 ИП'!V:V,'Ф2 ИП'!$D:$D,$D32,'Ф2 ИП'!$B:$B,$B32)</f>
        <v>0</v>
      </c>
      <c r="V32" s="203">
        <f>SUMIFS('Ф2 ИП'!W:W,'Ф2 ИП'!$D:$D,$D32,'Ф2 ИП'!$B:$B,$B32)</f>
        <v>0</v>
      </c>
      <c r="W32" s="203">
        <f>SUMIFS('Ф2 ИП'!X:X,'Ф2 ИП'!$D:$D,$D32,'Ф2 ИП'!$B:$B,$B32)</f>
        <v>0</v>
      </c>
      <c r="X32" s="203">
        <f>SUMIFS('Ф2 ИП'!Y:Y,'Ф2 ИП'!$D:$D,$D32,'Ф2 ИП'!$B:$B,$B32)</f>
        <v>0</v>
      </c>
      <c r="Y32" s="203">
        <f>SUMIFS('Ф2 ИП'!Z:Z,'Ф2 ИП'!$D:$D,$D32,'Ф2 ИП'!$B:$B,$B32)</f>
        <v>0</v>
      </c>
      <c r="Z32" s="203">
        <f>SUMIFS('Ф2 ИП'!AA:AA,'Ф2 ИП'!$D:$D,$D32,'Ф2 ИП'!$B:$B,$B32)</f>
        <v>0</v>
      </c>
      <c r="AA32" s="203">
        <f>SUMIFS('Ф2 ИП'!AB:AB,'Ф2 ИП'!$D:$D,$D32,'Ф2 ИП'!$B:$B,$B32)</f>
        <v>0</v>
      </c>
      <c r="AB32" s="203">
        <f>SUMIFS('Ф2 ИП'!AC:AC,'Ф2 ИП'!$D:$D,$D32,'Ф2 ИП'!$B:$B,$B32)</f>
        <v>0</v>
      </c>
      <c r="AC32" s="203">
        <f>SUMIFS('Ф2 ИП'!AD:AD,'Ф2 ИП'!$D:$D,$D32,'Ф2 ИП'!$B:$B,$B32)</f>
        <v>0</v>
      </c>
      <c r="AD32" s="203">
        <f>SUMIFS('Ф2 ИП'!AE:AE,'Ф2 ИП'!$D:$D,$D32,'Ф2 ИП'!$B:$B,$B32)</f>
        <v>0</v>
      </c>
      <c r="AE32" s="203">
        <f>SUMIFS('Ф2 ИП'!AF:AF,'Ф2 ИП'!$D:$D,$D32,'Ф2 ИП'!$B:$B,$B32)</f>
        <v>0</v>
      </c>
      <c r="AF32" s="203">
        <f>SUMIFS('Ф2 ИП'!AG:AG,'Ф2 ИП'!$D:$D,$D32,'Ф2 ИП'!$B:$B,$B32)</f>
        <v>0</v>
      </c>
      <c r="AG32" s="203">
        <f>SUMIFS('Ф2 ИП'!AH:AH,'Ф2 ИП'!$D:$D,$D32,'Ф2 ИП'!$B:$B,$B32)</f>
        <v>0</v>
      </c>
      <c r="AH32" s="203">
        <f>SUMIFS('Ф2 ИП'!AI:AI,'Ф2 ИП'!$D:$D,$D32,'Ф2 ИП'!$B:$B,$B32)</f>
        <v>0</v>
      </c>
      <c r="AI32" s="203">
        <f>SUMIFS('Ф2 ИП'!AJ:AJ,'Ф2 ИП'!$D:$D,$D32,'Ф2 ИП'!$B:$B,$B32)</f>
        <v>0</v>
      </c>
      <c r="AJ32" s="203">
        <f>SUMIFS('Ф2 ИП'!AK:AK,'Ф2 ИП'!$D:$D,$D32,'Ф2 ИП'!$B:$B,$B32)</f>
        <v>0</v>
      </c>
      <c r="AK32" s="203">
        <f>SUMIFS('Ф2 ИП'!AL:AL,'Ф2 ИП'!$D:$D,$D32,'Ф2 ИП'!$B:$B,$B32)</f>
        <v>0</v>
      </c>
      <c r="AL32" s="203">
        <f>SUMIFS('Ф2 ИП'!AM:AM,'Ф2 ИП'!$D:$D,$D32,'Ф2 ИП'!$B:$B,$B32)</f>
        <v>0</v>
      </c>
      <c r="AM32" s="203">
        <f>SUMIFS('Ф2 ИП'!AN:AN,'Ф2 ИП'!$D:$D,$D32,'Ф2 ИП'!$B:$B,$B32)</f>
        <v>0</v>
      </c>
      <c r="AN32" s="203">
        <f>SUMIFS('Ф2 ИП'!AO:AO,'Ф2 ИП'!$D:$D,$D32,'Ф2 ИП'!$B:$B,$B32)</f>
        <v>0</v>
      </c>
      <c r="AO32" s="203">
        <f>SUMIFS('Ф2 ИП'!AP:AP,'Ф2 ИП'!$D:$D,$D32,'Ф2 ИП'!$B:$B,$B32)</f>
        <v>0</v>
      </c>
    </row>
    <row r="33" spans="1:41" s="144" customFormat="1" ht="30" customHeight="1" x14ac:dyDescent="0.2">
      <c r="A33" s="172" t="s">
        <v>523</v>
      </c>
      <c r="B33" s="302" t="s">
        <v>1073</v>
      </c>
      <c r="C33" s="193" t="s">
        <v>510</v>
      </c>
      <c r="D33" s="193" t="s">
        <v>738</v>
      </c>
      <c r="E33" s="173" t="s">
        <v>520</v>
      </c>
      <c r="F33" s="170" t="s">
        <v>74</v>
      </c>
      <c r="G33" s="351">
        <v>0</v>
      </c>
      <c r="H33" s="303">
        <f>0.15*0.86</f>
        <v>0.129</v>
      </c>
      <c r="I33" s="172" t="s">
        <v>515</v>
      </c>
      <c r="J33" s="172" t="s">
        <v>671</v>
      </c>
      <c r="K33" s="203">
        <f>SUMIFS('Ф2 ИП'!L:L,'Ф2 ИП'!$D:$D,$D33,'Ф2 ИП'!$B:$B,$B33)</f>
        <v>7444.9374115113587</v>
      </c>
      <c r="L33" s="203">
        <f>SUMIFS('Ф2 ИП'!M:M,'Ф2 ИП'!$D:$D,$D33,'Ф2 ИП'!$B:$B,$B33)</f>
        <v>5773.2</v>
      </c>
      <c r="M33" s="203">
        <f>SUMIFS('Ф2 ИП'!N:N,'Ф2 ИП'!$D:$D,$D33,'Ф2 ИП'!$B:$B,$B33)</f>
        <v>0</v>
      </c>
      <c r="N33" s="203">
        <f>SUMIFS('Ф2 ИП'!O:O,'Ф2 ИП'!$D:$D,$D33,'Ф2 ИП'!$B:$B,$B33)</f>
        <v>0</v>
      </c>
      <c r="O33" s="203">
        <f>SUMIFS('Ф2 ИП'!P:P,'Ф2 ИП'!$D:$D,$D33,'Ф2 ИП'!$B:$B,$B33)</f>
        <v>593.94000000000005</v>
      </c>
      <c r="P33" s="203">
        <f>SUMIFS('Ф2 ИП'!Q:Q,'Ф2 ИП'!$D:$D,$D33,'Ф2 ИП'!$B:$B,$B33)</f>
        <v>0</v>
      </c>
      <c r="Q33" s="203">
        <f>SUMIFS('Ф2 ИП'!R:R,'Ф2 ИП'!$D:$D,$D33,'Ф2 ИП'!$B:$B,$B33)</f>
        <v>0</v>
      </c>
      <c r="R33" s="203">
        <f>SUMIFS('Ф2 ИП'!S:S,'Ф2 ИП'!$D:$D,$D33,'Ф2 ИП'!$B:$B,$B33)</f>
        <v>0</v>
      </c>
      <c r="S33" s="203">
        <f>SUMIFS('Ф2 ИП'!T:T,'Ф2 ИП'!$D:$D,$D33,'Ф2 ИП'!$B:$B,$B33)</f>
        <v>0</v>
      </c>
      <c r="T33" s="203">
        <f>SUMIFS('Ф2 ИП'!U:U,'Ф2 ИП'!$D:$D,$D33,'Ф2 ИП'!$B:$B,$B33)</f>
        <v>6850.9974115113582</v>
      </c>
      <c r="U33" s="203">
        <f>SUMIFS('Ф2 ИП'!V:V,'Ф2 ИП'!$D:$D,$D33,'Ф2 ИП'!$B:$B,$B33)</f>
        <v>0</v>
      </c>
      <c r="V33" s="203">
        <f>SUMIFS('Ф2 ИП'!W:W,'Ф2 ИП'!$D:$D,$D33,'Ф2 ИП'!$B:$B,$B33)</f>
        <v>0</v>
      </c>
      <c r="W33" s="203">
        <f>SUMIFS('Ф2 ИП'!X:X,'Ф2 ИП'!$D:$D,$D33,'Ф2 ИП'!$B:$B,$B33)</f>
        <v>0</v>
      </c>
      <c r="X33" s="203">
        <f>SUMIFS('Ф2 ИП'!Y:Y,'Ф2 ИП'!$D:$D,$D33,'Ф2 ИП'!$B:$B,$B33)</f>
        <v>0</v>
      </c>
      <c r="Y33" s="203">
        <f>SUMIFS('Ф2 ИП'!Z:Z,'Ф2 ИП'!$D:$D,$D33,'Ф2 ИП'!$B:$B,$B33)</f>
        <v>0</v>
      </c>
      <c r="Z33" s="203">
        <f>SUMIFS('Ф2 ИП'!AA:AA,'Ф2 ИП'!$D:$D,$D33,'Ф2 ИП'!$B:$B,$B33)</f>
        <v>0</v>
      </c>
      <c r="AA33" s="203">
        <f>SUMIFS('Ф2 ИП'!AB:AB,'Ф2 ИП'!$D:$D,$D33,'Ф2 ИП'!$B:$B,$B33)</f>
        <v>0</v>
      </c>
      <c r="AB33" s="203">
        <f>SUMIFS('Ф2 ИП'!AC:AC,'Ф2 ИП'!$D:$D,$D33,'Ф2 ИП'!$B:$B,$B33)</f>
        <v>0</v>
      </c>
      <c r="AC33" s="203">
        <f>SUMIFS('Ф2 ИП'!AD:AD,'Ф2 ИП'!$D:$D,$D33,'Ф2 ИП'!$B:$B,$B33)</f>
        <v>0</v>
      </c>
      <c r="AD33" s="203">
        <f>SUMIFS('Ф2 ИП'!AE:AE,'Ф2 ИП'!$D:$D,$D33,'Ф2 ИП'!$B:$B,$B33)</f>
        <v>0</v>
      </c>
      <c r="AE33" s="203">
        <f>SUMIFS('Ф2 ИП'!AF:AF,'Ф2 ИП'!$D:$D,$D33,'Ф2 ИП'!$B:$B,$B33)</f>
        <v>0</v>
      </c>
      <c r="AF33" s="203">
        <f>SUMIFS('Ф2 ИП'!AG:AG,'Ф2 ИП'!$D:$D,$D33,'Ф2 ИП'!$B:$B,$B33)</f>
        <v>0</v>
      </c>
      <c r="AG33" s="203">
        <f>SUMIFS('Ф2 ИП'!AH:AH,'Ф2 ИП'!$D:$D,$D33,'Ф2 ИП'!$B:$B,$B33)</f>
        <v>0</v>
      </c>
      <c r="AH33" s="203">
        <f>SUMIFS('Ф2 ИП'!AI:AI,'Ф2 ИП'!$D:$D,$D33,'Ф2 ИП'!$B:$B,$B33)</f>
        <v>0</v>
      </c>
      <c r="AI33" s="203">
        <f>SUMIFS('Ф2 ИП'!AJ:AJ,'Ф2 ИП'!$D:$D,$D33,'Ф2 ИП'!$B:$B,$B33)</f>
        <v>0</v>
      </c>
      <c r="AJ33" s="203">
        <f>SUMIFS('Ф2 ИП'!AK:AK,'Ф2 ИП'!$D:$D,$D33,'Ф2 ИП'!$B:$B,$B33)</f>
        <v>0</v>
      </c>
      <c r="AK33" s="203">
        <f>SUMIFS('Ф2 ИП'!AL:AL,'Ф2 ИП'!$D:$D,$D33,'Ф2 ИП'!$B:$B,$B33)</f>
        <v>0</v>
      </c>
      <c r="AL33" s="203">
        <f>SUMIFS('Ф2 ИП'!AM:AM,'Ф2 ИП'!$D:$D,$D33,'Ф2 ИП'!$B:$B,$B33)</f>
        <v>0</v>
      </c>
      <c r="AM33" s="203">
        <f>SUMIFS('Ф2 ИП'!AN:AN,'Ф2 ИП'!$D:$D,$D33,'Ф2 ИП'!$B:$B,$B33)</f>
        <v>0</v>
      </c>
      <c r="AN33" s="203">
        <f>SUMIFS('Ф2 ИП'!AO:AO,'Ф2 ИП'!$D:$D,$D33,'Ф2 ИП'!$B:$B,$B33)</f>
        <v>0</v>
      </c>
      <c r="AO33" s="203">
        <f>SUMIFS('Ф2 ИП'!AP:AP,'Ф2 ИП'!$D:$D,$D33,'Ф2 ИП'!$B:$B,$B33)</f>
        <v>0</v>
      </c>
    </row>
    <row r="34" spans="1:41" s="144" customFormat="1" ht="30" customHeight="1" x14ac:dyDescent="0.2">
      <c r="A34" s="172" t="s">
        <v>524</v>
      </c>
      <c r="B34" s="302" t="s">
        <v>1074</v>
      </c>
      <c r="C34" s="193" t="s">
        <v>510</v>
      </c>
      <c r="D34" s="193" t="s">
        <v>739</v>
      </c>
      <c r="E34" s="173" t="s">
        <v>520</v>
      </c>
      <c r="F34" s="170" t="s">
        <v>74</v>
      </c>
      <c r="G34" s="351">
        <v>0</v>
      </c>
      <c r="H34" s="303">
        <v>0.129</v>
      </c>
      <c r="I34" s="172" t="s">
        <v>515</v>
      </c>
      <c r="J34" s="172" t="s">
        <v>671</v>
      </c>
      <c r="K34" s="203">
        <f>SUMIFS('Ф2 ИП'!L:L,'Ф2 ИП'!$D:$D,$D34,'Ф2 ИП'!$B:$B,$B34)</f>
        <v>7444.9374115113587</v>
      </c>
      <c r="L34" s="203">
        <f>SUMIFS('Ф2 ИП'!M:M,'Ф2 ИП'!$D:$D,$D34,'Ф2 ИП'!$B:$B,$B34)</f>
        <v>5773.2</v>
      </c>
      <c r="M34" s="203">
        <f>SUMIFS('Ф2 ИП'!N:N,'Ф2 ИП'!$D:$D,$D34,'Ф2 ИП'!$B:$B,$B34)</f>
        <v>0</v>
      </c>
      <c r="N34" s="203">
        <f>SUMIFS('Ф2 ИП'!O:O,'Ф2 ИП'!$D:$D,$D34,'Ф2 ИП'!$B:$B,$B34)</f>
        <v>0</v>
      </c>
      <c r="O34" s="203">
        <f>SUMIFS('Ф2 ИП'!P:P,'Ф2 ИП'!$D:$D,$D34,'Ф2 ИП'!$B:$B,$B34)</f>
        <v>593.94000000000005</v>
      </c>
      <c r="P34" s="203">
        <f>SUMIFS('Ф2 ИП'!Q:Q,'Ф2 ИП'!$D:$D,$D34,'Ф2 ИП'!$B:$B,$B34)</f>
        <v>0</v>
      </c>
      <c r="Q34" s="203">
        <f>SUMIFS('Ф2 ИП'!R:R,'Ф2 ИП'!$D:$D,$D34,'Ф2 ИП'!$B:$B,$B34)</f>
        <v>0</v>
      </c>
      <c r="R34" s="203">
        <f>SUMIFS('Ф2 ИП'!S:S,'Ф2 ИП'!$D:$D,$D34,'Ф2 ИП'!$B:$B,$B34)</f>
        <v>0</v>
      </c>
      <c r="S34" s="203">
        <f>SUMIFS('Ф2 ИП'!T:T,'Ф2 ИП'!$D:$D,$D34,'Ф2 ИП'!$B:$B,$B34)</f>
        <v>0</v>
      </c>
      <c r="T34" s="203">
        <f>SUMIFS('Ф2 ИП'!U:U,'Ф2 ИП'!$D:$D,$D34,'Ф2 ИП'!$B:$B,$B34)</f>
        <v>6850.9974115113582</v>
      </c>
      <c r="U34" s="203">
        <f>SUMIFS('Ф2 ИП'!V:V,'Ф2 ИП'!$D:$D,$D34,'Ф2 ИП'!$B:$B,$B34)</f>
        <v>0</v>
      </c>
      <c r="V34" s="203">
        <f>SUMIFS('Ф2 ИП'!W:W,'Ф2 ИП'!$D:$D,$D34,'Ф2 ИП'!$B:$B,$B34)</f>
        <v>0</v>
      </c>
      <c r="W34" s="203">
        <f>SUMIFS('Ф2 ИП'!X:X,'Ф2 ИП'!$D:$D,$D34,'Ф2 ИП'!$B:$B,$B34)</f>
        <v>0</v>
      </c>
      <c r="X34" s="203">
        <f>SUMIFS('Ф2 ИП'!Y:Y,'Ф2 ИП'!$D:$D,$D34,'Ф2 ИП'!$B:$B,$B34)</f>
        <v>0</v>
      </c>
      <c r="Y34" s="203">
        <f>SUMIFS('Ф2 ИП'!Z:Z,'Ф2 ИП'!$D:$D,$D34,'Ф2 ИП'!$B:$B,$B34)</f>
        <v>0</v>
      </c>
      <c r="Z34" s="203">
        <f>SUMIFS('Ф2 ИП'!AA:AA,'Ф2 ИП'!$D:$D,$D34,'Ф2 ИП'!$B:$B,$B34)</f>
        <v>0</v>
      </c>
      <c r="AA34" s="203">
        <f>SUMIFS('Ф2 ИП'!AB:AB,'Ф2 ИП'!$D:$D,$D34,'Ф2 ИП'!$B:$B,$B34)</f>
        <v>0</v>
      </c>
      <c r="AB34" s="203">
        <f>SUMIFS('Ф2 ИП'!AC:AC,'Ф2 ИП'!$D:$D,$D34,'Ф2 ИП'!$B:$B,$B34)</f>
        <v>0</v>
      </c>
      <c r="AC34" s="203">
        <f>SUMIFS('Ф2 ИП'!AD:AD,'Ф2 ИП'!$D:$D,$D34,'Ф2 ИП'!$B:$B,$B34)</f>
        <v>0</v>
      </c>
      <c r="AD34" s="203">
        <f>SUMIFS('Ф2 ИП'!AE:AE,'Ф2 ИП'!$D:$D,$D34,'Ф2 ИП'!$B:$B,$B34)</f>
        <v>0</v>
      </c>
      <c r="AE34" s="203">
        <f>SUMIFS('Ф2 ИП'!AF:AF,'Ф2 ИП'!$D:$D,$D34,'Ф2 ИП'!$B:$B,$B34)</f>
        <v>0</v>
      </c>
      <c r="AF34" s="203">
        <f>SUMIFS('Ф2 ИП'!AG:AG,'Ф2 ИП'!$D:$D,$D34,'Ф2 ИП'!$B:$B,$B34)</f>
        <v>0</v>
      </c>
      <c r="AG34" s="203">
        <f>SUMIFS('Ф2 ИП'!AH:AH,'Ф2 ИП'!$D:$D,$D34,'Ф2 ИП'!$B:$B,$B34)</f>
        <v>0</v>
      </c>
      <c r="AH34" s="203">
        <f>SUMIFS('Ф2 ИП'!AI:AI,'Ф2 ИП'!$D:$D,$D34,'Ф2 ИП'!$B:$B,$B34)</f>
        <v>0</v>
      </c>
      <c r="AI34" s="203">
        <f>SUMIFS('Ф2 ИП'!AJ:AJ,'Ф2 ИП'!$D:$D,$D34,'Ф2 ИП'!$B:$B,$B34)</f>
        <v>0</v>
      </c>
      <c r="AJ34" s="203">
        <f>SUMIFS('Ф2 ИП'!AK:AK,'Ф2 ИП'!$D:$D,$D34,'Ф2 ИП'!$B:$B,$B34)</f>
        <v>0</v>
      </c>
      <c r="AK34" s="203">
        <f>SUMIFS('Ф2 ИП'!AL:AL,'Ф2 ИП'!$D:$D,$D34,'Ф2 ИП'!$B:$B,$B34)</f>
        <v>0</v>
      </c>
      <c r="AL34" s="203">
        <f>SUMIFS('Ф2 ИП'!AM:AM,'Ф2 ИП'!$D:$D,$D34,'Ф2 ИП'!$B:$B,$B34)</f>
        <v>0</v>
      </c>
      <c r="AM34" s="203">
        <f>SUMIFS('Ф2 ИП'!AN:AN,'Ф2 ИП'!$D:$D,$D34,'Ф2 ИП'!$B:$B,$B34)</f>
        <v>0</v>
      </c>
      <c r="AN34" s="203">
        <f>SUMIFS('Ф2 ИП'!AO:AO,'Ф2 ИП'!$D:$D,$D34,'Ф2 ИП'!$B:$B,$B34)</f>
        <v>0</v>
      </c>
      <c r="AO34" s="203">
        <f>SUMIFS('Ф2 ИП'!AP:AP,'Ф2 ИП'!$D:$D,$D34,'Ф2 ИП'!$B:$B,$B34)</f>
        <v>0</v>
      </c>
    </row>
    <row r="35" spans="1:41" s="144" customFormat="1" ht="30" customHeight="1" x14ac:dyDescent="0.2">
      <c r="A35" s="172" t="s">
        <v>525</v>
      </c>
      <c r="B35" s="302" t="s">
        <v>559</v>
      </c>
      <c r="C35" s="193" t="s">
        <v>510</v>
      </c>
      <c r="D35" s="193" t="s">
        <v>740</v>
      </c>
      <c r="E35" s="173" t="s">
        <v>520</v>
      </c>
      <c r="F35" s="170" t="s">
        <v>74</v>
      </c>
      <c r="G35" s="351">
        <v>0</v>
      </c>
      <c r="H35" s="303">
        <v>4.8</v>
      </c>
      <c r="I35" s="172" t="s">
        <v>515</v>
      </c>
      <c r="J35" s="172" t="s">
        <v>518</v>
      </c>
      <c r="K35" s="203">
        <f>SUMIFS('Ф2 ИП'!L:L,'Ф2 ИП'!$D:$D,$D35,'Ф2 ИП'!$B:$B,$B35)</f>
        <v>78310.616194821487</v>
      </c>
      <c r="L35" s="203">
        <f>SUMIFS('Ф2 ИП'!M:M,'Ф2 ИП'!$D:$D,$D35,'Ф2 ИП'!$B:$B,$B35)</f>
        <v>68722.214399999983</v>
      </c>
      <c r="M35" s="203">
        <f>SUMIFS('Ф2 ИП'!N:N,'Ф2 ИП'!$D:$D,$D35,'Ф2 ИП'!$B:$B,$B35)</f>
        <v>0</v>
      </c>
      <c r="N35" s="203">
        <f>SUMIFS('Ф2 ИП'!O:O,'Ф2 ИП'!$D:$D,$D35,'Ф2 ИП'!$B:$B,$B35)</f>
        <v>0</v>
      </c>
      <c r="O35" s="203">
        <f>SUMIFS('Ф2 ИП'!P:P,'Ф2 ИП'!$D:$D,$D35,'Ф2 ИП'!$B:$B,$B35)</f>
        <v>7070.14</v>
      </c>
      <c r="P35" s="203">
        <f>SUMIFS('Ф2 ИП'!Q:Q,'Ф2 ИП'!$D:$D,$D35,'Ф2 ИП'!$B:$B,$B35)</f>
        <v>67107.4469613767</v>
      </c>
      <c r="Q35" s="203">
        <f>SUMIFS('Ф2 ИП'!R:R,'Ф2 ИП'!$D:$D,$D35,'Ф2 ИП'!$B:$B,$B35)</f>
        <v>4133.0292334447877</v>
      </c>
      <c r="R35" s="203">
        <f>SUMIFS('Ф2 ИП'!S:S,'Ф2 ИП'!$D:$D,$D35,'Ф2 ИП'!$B:$B,$B35)</f>
        <v>0</v>
      </c>
      <c r="S35" s="203">
        <f>SUMIFS('Ф2 ИП'!T:T,'Ф2 ИП'!$D:$D,$D35,'Ф2 ИП'!$B:$B,$B35)</f>
        <v>0</v>
      </c>
      <c r="T35" s="203">
        <f>SUMIFS('Ф2 ИП'!U:U,'Ф2 ИП'!$D:$D,$D35,'Ф2 ИП'!$B:$B,$B35)</f>
        <v>0</v>
      </c>
      <c r="U35" s="203">
        <f>SUMIFS('Ф2 ИП'!V:V,'Ф2 ИП'!$D:$D,$D35,'Ф2 ИП'!$B:$B,$B35)</f>
        <v>0</v>
      </c>
      <c r="V35" s="203">
        <f>SUMIFS('Ф2 ИП'!W:W,'Ф2 ИП'!$D:$D,$D35,'Ф2 ИП'!$B:$B,$B35)</f>
        <v>0</v>
      </c>
      <c r="W35" s="203">
        <f>SUMIFS('Ф2 ИП'!X:X,'Ф2 ИП'!$D:$D,$D35,'Ф2 ИП'!$B:$B,$B35)</f>
        <v>0</v>
      </c>
      <c r="X35" s="203">
        <f>SUMIFS('Ф2 ИП'!Y:Y,'Ф2 ИП'!$D:$D,$D35,'Ф2 ИП'!$B:$B,$B35)</f>
        <v>0</v>
      </c>
      <c r="Y35" s="203">
        <f>SUMIFS('Ф2 ИП'!Z:Z,'Ф2 ИП'!$D:$D,$D35,'Ф2 ИП'!$B:$B,$B35)</f>
        <v>0</v>
      </c>
      <c r="Z35" s="203">
        <f>SUMIFS('Ф2 ИП'!AA:AA,'Ф2 ИП'!$D:$D,$D35,'Ф2 ИП'!$B:$B,$B35)</f>
        <v>0</v>
      </c>
      <c r="AA35" s="203">
        <f>SUMIFS('Ф2 ИП'!AB:AB,'Ф2 ИП'!$D:$D,$D35,'Ф2 ИП'!$B:$B,$B35)</f>
        <v>0</v>
      </c>
      <c r="AB35" s="203">
        <f>SUMIFS('Ф2 ИП'!AC:AC,'Ф2 ИП'!$D:$D,$D35,'Ф2 ИП'!$B:$B,$B35)</f>
        <v>0</v>
      </c>
      <c r="AC35" s="203">
        <f>SUMIFS('Ф2 ИП'!AD:AD,'Ф2 ИП'!$D:$D,$D35,'Ф2 ИП'!$B:$B,$B35)</f>
        <v>0</v>
      </c>
      <c r="AD35" s="203">
        <f>SUMIFS('Ф2 ИП'!AE:AE,'Ф2 ИП'!$D:$D,$D35,'Ф2 ИП'!$B:$B,$B35)</f>
        <v>0</v>
      </c>
      <c r="AE35" s="203">
        <f>SUMIFS('Ф2 ИП'!AF:AF,'Ф2 ИП'!$D:$D,$D35,'Ф2 ИП'!$B:$B,$B35)</f>
        <v>0</v>
      </c>
      <c r="AF35" s="203">
        <f>SUMIFS('Ф2 ИП'!AG:AG,'Ф2 ИП'!$D:$D,$D35,'Ф2 ИП'!$B:$B,$B35)</f>
        <v>0</v>
      </c>
      <c r="AG35" s="203">
        <f>SUMIFS('Ф2 ИП'!AH:AH,'Ф2 ИП'!$D:$D,$D35,'Ф2 ИП'!$B:$B,$B35)</f>
        <v>0</v>
      </c>
      <c r="AH35" s="203">
        <f>SUMIFS('Ф2 ИП'!AI:AI,'Ф2 ИП'!$D:$D,$D35,'Ф2 ИП'!$B:$B,$B35)</f>
        <v>0</v>
      </c>
      <c r="AI35" s="203">
        <f>SUMIFS('Ф2 ИП'!AJ:AJ,'Ф2 ИП'!$D:$D,$D35,'Ф2 ИП'!$B:$B,$B35)</f>
        <v>0</v>
      </c>
      <c r="AJ35" s="203">
        <f>SUMIFS('Ф2 ИП'!AK:AK,'Ф2 ИП'!$D:$D,$D35,'Ф2 ИП'!$B:$B,$B35)</f>
        <v>0</v>
      </c>
      <c r="AK35" s="203">
        <f>SUMIFS('Ф2 ИП'!AL:AL,'Ф2 ИП'!$D:$D,$D35,'Ф2 ИП'!$B:$B,$B35)</f>
        <v>0</v>
      </c>
      <c r="AL35" s="203">
        <f>SUMIFS('Ф2 ИП'!AM:AM,'Ф2 ИП'!$D:$D,$D35,'Ф2 ИП'!$B:$B,$B35)</f>
        <v>0</v>
      </c>
      <c r="AM35" s="203">
        <f>SUMIFS('Ф2 ИП'!AN:AN,'Ф2 ИП'!$D:$D,$D35,'Ф2 ИП'!$B:$B,$B35)</f>
        <v>0</v>
      </c>
      <c r="AN35" s="203">
        <f>SUMIFS('Ф2 ИП'!AO:AO,'Ф2 ИП'!$D:$D,$D35,'Ф2 ИП'!$B:$B,$B35)</f>
        <v>0</v>
      </c>
      <c r="AO35" s="203">
        <f>SUMIFS('Ф2 ИП'!AP:AP,'Ф2 ИП'!$D:$D,$D35,'Ф2 ИП'!$B:$B,$B35)</f>
        <v>0</v>
      </c>
    </row>
    <row r="36" spans="1:41" s="144" customFormat="1" ht="30" customHeight="1" x14ac:dyDescent="0.2">
      <c r="A36" s="172" t="s">
        <v>526</v>
      </c>
      <c r="B36" s="302" t="s">
        <v>560</v>
      </c>
      <c r="C36" s="193" t="s">
        <v>510</v>
      </c>
      <c r="D36" s="193" t="s">
        <v>741</v>
      </c>
      <c r="E36" s="173" t="s">
        <v>520</v>
      </c>
      <c r="F36" s="170" t="s">
        <v>74</v>
      </c>
      <c r="G36" s="351">
        <v>0</v>
      </c>
      <c r="H36" s="303">
        <v>0.13002340000000001</v>
      </c>
      <c r="I36" s="172" t="s">
        <v>515</v>
      </c>
      <c r="J36" s="172" t="s">
        <v>518</v>
      </c>
      <c r="K36" s="203">
        <f>SUMIFS('Ф2 ИП'!L:L,'Ф2 ИП'!$D:$D,$D36,'Ф2 ИП'!$B:$B,$B36)</f>
        <v>8835.3647813718962</v>
      </c>
      <c r="L36" s="203">
        <f>SUMIFS('Ф2 ИП'!M:M,'Ф2 ИП'!$D:$D,$D36,'Ф2 ИП'!$B:$B,$B36)</f>
        <v>7753.5626701104002</v>
      </c>
      <c r="M36" s="203">
        <f>SUMIFS('Ф2 ИП'!N:N,'Ф2 ИП'!$D:$D,$D36,'Ф2 ИП'!$B:$B,$B36)</f>
        <v>0</v>
      </c>
      <c r="N36" s="203">
        <f>SUMIFS('Ф2 ИП'!O:O,'Ф2 ИП'!$D:$D,$D36,'Ф2 ИП'!$B:$B,$B36)</f>
        <v>0</v>
      </c>
      <c r="O36" s="203">
        <f>SUMIFS('Ф2 ИП'!P:P,'Ф2 ИП'!$D:$D,$D36,'Ф2 ИП'!$B:$B,$B36)</f>
        <v>797.68</v>
      </c>
      <c r="P36" s="203">
        <f>SUMIFS('Ф2 ИП'!Q:Q,'Ф2 ИП'!$D:$D,$D36,'Ф2 ИП'!$B:$B,$B36)</f>
        <v>7571.3770312695879</v>
      </c>
      <c r="Q36" s="203">
        <f>SUMIFS('Ф2 ИП'!R:R,'Ф2 ИП'!$D:$D,$D36,'Ф2 ИП'!$B:$B,$B36)</f>
        <v>466.30775010230923</v>
      </c>
      <c r="R36" s="203">
        <f>SUMIFS('Ф2 ИП'!S:S,'Ф2 ИП'!$D:$D,$D36,'Ф2 ИП'!$B:$B,$B36)</f>
        <v>0</v>
      </c>
      <c r="S36" s="203">
        <f>SUMIFS('Ф2 ИП'!T:T,'Ф2 ИП'!$D:$D,$D36,'Ф2 ИП'!$B:$B,$B36)</f>
        <v>0</v>
      </c>
      <c r="T36" s="203">
        <f>SUMIFS('Ф2 ИП'!U:U,'Ф2 ИП'!$D:$D,$D36,'Ф2 ИП'!$B:$B,$B36)</f>
        <v>0</v>
      </c>
      <c r="U36" s="203">
        <f>SUMIFS('Ф2 ИП'!V:V,'Ф2 ИП'!$D:$D,$D36,'Ф2 ИП'!$B:$B,$B36)</f>
        <v>0</v>
      </c>
      <c r="V36" s="203">
        <f>SUMIFS('Ф2 ИП'!W:W,'Ф2 ИП'!$D:$D,$D36,'Ф2 ИП'!$B:$B,$B36)</f>
        <v>-1.1368683772161603E-12</v>
      </c>
      <c r="W36" s="203">
        <f>SUMIFS('Ф2 ИП'!X:X,'Ф2 ИП'!$D:$D,$D36,'Ф2 ИП'!$B:$B,$B36)</f>
        <v>0</v>
      </c>
      <c r="X36" s="203">
        <f>SUMIFS('Ф2 ИП'!Y:Y,'Ф2 ИП'!$D:$D,$D36,'Ф2 ИП'!$B:$B,$B36)</f>
        <v>0</v>
      </c>
      <c r="Y36" s="203">
        <f>SUMIFS('Ф2 ИП'!Z:Z,'Ф2 ИП'!$D:$D,$D36,'Ф2 ИП'!$B:$B,$B36)</f>
        <v>0</v>
      </c>
      <c r="Z36" s="203">
        <f>SUMIFS('Ф2 ИП'!AA:AA,'Ф2 ИП'!$D:$D,$D36,'Ф2 ИП'!$B:$B,$B36)</f>
        <v>0</v>
      </c>
      <c r="AA36" s="203">
        <f>SUMIFS('Ф2 ИП'!AB:AB,'Ф2 ИП'!$D:$D,$D36,'Ф2 ИП'!$B:$B,$B36)</f>
        <v>0</v>
      </c>
      <c r="AB36" s="203">
        <f>SUMIFS('Ф2 ИП'!AC:AC,'Ф2 ИП'!$D:$D,$D36,'Ф2 ИП'!$B:$B,$B36)</f>
        <v>0</v>
      </c>
      <c r="AC36" s="203">
        <f>SUMIFS('Ф2 ИП'!AD:AD,'Ф2 ИП'!$D:$D,$D36,'Ф2 ИП'!$B:$B,$B36)</f>
        <v>0</v>
      </c>
      <c r="AD36" s="203">
        <f>SUMIFS('Ф2 ИП'!AE:AE,'Ф2 ИП'!$D:$D,$D36,'Ф2 ИП'!$B:$B,$B36)</f>
        <v>0</v>
      </c>
      <c r="AE36" s="203">
        <f>SUMIFS('Ф2 ИП'!AF:AF,'Ф2 ИП'!$D:$D,$D36,'Ф2 ИП'!$B:$B,$B36)</f>
        <v>0</v>
      </c>
      <c r="AF36" s="203">
        <f>SUMIFS('Ф2 ИП'!AG:AG,'Ф2 ИП'!$D:$D,$D36,'Ф2 ИП'!$B:$B,$B36)</f>
        <v>0</v>
      </c>
      <c r="AG36" s="203">
        <f>SUMIFS('Ф2 ИП'!AH:AH,'Ф2 ИП'!$D:$D,$D36,'Ф2 ИП'!$B:$B,$B36)</f>
        <v>0</v>
      </c>
      <c r="AH36" s="203">
        <f>SUMIFS('Ф2 ИП'!AI:AI,'Ф2 ИП'!$D:$D,$D36,'Ф2 ИП'!$B:$B,$B36)</f>
        <v>0</v>
      </c>
      <c r="AI36" s="203">
        <f>SUMIFS('Ф2 ИП'!AJ:AJ,'Ф2 ИП'!$D:$D,$D36,'Ф2 ИП'!$B:$B,$B36)</f>
        <v>0</v>
      </c>
      <c r="AJ36" s="203">
        <f>SUMIFS('Ф2 ИП'!AK:AK,'Ф2 ИП'!$D:$D,$D36,'Ф2 ИП'!$B:$B,$B36)</f>
        <v>0</v>
      </c>
      <c r="AK36" s="203">
        <f>SUMIFS('Ф2 ИП'!AL:AL,'Ф2 ИП'!$D:$D,$D36,'Ф2 ИП'!$B:$B,$B36)</f>
        <v>0</v>
      </c>
      <c r="AL36" s="203">
        <f>SUMIFS('Ф2 ИП'!AM:AM,'Ф2 ИП'!$D:$D,$D36,'Ф2 ИП'!$B:$B,$B36)</f>
        <v>0</v>
      </c>
      <c r="AM36" s="203">
        <f>SUMIFS('Ф2 ИП'!AN:AN,'Ф2 ИП'!$D:$D,$D36,'Ф2 ИП'!$B:$B,$B36)</f>
        <v>0</v>
      </c>
      <c r="AN36" s="203">
        <f>SUMIFS('Ф2 ИП'!AO:AO,'Ф2 ИП'!$D:$D,$D36,'Ф2 ИП'!$B:$B,$B36)</f>
        <v>0</v>
      </c>
      <c r="AO36" s="203">
        <f>SUMIFS('Ф2 ИП'!AP:AP,'Ф2 ИП'!$D:$D,$D36,'Ф2 ИП'!$B:$B,$B36)</f>
        <v>0</v>
      </c>
    </row>
    <row r="37" spans="1:41" s="144" customFormat="1" ht="30" customHeight="1" x14ac:dyDescent="0.2">
      <c r="A37" s="172" t="s">
        <v>527</v>
      </c>
      <c r="B37" s="302" t="s">
        <v>561</v>
      </c>
      <c r="C37" s="193" t="s">
        <v>510</v>
      </c>
      <c r="D37" s="193" t="s">
        <v>742</v>
      </c>
      <c r="E37" s="173" t="s">
        <v>520</v>
      </c>
      <c r="F37" s="170" t="s">
        <v>74</v>
      </c>
      <c r="G37" s="351">
        <v>0</v>
      </c>
      <c r="H37" s="303">
        <v>5.5035000000000007</v>
      </c>
      <c r="I37" s="172" t="s">
        <v>515</v>
      </c>
      <c r="J37" s="172" t="s">
        <v>518</v>
      </c>
      <c r="K37" s="203">
        <f>SUMIFS('Ф2 ИП'!L:L,'Ф2 ИП'!$D:$D,$D37,'Ф2 ИП'!$B:$B,$B37)</f>
        <v>81873.89261380487</v>
      </c>
      <c r="L37" s="203">
        <f>SUMIFS('Ф2 ИП'!M:M,'Ф2 ИП'!$D:$D,$D37,'Ф2 ИП'!$B:$B,$B37)</f>
        <v>71849.205144000007</v>
      </c>
      <c r="M37" s="203">
        <f>SUMIFS('Ф2 ИП'!N:N,'Ф2 ИП'!$D:$D,$D37,'Ф2 ИП'!$B:$B,$B37)</f>
        <v>0</v>
      </c>
      <c r="N37" s="203">
        <f>SUMIFS('Ф2 ИП'!O:O,'Ф2 ИП'!$D:$D,$D37,'Ф2 ИП'!$B:$B,$B37)</f>
        <v>0</v>
      </c>
      <c r="O37" s="203">
        <f>SUMIFS('Ф2 ИП'!P:P,'Ф2 ИП'!$D:$D,$D37,'Ф2 ИП'!$B:$B,$B37)</f>
        <v>7391.84</v>
      </c>
      <c r="P37" s="203">
        <f>SUMIFS('Ф2 ИП'!Q:Q,'Ф2 ИП'!$D:$D,$D37,'Ф2 ИП'!$B:$B,$B37)</f>
        <v>70160.962732569562</v>
      </c>
      <c r="Q37" s="203">
        <f>SUMIFS('Ф2 ИП'!R:R,'Ф2 ИП'!$D:$D,$D37,'Ф2 ИП'!$B:$B,$B37)</f>
        <v>4321.0898812353134</v>
      </c>
      <c r="R37" s="203">
        <f>SUMIFS('Ф2 ИП'!S:S,'Ф2 ИП'!$D:$D,$D37,'Ф2 ИП'!$B:$B,$B37)</f>
        <v>0</v>
      </c>
      <c r="S37" s="203">
        <f>SUMIFS('Ф2 ИП'!T:T,'Ф2 ИП'!$D:$D,$D37,'Ф2 ИП'!$B:$B,$B37)</f>
        <v>0</v>
      </c>
      <c r="T37" s="203">
        <f>SUMIFS('Ф2 ИП'!U:U,'Ф2 ИП'!$D:$D,$D37,'Ф2 ИП'!$B:$B,$B37)</f>
        <v>0</v>
      </c>
      <c r="U37" s="203">
        <f>SUMIFS('Ф2 ИП'!V:V,'Ф2 ИП'!$D:$D,$D37,'Ф2 ИП'!$B:$B,$B37)</f>
        <v>0</v>
      </c>
      <c r="V37" s="203">
        <f>SUMIFS('Ф2 ИП'!W:W,'Ф2 ИП'!$D:$D,$D37,'Ф2 ИП'!$B:$B,$B37)</f>
        <v>-1.8189894035458565E-12</v>
      </c>
      <c r="W37" s="203">
        <f>SUMIFS('Ф2 ИП'!X:X,'Ф2 ИП'!$D:$D,$D37,'Ф2 ИП'!$B:$B,$B37)</f>
        <v>0</v>
      </c>
      <c r="X37" s="203">
        <f>SUMIFS('Ф2 ИП'!Y:Y,'Ф2 ИП'!$D:$D,$D37,'Ф2 ИП'!$B:$B,$B37)</f>
        <v>0</v>
      </c>
      <c r="Y37" s="203">
        <f>SUMIFS('Ф2 ИП'!Z:Z,'Ф2 ИП'!$D:$D,$D37,'Ф2 ИП'!$B:$B,$B37)</f>
        <v>0</v>
      </c>
      <c r="Z37" s="203">
        <f>SUMIFS('Ф2 ИП'!AA:AA,'Ф2 ИП'!$D:$D,$D37,'Ф2 ИП'!$B:$B,$B37)</f>
        <v>0</v>
      </c>
      <c r="AA37" s="203">
        <f>SUMIFS('Ф2 ИП'!AB:AB,'Ф2 ИП'!$D:$D,$D37,'Ф2 ИП'!$B:$B,$B37)</f>
        <v>0</v>
      </c>
      <c r="AB37" s="203">
        <f>SUMIFS('Ф2 ИП'!AC:AC,'Ф2 ИП'!$D:$D,$D37,'Ф2 ИП'!$B:$B,$B37)</f>
        <v>0</v>
      </c>
      <c r="AC37" s="203">
        <f>SUMIFS('Ф2 ИП'!AD:AD,'Ф2 ИП'!$D:$D,$D37,'Ф2 ИП'!$B:$B,$B37)</f>
        <v>0</v>
      </c>
      <c r="AD37" s="203">
        <f>SUMIFS('Ф2 ИП'!AE:AE,'Ф2 ИП'!$D:$D,$D37,'Ф2 ИП'!$B:$B,$B37)</f>
        <v>0</v>
      </c>
      <c r="AE37" s="203">
        <f>SUMIFS('Ф2 ИП'!AF:AF,'Ф2 ИП'!$D:$D,$D37,'Ф2 ИП'!$B:$B,$B37)</f>
        <v>0</v>
      </c>
      <c r="AF37" s="203">
        <f>SUMIFS('Ф2 ИП'!AG:AG,'Ф2 ИП'!$D:$D,$D37,'Ф2 ИП'!$B:$B,$B37)</f>
        <v>0</v>
      </c>
      <c r="AG37" s="203">
        <f>SUMIFS('Ф2 ИП'!AH:AH,'Ф2 ИП'!$D:$D,$D37,'Ф2 ИП'!$B:$B,$B37)</f>
        <v>0</v>
      </c>
      <c r="AH37" s="203">
        <f>SUMIFS('Ф2 ИП'!AI:AI,'Ф2 ИП'!$D:$D,$D37,'Ф2 ИП'!$B:$B,$B37)</f>
        <v>0</v>
      </c>
      <c r="AI37" s="203">
        <f>SUMIFS('Ф2 ИП'!AJ:AJ,'Ф2 ИП'!$D:$D,$D37,'Ф2 ИП'!$B:$B,$B37)</f>
        <v>0</v>
      </c>
      <c r="AJ37" s="203">
        <f>SUMIFS('Ф2 ИП'!AK:AK,'Ф2 ИП'!$D:$D,$D37,'Ф2 ИП'!$B:$B,$B37)</f>
        <v>0</v>
      </c>
      <c r="AK37" s="203">
        <f>SUMIFS('Ф2 ИП'!AL:AL,'Ф2 ИП'!$D:$D,$D37,'Ф2 ИП'!$B:$B,$B37)</f>
        <v>0</v>
      </c>
      <c r="AL37" s="203">
        <f>SUMIFS('Ф2 ИП'!AM:AM,'Ф2 ИП'!$D:$D,$D37,'Ф2 ИП'!$B:$B,$B37)</f>
        <v>0</v>
      </c>
      <c r="AM37" s="203">
        <f>SUMIFS('Ф2 ИП'!AN:AN,'Ф2 ИП'!$D:$D,$D37,'Ф2 ИП'!$B:$B,$B37)</f>
        <v>0</v>
      </c>
      <c r="AN37" s="203">
        <f>SUMIFS('Ф2 ИП'!AO:AO,'Ф2 ИП'!$D:$D,$D37,'Ф2 ИП'!$B:$B,$B37)</f>
        <v>0</v>
      </c>
      <c r="AO37" s="203">
        <f>SUMIFS('Ф2 ИП'!AP:AP,'Ф2 ИП'!$D:$D,$D37,'Ф2 ИП'!$B:$B,$B37)</f>
        <v>0</v>
      </c>
    </row>
    <row r="38" spans="1:41" s="144" customFormat="1" ht="30" customHeight="1" x14ac:dyDescent="0.2">
      <c r="A38" s="172" t="s">
        <v>528</v>
      </c>
      <c r="B38" s="302" t="s">
        <v>562</v>
      </c>
      <c r="C38" s="193" t="s">
        <v>510</v>
      </c>
      <c r="D38" s="193" t="s">
        <v>743</v>
      </c>
      <c r="E38" s="173" t="s">
        <v>520</v>
      </c>
      <c r="F38" s="170" t="s">
        <v>74</v>
      </c>
      <c r="G38" s="351">
        <v>0</v>
      </c>
      <c r="H38" s="303">
        <v>2.125</v>
      </c>
      <c r="I38" s="172" t="s">
        <v>515</v>
      </c>
      <c r="J38" s="172" t="s">
        <v>518</v>
      </c>
      <c r="K38" s="203">
        <f>SUMIFS('Ф2 ИП'!L:L,'Ф2 ИП'!$D:$D,$D38,'Ф2 ИП'!$B:$B,$B38)</f>
        <v>45881.197873184246</v>
      </c>
      <c r="L38" s="203">
        <f>SUMIFS('Ф2 ИП'!M:M,'Ф2 ИП'!$D:$D,$D38,'Ф2 ИП'!$B:$B,$B38)</f>
        <v>40263.480000000003</v>
      </c>
      <c r="M38" s="203">
        <f>SUMIFS('Ф2 ИП'!N:N,'Ф2 ИП'!$D:$D,$D38,'Ф2 ИП'!$B:$B,$B38)</f>
        <v>0</v>
      </c>
      <c r="N38" s="203">
        <f>SUMIFS('Ф2 ИП'!O:O,'Ф2 ИП'!$D:$D,$D38,'Ф2 ИП'!$B:$B,$B38)</f>
        <v>0</v>
      </c>
      <c r="O38" s="203">
        <f>SUMIFS('Ф2 ИП'!P:P,'Ф2 ИП'!$D:$D,$D38,'Ф2 ИП'!$B:$B,$B38)</f>
        <v>4142.3</v>
      </c>
      <c r="P38" s="203">
        <f>SUMIFS('Ф2 ИП'!Q:Q,'Ф2 ИП'!$D:$D,$D38,'Ф2 ИП'!$B:$B,$B38)</f>
        <v>39317.408092432655</v>
      </c>
      <c r="Q38" s="203">
        <f>SUMIFS('Ф2 ИП'!R:R,'Ф2 ИП'!$D:$D,$D38,'Ф2 ИП'!$B:$B,$B38)</f>
        <v>2421.4897807515877</v>
      </c>
      <c r="R38" s="203">
        <f>SUMIFS('Ф2 ИП'!S:S,'Ф2 ИП'!$D:$D,$D38,'Ф2 ИП'!$B:$B,$B38)</f>
        <v>0</v>
      </c>
      <c r="S38" s="203">
        <f>SUMIFS('Ф2 ИП'!T:T,'Ф2 ИП'!$D:$D,$D38,'Ф2 ИП'!$B:$B,$B38)</f>
        <v>0</v>
      </c>
      <c r="T38" s="203">
        <f>SUMIFS('Ф2 ИП'!U:U,'Ф2 ИП'!$D:$D,$D38,'Ф2 ИП'!$B:$B,$B38)</f>
        <v>0</v>
      </c>
      <c r="U38" s="203">
        <f>SUMIFS('Ф2 ИП'!V:V,'Ф2 ИП'!$D:$D,$D38,'Ф2 ИП'!$B:$B,$B38)</f>
        <v>0</v>
      </c>
      <c r="V38" s="203">
        <f>SUMIFS('Ф2 ИП'!W:W,'Ф2 ИП'!$D:$D,$D38,'Ф2 ИП'!$B:$B,$B38)</f>
        <v>4.5474735088646412E-13</v>
      </c>
      <c r="W38" s="203">
        <f>SUMIFS('Ф2 ИП'!X:X,'Ф2 ИП'!$D:$D,$D38,'Ф2 ИП'!$B:$B,$B38)</f>
        <v>0</v>
      </c>
      <c r="X38" s="203">
        <f>SUMIFS('Ф2 ИП'!Y:Y,'Ф2 ИП'!$D:$D,$D38,'Ф2 ИП'!$B:$B,$B38)</f>
        <v>0</v>
      </c>
      <c r="Y38" s="203">
        <f>SUMIFS('Ф2 ИП'!Z:Z,'Ф2 ИП'!$D:$D,$D38,'Ф2 ИП'!$B:$B,$B38)</f>
        <v>0</v>
      </c>
      <c r="Z38" s="203">
        <f>SUMIFS('Ф2 ИП'!AA:AA,'Ф2 ИП'!$D:$D,$D38,'Ф2 ИП'!$B:$B,$B38)</f>
        <v>0</v>
      </c>
      <c r="AA38" s="203">
        <f>SUMIFS('Ф2 ИП'!AB:AB,'Ф2 ИП'!$D:$D,$D38,'Ф2 ИП'!$B:$B,$B38)</f>
        <v>0</v>
      </c>
      <c r="AB38" s="203">
        <f>SUMIFS('Ф2 ИП'!AC:AC,'Ф2 ИП'!$D:$D,$D38,'Ф2 ИП'!$B:$B,$B38)</f>
        <v>0</v>
      </c>
      <c r="AC38" s="203">
        <f>SUMIFS('Ф2 ИП'!AD:AD,'Ф2 ИП'!$D:$D,$D38,'Ф2 ИП'!$B:$B,$B38)</f>
        <v>0</v>
      </c>
      <c r="AD38" s="203">
        <f>SUMIFS('Ф2 ИП'!AE:AE,'Ф2 ИП'!$D:$D,$D38,'Ф2 ИП'!$B:$B,$B38)</f>
        <v>0</v>
      </c>
      <c r="AE38" s="203">
        <f>SUMIFS('Ф2 ИП'!AF:AF,'Ф2 ИП'!$D:$D,$D38,'Ф2 ИП'!$B:$B,$B38)</f>
        <v>0</v>
      </c>
      <c r="AF38" s="203">
        <f>SUMIFS('Ф2 ИП'!AG:AG,'Ф2 ИП'!$D:$D,$D38,'Ф2 ИП'!$B:$B,$B38)</f>
        <v>0</v>
      </c>
      <c r="AG38" s="203">
        <f>SUMIFS('Ф2 ИП'!AH:AH,'Ф2 ИП'!$D:$D,$D38,'Ф2 ИП'!$B:$B,$B38)</f>
        <v>0</v>
      </c>
      <c r="AH38" s="203">
        <f>SUMIFS('Ф2 ИП'!AI:AI,'Ф2 ИП'!$D:$D,$D38,'Ф2 ИП'!$B:$B,$B38)</f>
        <v>0</v>
      </c>
      <c r="AI38" s="203">
        <f>SUMIFS('Ф2 ИП'!AJ:AJ,'Ф2 ИП'!$D:$D,$D38,'Ф2 ИП'!$B:$B,$B38)</f>
        <v>0</v>
      </c>
      <c r="AJ38" s="203">
        <f>SUMIFS('Ф2 ИП'!AK:AK,'Ф2 ИП'!$D:$D,$D38,'Ф2 ИП'!$B:$B,$B38)</f>
        <v>0</v>
      </c>
      <c r="AK38" s="203">
        <f>SUMIFS('Ф2 ИП'!AL:AL,'Ф2 ИП'!$D:$D,$D38,'Ф2 ИП'!$B:$B,$B38)</f>
        <v>0</v>
      </c>
      <c r="AL38" s="203">
        <f>SUMIFS('Ф2 ИП'!AM:AM,'Ф2 ИП'!$D:$D,$D38,'Ф2 ИП'!$B:$B,$B38)</f>
        <v>0</v>
      </c>
      <c r="AM38" s="203">
        <f>SUMIFS('Ф2 ИП'!AN:AN,'Ф2 ИП'!$D:$D,$D38,'Ф2 ИП'!$B:$B,$B38)</f>
        <v>0</v>
      </c>
      <c r="AN38" s="203">
        <f>SUMIFS('Ф2 ИП'!AO:AO,'Ф2 ИП'!$D:$D,$D38,'Ф2 ИП'!$B:$B,$B38)</f>
        <v>0</v>
      </c>
      <c r="AO38" s="203">
        <f>SUMIFS('Ф2 ИП'!AP:AP,'Ф2 ИП'!$D:$D,$D38,'Ф2 ИП'!$B:$B,$B38)</f>
        <v>0</v>
      </c>
    </row>
    <row r="39" spans="1:41" s="144" customFormat="1" ht="30" customHeight="1" x14ac:dyDescent="0.2">
      <c r="A39" s="172" t="s">
        <v>529</v>
      </c>
      <c r="B39" s="302" t="s">
        <v>563</v>
      </c>
      <c r="C39" s="193" t="s">
        <v>510</v>
      </c>
      <c r="D39" s="193" t="s">
        <v>744</v>
      </c>
      <c r="E39" s="173" t="s">
        <v>520</v>
      </c>
      <c r="F39" s="170" t="s">
        <v>74</v>
      </c>
      <c r="G39" s="351">
        <v>0</v>
      </c>
      <c r="H39" s="303">
        <v>0.4299</v>
      </c>
      <c r="I39" s="172" t="s">
        <v>515</v>
      </c>
      <c r="J39" s="172" t="s">
        <v>669</v>
      </c>
      <c r="K39" s="203">
        <f>SUMIFS('Ф2 ИП'!L:L,'Ф2 ИП'!$D:$D,$D39,'Ф2 ИП'!$B:$B,$B39)</f>
        <v>25769.637753878134</v>
      </c>
      <c r="L39" s="203">
        <f>SUMIFS('Ф2 ИП'!M:M,'Ф2 ИП'!$D:$D,$D39,'Ф2 ИП'!$B:$B,$B39)</f>
        <v>22614.394255199997</v>
      </c>
      <c r="M39" s="203">
        <f>SUMIFS('Ф2 ИП'!N:N,'Ф2 ИП'!$D:$D,$D39,'Ф2 ИП'!$B:$B,$B39)</f>
        <v>0</v>
      </c>
      <c r="N39" s="203">
        <f>SUMIFS('Ф2 ИП'!O:O,'Ф2 ИП'!$D:$D,$D39,'Ф2 ИП'!$B:$B,$B39)</f>
        <v>0</v>
      </c>
      <c r="O39" s="203">
        <f>SUMIFS('Ф2 ИП'!P:P,'Ф2 ИП'!$D:$D,$D39,'Ф2 ИП'!$B:$B,$B39)</f>
        <v>2326.56</v>
      </c>
      <c r="P39" s="203">
        <f>SUMIFS('Ф2 ИП'!Q:Q,'Ф2 ИП'!$D:$D,$D39,'Ф2 ИП'!$B:$B,$B39)</f>
        <v>0</v>
      </c>
      <c r="Q39" s="203">
        <f>SUMIFS('Ф2 ИП'!R:R,'Ф2 ИП'!$D:$D,$D39,'Ф2 ИП'!$B:$B,$B39)</f>
        <v>22083.023317777373</v>
      </c>
      <c r="R39" s="203">
        <f>SUMIFS('Ф2 ИП'!S:S,'Ф2 ИП'!$D:$D,$D39,'Ф2 ИП'!$B:$B,$B39)</f>
        <v>1360.0544361007594</v>
      </c>
      <c r="S39" s="203">
        <f>SUMIFS('Ф2 ИП'!T:T,'Ф2 ИП'!$D:$D,$D39,'Ф2 ИП'!$B:$B,$B39)</f>
        <v>0</v>
      </c>
      <c r="T39" s="203">
        <f>SUMIFS('Ф2 ИП'!U:U,'Ф2 ИП'!$D:$D,$D39,'Ф2 ИП'!$B:$B,$B39)</f>
        <v>0</v>
      </c>
      <c r="U39" s="203">
        <f>SUMIFS('Ф2 ИП'!V:V,'Ф2 ИП'!$D:$D,$D39,'Ф2 ИП'!$B:$B,$B39)</f>
        <v>0</v>
      </c>
      <c r="V39" s="203">
        <f>SUMIFS('Ф2 ИП'!W:W,'Ф2 ИП'!$D:$D,$D39,'Ф2 ИП'!$B:$B,$B39)</f>
        <v>2.2737367544323206E-13</v>
      </c>
      <c r="W39" s="203">
        <f>SUMIFS('Ф2 ИП'!X:X,'Ф2 ИП'!$D:$D,$D39,'Ф2 ИП'!$B:$B,$B39)</f>
        <v>0</v>
      </c>
      <c r="X39" s="203">
        <f>SUMIFS('Ф2 ИП'!Y:Y,'Ф2 ИП'!$D:$D,$D39,'Ф2 ИП'!$B:$B,$B39)</f>
        <v>0</v>
      </c>
      <c r="Y39" s="203">
        <f>SUMIFS('Ф2 ИП'!Z:Z,'Ф2 ИП'!$D:$D,$D39,'Ф2 ИП'!$B:$B,$B39)</f>
        <v>0</v>
      </c>
      <c r="Z39" s="203">
        <f>SUMIFS('Ф2 ИП'!AA:AA,'Ф2 ИП'!$D:$D,$D39,'Ф2 ИП'!$B:$B,$B39)</f>
        <v>0</v>
      </c>
      <c r="AA39" s="203">
        <f>SUMIFS('Ф2 ИП'!AB:AB,'Ф2 ИП'!$D:$D,$D39,'Ф2 ИП'!$B:$B,$B39)</f>
        <v>0</v>
      </c>
      <c r="AB39" s="203">
        <f>SUMIFS('Ф2 ИП'!AC:AC,'Ф2 ИП'!$D:$D,$D39,'Ф2 ИП'!$B:$B,$B39)</f>
        <v>0</v>
      </c>
      <c r="AC39" s="203">
        <f>SUMIFS('Ф2 ИП'!AD:AD,'Ф2 ИП'!$D:$D,$D39,'Ф2 ИП'!$B:$B,$B39)</f>
        <v>0</v>
      </c>
      <c r="AD39" s="203">
        <f>SUMIFS('Ф2 ИП'!AE:AE,'Ф2 ИП'!$D:$D,$D39,'Ф2 ИП'!$B:$B,$B39)</f>
        <v>0</v>
      </c>
      <c r="AE39" s="203">
        <f>SUMIFS('Ф2 ИП'!AF:AF,'Ф2 ИП'!$D:$D,$D39,'Ф2 ИП'!$B:$B,$B39)</f>
        <v>0</v>
      </c>
      <c r="AF39" s="203">
        <f>SUMIFS('Ф2 ИП'!AG:AG,'Ф2 ИП'!$D:$D,$D39,'Ф2 ИП'!$B:$B,$B39)</f>
        <v>0</v>
      </c>
      <c r="AG39" s="203">
        <f>SUMIFS('Ф2 ИП'!AH:AH,'Ф2 ИП'!$D:$D,$D39,'Ф2 ИП'!$B:$B,$B39)</f>
        <v>0</v>
      </c>
      <c r="AH39" s="203">
        <f>SUMIFS('Ф2 ИП'!AI:AI,'Ф2 ИП'!$D:$D,$D39,'Ф2 ИП'!$B:$B,$B39)</f>
        <v>0</v>
      </c>
      <c r="AI39" s="203">
        <f>SUMIFS('Ф2 ИП'!AJ:AJ,'Ф2 ИП'!$D:$D,$D39,'Ф2 ИП'!$B:$B,$B39)</f>
        <v>0</v>
      </c>
      <c r="AJ39" s="203">
        <f>SUMIFS('Ф2 ИП'!AK:AK,'Ф2 ИП'!$D:$D,$D39,'Ф2 ИП'!$B:$B,$B39)</f>
        <v>0</v>
      </c>
      <c r="AK39" s="203">
        <f>SUMIFS('Ф2 ИП'!AL:AL,'Ф2 ИП'!$D:$D,$D39,'Ф2 ИП'!$B:$B,$B39)</f>
        <v>0</v>
      </c>
      <c r="AL39" s="203">
        <f>SUMIFS('Ф2 ИП'!AM:AM,'Ф2 ИП'!$D:$D,$D39,'Ф2 ИП'!$B:$B,$B39)</f>
        <v>0</v>
      </c>
      <c r="AM39" s="203">
        <f>SUMIFS('Ф2 ИП'!AN:AN,'Ф2 ИП'!$D:$D,$D39,'Ф2 ИП'!$B:$B,$B39)</f>
        <v>0</v>
      </c>
      <c r="AN39" s="203">
        <f>SUMIFS('Ф2 ИП'!AO:AO,'Ф2 ИП'!$D:$D,$D39,'Ф2 ИП'!$B:$B,$B39)</f>
        <v>0</v>
      </c>
      <c r="AO39" s="203">
        <f>SUMIFS('Ф2 ИП'!AP:AP,'Ф2 ИП'!$D:$D,$D39,'Ф2 ИП'!$B:$B,$B39)</f>
        <v>0</v>
      </c>
    </row>
    <row r="40" spans="1:41" s="144" customFormat="1" ht="30" customHeight="1" x14ac:dyDescent="0.2">
      <c r="A40" s="172" t="s">
        <v>530</v>
      </c>
      <c r="B40" s="302" t="s">
        <v>568</v>
      </c>
      <c r="C40" s="193" t="s">
        <v>510</v>
      </c>
      <c r="D40" s="193" t="s">
        <v>842</v>
      </c>
      <c r="E40" s="173" t="s">
        <v>520</v>
      </c>
      <c r="F40" s="170" t="s">
        <v>74</v>
      </c>
      <c r="G40" s="351">
        <v>0</v>
      </c>
      <c r="H40" s="303">
        <v>43.199999999999996</v>
      </c>
      <c r="I40" s="172" t="s">
        <v>515</v>
      </c>
      <c r="J40" s="172" t="s">
        <v>670</v>
      </c>
      <c r="K40" s="203">
        <f>SUMIFS('Ф2 ИП'!L:L,'Ф2 ИП'!$D:$D,$D40,'Ф2 ИП'!$B:$B,$B40)</f>
        <v>501291.09684381203</v>
      </c>
      <c r="L40" s="203">
        <f>SUMIFS('Ф2 ИП'!M:M,'Ф2 ИП'!$D:$D,$D40,'Ф2 ИП'!$B:$B,$B40)</f>
        <v>430681.53599999991</v>
      </c>
      <c r="M40" s="203">
        <f>SUMIFS('Ф2 ИП'!N:N,'Ф2 ИП'!$D:$D,$D40,'Ф2 ИП'!$B:$B,$B40)</f>
        <v>0</v>
      </c>
      <c r="N40" s="203">
        <f>SUMIFS('Ф2 ИП'!O:O,'Ф2 ИП'!$D:$D,$D40,'Ф2 ИП'!$B:$B,$B40)</f>
        <v>0</v>
      </c>
      <c r="O40" s="203">
        <f>SUMIFS('Ф2 ИП'!P:P,'Ф2 ИП'!$D:$D,$D40,'Ф2 ИП'!$B:$B,$B40)</f>
        <v>44308.42</v>
      </c>
      <c r="P40" s="203">
        <f>SUMIFS('Ф2 ИП'!Q:Q,'Ф2 ИП'!$D:$D,$D40,'Ф2 ИП'!$B:$B,$B40)</f>
        <v>0</v>
      </c>
      <c r="Q40" s="203">
        <f>SUMIFS('Ф2 ИП'!R:R,'Ф2 ИП'!$D:$D,$D40,'Ф2 ИП'!$B:$B,$B40)</f>
        <v>222650.36583303649</v>
      </c>
      <c r="R40" s="203">
        <f>SUMIFS('Ф2 ИП'!S:S,'Ф2 ИП'!$D:$D,$D40,'Ф2 ИП'!$B:$B,$B40)</f>
        <v>207213.27380194594</v>
      </c>
      <c r="S40" s="203">
        <f>SUMIFS('Ф2 ИП'!T:T,'Ф2 ИП'!$D:$D,$D40,'Ф2 ИП'!$B:$B,$B40)</f>
        <v>27119.037208829672</v>
      </c>
      <c r="T40" s="203">
        <f>SUMIFS('Ф2 ИП'!U:U,'Ф2 ИП'!$D:$D,$D40,'Ф2 ИП'!$B:$B,$B40)</f>
        <v>0</v>
      </c>
      <c r="U40" s="203">
        <f>SUMIFS('Ф2 ИП'!V:V,'Ф2 ИП'!$D:$D,$D40,'Ф2 ИП'!$B:$B,$B40)</f>
        <v>0</v>
      </c>
      <c r="V40" s="203">
        <f>SUMIFS('Ф2 ИП'!W:W,'Ф2 ИП'!$D:$D,$D40,'Ф2 ИП'!$B:$B,$B40)</f>
        <v>-4.3655745685100555E-11</v>
      </c>
      <c r="W40" s="203">
        <f>SUMIFS('Ф2 ИП'!X:X,'Ф2 ИП'!$D:$D,$D40,'Ф2 ИП'!$B:$B,$B40)</f>
        <v>0</v>
      </c>
      <c r="X40" s="203">
        <f>SUMIFS('Ф2 ИП'!Y:Y,'Ф2 ИП'!$D:$D,$D40,'Ф2 ИП'!$B:$B,$B40)</f>
        <v>0</v>
      </c>
      <c r="Y40" s="203">
        <f>SUMIFS('Ф2 ИП'!Z:Z,'Ф2 ИП'!$D:$D,$D40,'Ф2 ИП'!$B:$B,$B40)</f>
        <v>0</v>
      </c>
      <c r="Z40" s="203">
        <f>SUMIFS('Ф2 ИП'!AA:AA,'Ф2 ИП'!$D:$D,$D40,'Ф2 ИП'!$B:$B,$B40)</f>
        <v>0</v>
      </c>
      <c r="AA40" s="203">
        <f>SUMIFS('Ф2 ИП'!AB:AB,'Ф2 ИП'!$D:$D,$D40,'Ф2 ИП'!$B:$B,$B40)</f>
        <v>0</v>
      </c>
      <c r="AB40" s="203">
        <f>SUMIFS('Ф2 ИП'!AC:AC,'Ф2 ИП'!$D:$D,$D40,'Ф2 ИП'!$B:$B,$B40)</f>
        <v>0</v>
      </c>
      <c r="AC40" s="203">
        <f>SUMIFS('Ф2 ИП'!AD:AD,'Ф2 ИП'!$D:$D,$D40,'Ф2 ИП'!$B:$B,$B40)</f>
        <v>0</v>
      </c>
      <c r="AD40" s="203">
        <f>SUMIFS('Ф2 ИП'!AE:AE,'Ф2 ИП'!$D:$D,$D40,'Ф2 ИП'!$B:$B,$B40)</f>
        <v>0</v>
      </c>
      <c r="AE40" s="203">
        <f>SUMIFS('Ф2 ИП'!AF:AF,'Ф2 ИП'!$D:$D,$D40,'Ф2 ИП'!$B:$B,$B40)</f>
        <v>0</v>
      </c>
      <c r="AF40" s="203">
        <f>SUMIFS('Ф2 ИП'!AG:AG,'Ф2 ИП'!$D:$D,$D40,'Ф2 ИП'!$B:$B,$B40)</f>
        <v>0</v>
      </c>
      <c r="AG40" s="203">
        <f>SUMIFS('Ф2 ИП'!AH:AH,'Ф2 ИП'!$D:$D,$D40,'Ф2 ИП'!$B:$B,$B40)</f>
        <v>0</v>
      </c>
      <c r="AH40" s="203">
        <f>SUMIFS('Ф2 ИП'!AI:AI,'Ф2 ИП'!$D:$D,$D40,'Ф2 ИП'!$B:$B,$B40)</f>
        <v>0</v>
      </c>
      <c r="AI40" s="203">
        <f>SUMIFS('Ф2 ИП'!AJ:AJ,'Ф2 ИП'!$D:$D,$D40,'Ф2 ИП'!$B:$B,$B40)</f>
        <v>0</v>
      </c>
      <c r="AJ40" s="203">
        <f>SUMIFS('Ф2 ИП'!AK:AK,'Ф2 ИП'!$D:$D,$D40,'Ф2 ИП'!$B:$B,$B40)</f>
        <v>0</v>
      </c>
      <c r="AK40" s="203">
        <f>SUMIFS('Ф2 ИП'!AL:AL,'Ф2 ИП'!$D:$D,$D40,'Ф2 ИП'!$B:$B,$B40)</f>
        <v>0</v>
      </c>
      <c r="AL40" s="203">
        <f>SUMIFS('Ф2 ИП'!AM:AM,'Ф2 ИП'!$D:$D,$D40,'Ф2 ИП'!$B:$B,$B40)</f>
        <v>0</v>
      </c>
      <c r="AM40" s="203">
        <f>SUMIFS('Ф2 ИП'!AN:AN,'Ф2 ИП'!$D:$D,$D40,'Ф2 ИП'!$B:$B,$B40)</f>
        <v>0</v>
      </c>
      <c r="AN40" s="203">
        <f>SUMIFS('Ф2 ИП'!AO:AO,'Ф2 ИП'!$D:$D,$D40,'Ф2 ИП'!$B:$B,$B40)</f>
        <v>0</v>
      </c>
      <c r="AO40" s="203">
        <f>SUMIFS('Ф2 ИП'!AP:AP,'Ф2 ИП'!$D:$D,$D40,'Ф2 ИП'!$B:$B,$B40)</f>
        <v>0</v>
      </c>
    </row>
    <row r="41" spans="1:41" s="144" customFormat="1" ht="37.5" customHeight="1" x14ac:dyDescent="0.2">
      <c r="A41" s="172" t="s">
        <v>531</v>
      </c>
      <c r="B41" s="302" t="s">
        <v>1075</v>
      </c>
      <c r="C41" s="193" t="s">
        <v>510</v>
      </c>
      <c r="D41" s="193" t="s">
        <v>749</v>
      </c>
      <c r="E41" s="173" t="s">
        <v>520</v>
      </c>
      <c r="F41" s="170" t="s">
        <v>74</v>
      </c>
      <c r="G41" s="351">
        <v>0</v>
      </c>
      <c r="H41" s="303">
        <v>0.30099999999999999</v>
      </c>
      <c r="I41" s="172" t="s">
        <v>515</v>
      </c>
      <c r="J41" s="172" t="s">
        <v>518</v>
      </c>
      <c r="K41" s="203">
        <f>SUMIFS('Ф2 ИП'!L:L,'Ф2 ИП'!$D:$D,$D41,'Ф2 ИП'!$B:$B,$B41)</f>
        <v>7409.7480802946138</v>
      </c>
      <c r="L41" s="203">
        <f>SUMIFS('Ф2 ИП'!M:M,'Ф2 ИП'!$D:$D,$D41,'Ф2 ИП'!$B:$B,$B41)</f>
        <v>6502.5</v>
      </c>
      <c r="M41" s="203">
        <f>SUMIFS('Ф2 ИП'!N:N,'Ф2 ИП'!$D:$D,$D41,'Ф2 ИП'!$B:$B,$B41)</f>
        <v>0</v>
      </c>
      <c r="N41" s="203">
        <f>SUMIFS('Ф2 ИП'!O:O,'Ф2 ИП'!$D:$D,$D41,'Ф2 ИП'!$B:$B,$B41)</f>
        <v>0</v>
      </c>
      <c r="O41" s="203">
        <f>SUMIFS('Ф2 ИП'!P:P,'Ф2 ИП'!$D:$D,$D41,'Ф2 ИП'!$B:$B,$B41)</f>
        <v>668.97</v>
      </c>
      <c r="P41" s="203">
        <f>SUMIFS('Ф2 ИП'!Q:Q,'Ф2 ИП'!$D:$D,$D41,'Ф2 ИП'!$B:$B,$B41)</f>
        <v>6349.7106092430004</v>
      </c>
      <c r="Q41" s="203">
        <f>SUMIFS('Ф2 ИП'!R:R,'Ф2 ИП'!$D:$D,$D41,'Ф2 ИП'!$B:$B,$B41)</f>
        <v>391.06747105161298</v>
      </c>
      <c r="R41" s="203">
        <f>SUMIFS('Ф2 ИП'!S:S,'Ф2 ИП'!$D:$D,$D41,'Ф2 ИП'!$B:$B,$B41)</f>
        <v>0</v>
      </c>
      <c r="S41" s="203">
        <f>SUMIFS('Ф2 ИП'!T:T,'Ф2 ИП'!$D:$D,$D41,'Ф2 ИП'!$B:$B,$B41)</f>
        <v>0</v>
      </c>
      <c r="T41" s="203">
        <f>SUMIFS('Ф2 ИП'!U:U,'Ф2 ИП'!$D:$D,$D41,'Ф2 ИП'!$B:$B,$B41)</f>
        <v>0</v>
      </c>
      <c r="U41" s="203">
        <f>SUMIFS('Ф2 ИП'!V:V,'Ф2 ИП'!$D:$D,$D41,'Ф2 ИП'!$B:$B,$B41)</f>
        <v>0</v>
      </c>
      <c r="V41" s="203">
        <f>SUMIFS('Ф2 ИП'!W:W,'Ф2 ИП'!$D:$D,$D41,'Ф2 ИП'!$B:$B,$B41)</f>
        <v>2.2737367544323206E-13</v>
      </c>
      <c r="W41" s="203">
        <f>SUMIFS('Ф2 ИП'!X:X,'Ф2 ИП'!$D:$D,$D41,'Ф2 ИП'!$B:$B,$B41)</f>
        <v>0</v>
      </c>
      <c r="X41" s="203">
        <f>SUMIFS('Ф2 ИП'!Y:Y,'Ф2 ИП'!$D:$D,$D41,'Ф2 ИП'!$B:$B,$B41)</f>
        <v>0</v>
      </c>
      <c r="Y41" s="203">
        <f>SUMIFS('Ф2 ИП'!Z:Z,'Ф2 ИП'!$D:$D,$D41,'Ф2 ИП'!$B:$B,$B41)</f>
        <v>0</v>
      </c>
      <c r="Z41" s="203">
        <f>SUMIFS('Ф2 ИП'!AA:AA,'Ф2 ИП'!$D:$D,$D41,'Ф2 ИП'!$B:$B,$B41)</f>
        <v>0</v>
      </c>
      <c r="AA41" s="203">
        <f>SUMIFS('Ф2 ИП'!AB:AB,'Ф2 ИП'!$D:$D,$D41,'Ф2 ИП'!$B:$B,$B41)</f>
        <v>0</v>
      </c>
      <c r="AB41" s="203">
        <f>SUMIFS('Ф2 ИП'!AC:AC,'Ф2 ИП'!$D:$D,$D41,'Ф2 ИП'!$B:$B,$B41)</f>
        <v>0</v>
      </c>
      <c r="AC41" s="203">
        <f>SUMIFS('Ф2 ИП'!AD:AD,'Ф2 ИП'!$D:$D,$D41,'Ф2 ИП'!$B:$B,$B41)</f>
        <v>0</v>
      </c>
      <c r="AD41" s="203">
        <f>SUMIFS('Ф2 ИП'!AE:AE,'Ф2 ИП'!$D:$D,$D41,'Ф2 ИП'!$B:$B,$B41)</f>
        <v>0</v>
      </c>
      <c r="AE41" s="203">
        <f>SUMIFS('Ф2 ИП'!AF:AF,'Ф2 ИП'!$D:$D,$D41,'Ф2 ИП'!$B:$B,$B41)</f>
        <v>0</v>
      </c>
      <c r="AF41" s="203">
        <f>SUMIFS('Ф2 ИП'!AG:AG,'Ф2 ИП'!$D:$D,$D41,'Ф2 ИП'!$B:$B,$B41)</f>
        <v>0</v>
      </c>
      <c r="AG41" s="203">
        <f>SUMIFS('Ф2 ИП'!AH:AH,'Ф2 ИП'!$D:$D,$D41,'Ф2 ИП'!$B:$B,$B41)</f>
        <v>0</v>
      </c>
      <c r="AH41" s="203">
        <f>SUMIFS('Ф2 ИП'!AI:AI,'Ф2 ИП'!$D:$D,$D41,'Ф2 ИП'!$B:$B,$B41)</f>
        <v>0</v>
      </c>
      <c r="AI41" s="203">
        <f>SUMIFS('Ф2 ИП'!AJ:AJ,'Ф2 ИП'!$D:$D,$D41,'Ф2 ИП'!$B:$B,$B41)</f>
        <v>0</v>
      </c>
      <c r="AJ41" s="203">
        <f>SUMIFS('Ф2 ИП'!AK:AK,'Ф2 ИП'!$D:$D,$D41,'Ф2 ИП'!$B:$B,$B41)</f>
        <v>0</v>
      </c>
      <c r="AK41" s="203">
        <f>SUMIFS('Ф2 ИП'!AL:AL,'Ф2 ИП'!$D:$D,$D41,'Ф2 ИП'!$B:$B,$B41)</f>
        <v>0</v>
      </c>
      <c r="AL41" s="203">
        <f>SUMIFS('Ф2 ИП'!AM:AM,'Ф2 ИП'!$D:$D,$D41,'Ф2 ИП'!$B:$B,$B41)</f>
        <v>0</v>
      </c>
      <c r="AM41" s="203">
        <f>SUMIFS('Ф2 ИП'!AN:AN,'Ф2 ИП'!$D:$D,$D41,'Ф2 ИП'!$B:$B,$B41)</f>
        <v>0</v>
      </c>
      <c r="AN41" s="203">
        <f>SUMIFS('Ф2 ИП'!AO:AO,'Ф2 ИП'!$D:$D,$D41,'Ф2 ИП'!$B:$B,$B41)</f>
        <v>0</v>
      </c>
      <c r="AO41" s="203">
        <f>SUMIFS('Ф2 ИП'!AP:AP,'Ф2 ИП'!$D:$D,$D41,'Ф2 ИП'!$B:$B,$B41)</f>
        <v>0</v>
      </c>
    </row>
    <row r="42" spans="1:41" s="144" customFormat="1" ht="45.75" customHeight="1" x14ac:dyDescent="0.2">
      <c r="A42" s="172" t="s">
        <v>532</v>
      </c>
      <c r="B42" s="302" t="s">
        <v>1076</v>
      </c>
      <c r="C42" s="193" t="s">
        <v>510</v>
      </c>
      <c r="D42" s="193" t="s">
        <v>750</v>
      </c>
      <c r="E42" s="173" t="s">
        <v>520</v>
      </c>
      <c r="F42" s="170" t="s">
        <v>74</v>
      </c>
      <c r="G42" s="351">
        <v>0</v>
      </c>
      <c r="H42" s="303">
        <v>0.129</v>
      </c>
      <c r="I42" s="172" t="s">
        <v>515</v>
      </c>
      <c r="J42" s="172" t="s">
        <v>518</v>
      </c>
      <c r="K42" s="203">
        <f>SUMIFS('Ф2 ИП'!L:L,'Ф2 ИП'!$D:$D,$D42,'Ф2 ИП'!$B:$B,$B42)</f>
        <v>6578.6935583478435</v>
      </c>
      <c r="L42" s="203">
        <f>SUMIFS('Ф2 ИП'!M:M,'Ф2 ИП'!$D:$D,$D42,'Ф2 ИП'!$B:$B,$B42)</f>
        <v>5773.2</v>
      </c>
      <c r="M42" s="203">
        <f>SUMIFS('Ф2 ИП'!N:N,'Ф2 ИП'!$D:$D,$D42,'Ф2 ИП'!$B:$B,$B42)</f>
        <v>0</v>
      </c>
      <c r="N42" s="203">
        <f>SUMIFS('Ф2 ИП'!O:O,'Ф2 ИП'!$D:$D,$D42,'Ф2 ИП'!$B:$B,$B42)</f>
        <v>0</v>
      </c>
      <c r="O42" s="203">
        <f>SUMIFS('Ф2 ИП'!P:P,'Ф2 ИП'!$D:$D,$D42,'Ф2 ИП'!$B:$B,$B42)</f>
        <v>593.94000000000005</v>
      </c>
      <c r="P42" s="203">
        <f>SUMIFS('Ф2 ИП'!Q:Q,'Ф2 ИП'!$D:$D,$D42,'Ф2 ИП'!$B:$B,$B42)</f>
        <v>5637.546987971039</v>
      </c>
      <c r="Q42" s="203">
        <f>SUMIFS('Ф2 ИП'!R:R,'Ф2 ИП'!$D:$D,$D42,'Ф2 ИП'!$B:$B,$B42)</f>
        <v>347.20657037680462</v>
      </c>
      <c r="R42" s="203">
        <f>SUMIFS('Ф2 ИП'!S:S,'Ф2 ИП'!$D:$D,$D42,'Ф2 ИП'!$B:$B,$B42)</f>
        <v>0</v>
      </c>
      <c r="S42" s="203">
        <f>SUMIFS('Ф2 ИП'!T:T,'Ф2 ИП'!$D:$D,$D42,'Ф2 ИП'!$B:$B,$B42)</f>
        <v>0</v>
      </c>
      <c r="T42" s="203">
        <f>SUMIFS('Ф2 ИП'!U:U,'Ф2 ИП'!$D:$D,$D42,'Ф2 ИП'!$B:$B,$B42)</f>
        <v>0</v>
      </c>
      <c r="U42" s="203">
        <f>SUMIFS('Ф2 ИП'!V:V,'Ф2 ИП'!$D:$D,$D42,'Ф2 ИП'!$B:$B,$B42)</f>
        <v>0</v>
      </c>
      <c r="V42" s="203">
        <f>SUMIFS('Ф2 ИП'!W:W,'Ф2 ИП'!$D:$D,$D42,'Ф2 ИП'!$B:$B,$B42)</f>
        <v>2.2737367544323206E-13</v>
      </c>
      <c r="W42" s="203">
        <f>SUMIFS('Ф2 ИП'!X:X,'Ф2 ИП'!$D:$D,$D42,'Ф2 ИП'!$B:$B,$B42)</f>
        <v>0</v>
      </c>
      <c r="X42" s="203">
        <f>SUMIFS('Ф2 ИП'!Y:Y,'Ф2 ИП'!$D:$D,$D42,'Ф2 ИП'!$B:$B,$B42)</f>
        <v>0</v>
      </c>
      <c r="Y42" s="203">
        <f>SUMIFS('Ф2 ИП'!Z:Z,'Ф2 ИП'!$D:$D,$D42,'Ф2 ИП'!$B:$B,$B42)</f>
        <v>0</v>
      </c>
      <c r="Z42" s="203">
        <f>SUMIFS('Ф2 ИП'!AA:AA,'Ф2 ИП'!$D:$D,$D42,'Ф2 ИП'!$B:$B,$B42)</f>
        <v>0</v>
      </c>
      <c r="AA42" s="203">
        <f>SUMIFS('Ф2 ИП'!AB:AB,'Ф2 ИП'!$D:$D,$D42,'Ф2 ИП'!$B:$B,$B42)</f>
        <v>0</v>
      </c>
      <c r="AB42" s="203">
        <f>SUMIFS('Ф2 ИП'!AC:AC,'Ф2 ИП'!$D:$D,$D42,'Ф2 ИП'!$B:$B,$B42)</f>
        <v>0</v>
      </c>
      <c r="AC42" s="203">
        <f>SUMIFS('Ф2 ИП'!AD:AD,'Ф2 ИП'!$D:$D,$D42,'Ф2 ИП'!$B:$B,$B42)</f>
        <v>0</v>
      </c>
      <c r="AD42" s="203">
        <f>SUMIFS('Ф2 ИП'!AE:AE,'Ф2 ИП'!$D:$D,$D42,'Ф2 ИП'!$B:$B,$B42)</f>
        <v>0</v>
      </c>
      <c r="AE42" s="203">
        <f>SUMIFS('Ф2 ИП'!AF:AF,'Ф2 ИП'!$D:$D,$D42,'Ф2 ИП'!$B:$B,$B42)</f>
        <v>0</v>
      </c>
      <c r="AF42" s="203">
        <f>SUMIFS('Ф2 ИП'!AG:AG,'Ф2 ИП'!$D:$D,$D42,'Ф2 ИП'!$B:$B,$B42)</f>
        <v>0</v>
      </c>
      <c r="AG42" s="203">
        <f>SUMIFS('Ф2 ИП'!AH:AH,'Ф2 ИП'!$D:$D,$D42,'Ф2 ИП'!$B:$B,$B42)</f>
        <v>0</v>
      </c>
      <c r="AH42" s="203">
        <f>SUMIFS('Ф2 ИП'!AI:AI,'Ф2 ИП'!$D:$D,$D42,'Ф2 ИП'!$B:$B,$B42)</f>
        <v>0</v>
      </c>
      <c r="AI42" s="203">
        <f>SUMIFS('Ф2 ИП'!AJ:AJ,'Ф2 ИП'!$D:$D,$D42,'Ф2 ИП'!$B:$B,$B42)</f>
        <v>0</v>
      </c>
      <c r="AJ42" s="203">
        <f>SUMIFS('Ф2 ИП'!AK:AK,'Ф2 ИП'!$D:$D,$D42,'Ф2 ИП'!$B:$B,$B42)</f>
        <v>0</v>
      </c>
      <c r="AK42" s="203">
        <f>SUMIFS('Ф2 ИП'!AL:AL,'Ф2 ИП'!$D:$D,$D42,'Ф2 ИП'!$B:$B,$B42)</f>
        <v>0</v>
      </c>
      <c r="AL42" s="203">
        <f>SUMIFS('Ф2 ИП'!AM:AM,'Ф2 ИП'!$D:$D,$D42,'Ф2 ИП'!$B:$B,$B42)</f>
        <v>0</v>
      </c>
      <c r="AM42" s="203">
        <f>SUMIFS('Ф2 ИП'!AN:AN,'Ф2 ИП'!$D:$D,$D42,'Ф2 ИП'!$B:$B,$B42)</f>
        <v>0</v>
      </c>
      <c r="AN42" s="203">
        <f>SUMIFS('Ф2 ИП'!AO:AO,'Ф2 ИП'!$D:$D,$D42,'Ф2 ИП'!$B:$B,$B42)</f>
        <v>0</v>
      </c>
      <c r="AO42" s="203">
        <f>SUMIFS('Ф2 ИП'!AP:AP,'Ф2 ИП'!$D:$D,$D42,'Ф2 ИП'!$B:$B,$B42)</f>
        <v>0</v>
      </c>
    </row>
    <row r="43" spans="1:41" s="144" customFormat="1" ht="34.5" customHeight="1" x14ac:dyDescent="0.2">
      <c r="A43" s="172" t="s">
        <v>533</v>
      </c>
      <c r="B43" s="302" t="s">
        <v>1077</v>
      </c>
      <c r="C43" s="193" t="s">
        <v>510</v>
      </c>
      <c r="D43" s="193" t="s">
        <v>751</v>
      </c>
      <c r="E43" s="173" t="s">
        <v>520</v>
      </c>
      <c r="F43" s="170" t="s">
        <v>74</v>
      </c>
      <c r="G43" s="351">
        <v>0</v>
      </c>
      <c r="H43" s="303">
        <v>0.129</v>
      </c>
      <c r="I43" s="172" t="s">
        <v>515</v>
      </c>
      <c r="J43" s="172" t="s">
        <v>518</v>
      </c>
      <c r="K43" s="203">
        <f>SUMIFS('Ф2 ИП'!L:L,'Ф2 ИП'!$D:$D,$D43,'Ф2 ИП'!$B:$B,$B43)</f>
        <v>6578.6935583478435</v>
      </c>
      <c r="L43" s="203">
        <f>SUMIFS('Ф2 ИП'!M:M,'Ф2 ИП'!$D:$D,$D43,'Ф2 ИП'!$B:$B,$B43)</f>
        <v>5773.2</v>
      </c>
      <c r="M43" s="203">
        <f>SUMIFS('Ф2 ИП'!N:N,'Ф2 ИП'!$D:$D,$D43,'Ф2 ИП'!$B:$B,$B43)</f>
        <v>0</v>
      </c>
      <c r="N43" s="203">
        <f>SUMIFS('Ф2 ИП'!O:O,'Ф2 ИП'!$D:$D,$D43,'Ф2 ИП'!$B:$B,$B43)</f>
        <v>0</v>
      </c>
      <c r="O43" s="203">
        <f>SUMIFS('Ф2 ИП'!P:P,'Ф2 ИП'!$D:$D,$D43,'Ф2 ИП'!$B:$B,$B43)</f>
        <v>593.94000000000005</v>
      </c>
      <c r="P43" s="203">
        <f>SUMIFS('Ф2 ИП'!Q:Q,'Ф2 ИП'!$D:$D,$D43,'Ф2 ИП'!$B:$B,$B43)</f>
        <v>5637.546987971039</v>
      </c>
      <c r="Q43" s="203">
        <f>SUMIFS('Ф2 ИП'!R:R,'Ф2 ИП'!$D:$D,$D43,'Ф2 ИП'!$B:$B,$B43)</f>
        <v>347.20657037680462</v>
      </c>
      <c r="R43" s="203">
        <f>SUMIFS('Ф2 ИП'!S:S,'Ф2 ИП'!$D:$D,$D43,'Ф2 ИП'!$B:$B,$B43)</f>
        <v>0</v>
      </c>
      <c r="S43" s="203">
        <f>SUMIFS('Ф2 ИП'!T:T,'Ф2 ИП'!$D:$D,$D43,'Ф2 ИП'!$B:$B,$B43)</f>
        <v>0</v>
      </c>
      <c r="T43" s="203">
        <f>SUMIFS('Ф2 ИП'!U:U,'Ф2 ИП'!$D:$D,$D43,'Ф2 ИП'!$B:$B,$B43)</f>
        <v>0</v>
      </c>
      <c r="U43" s="203">
        <f>SUMIFS('Ф2 ИП'!V:V,'Ф2 ИП'!$D:$D,$D43,'Ф2 ИП'!$B:$B,$B43)</f>
        <v>0</v>
      </c>
      <c r="V43" s="203">
        <f>SUMIFS('Ф2 ИП'!W:W,'Ф2 ИП'!$D:$D,$D43,'Ф2 ИП'!$B:$B,$B43)</f>
        <v>2.2737367544323206E-13</v>
      </c>
      <c r="W43" s="203">
        <f>SUMIFS('Ф2 ИП'!X:X,'Ф2 ИП'!$D:$D,$D43,'Ф2 ИП'!$B:$B,$B43)</f>
        <v>0</v>
      </c>
      <c r="X43" s="203">
        <f>SUMIFS('Ф2 ИП'!Y:Y,'Ф2 ИП'!$D:$D,$D43,'Ф2 ИП'!$B:$B,$B43)</f>
        <v>0</v>
      </c>
      <c r="Y43" s="203">
        <f>SUMIFS('Ф2 ИП'!Z:Z,'Ф2 ИП'!$D:$D,$D43,'Ф2 ИП'!$B:$B,$B43)</f>
        <v>0</v>
      </c>
      <c r="Z43" s="203">
        <f>SUMIFS('Ф2 ИП'!AA:AA,'Ф2 ИП'!$D:$D,$D43,'Ф2 ИП'!$B:$B,$B43)</f>
        <v>0</v>
      </c>
      <c r="AA43" s="203">
        <f>SUMIFS('Ф2 ИП'!AB:AB,'Ф2 ИП'!$D:$D,$D43,'Ф2 ИП'!$B:$B,$B43)</f>
        <v>0</v>
      </c>
      <c r="AB43" s="203">
        <f>SUMIFS('Ф2 ИП'!AC:AC,'Ф2 ИП'!$D:$D,$D43,'Ф2 ИП'!$B:$B,$B43)</f>
        <v>0</v>
      </c>
      <c r="AC43" s="203">
        <f>SUMIFS('Ф2 ИП'!AD:AD,'Ф2 ИП'!$D:$D,$D43,'Ф2 ИП'!$B:$B,$B43)</f>
        <v>0</v>
      </c>
      <c r="AD43" s="203">
        <f>SUMIFS('Ф2 ИП'!AE:AE,'Ф2 ИП'!$D:$D,$D43,'Ф2 ИП'!$B:$B,$B43)</f>
        <v>0</v>
      </c>
      <c r="AE43" s="203">
        <f>SUMIFS('Ф2 ИП'!AF:AF,'Ф2 ИП'!$D:$D,$D43,'Ф2 ИП'!$B:$B,$B43)</f>
        <v>0</v>
      </c>
      <c r="AF43" s="203">
        <f>SUMIFS('Ф2 ИП'!AG:AG,'Ф2 ИП'!$D:$D,$D43,'Ф2 ИП'!$B:$B,$B43)</f>
        <v>0</v>
      </c>
      <c r="AG43" s="203">
        <f>SUMIFS('Ф2 ИП'!AH:AH,'Ф2 ИП'!$D:$D,$D43,'Ф2 ИП'!$B:$B,$B43)</f>
        <v>0</v>
      </c>
      <c r="AH43" s="203">
        <f>SUMIFS('Ф2 ИП'!AI:AI,'Ф2 ИП'!$D:$D,$D43,'Ф2 ИП'!$B:$B,$B43)</f>
        <v>0</v>
      </c>
      <c r="AI43" s="203">
        <f>SUMIFS('Ф2 ИП'!AJ:AJ,'Ф2 ИП'!$D:$D,$D43,'Ф2 ИП'!$B:$B,$B43)</f>
        <v>0</v>
      </c>
      <c r="AJ43" s="203">
        <f>SUMIFS('Ф2 ИП'!AK:AK,'Ф2 ИП'!$D:$D,$D43,'Ф2 ИП'!$B:$B,$B43)</f>
        <v>0</v>
      </c>
      <c r="AK43" s="203">
        <f>SUMIFS('Ф2 ИП'!AL:AL,'Ф2 ИП'!$D:$D,$D43,'Ф2 ИП'!$B:$B,$B43)</f>
        <v>0</v>
      </c>
      <c r="AL43" s="203">
        <f>SUMIFS('Ф2 ИП'!AM:AM,'Ф2 ИП'!$D:$D,$D43,'Ф2 ИП'!$B:$B,$B43)</f>
        <v>0</v>
      </c>
      <c r="AM43" s="203">
        <f>SUMIFS('Ф2 ИП'!AN:AN,'Ф2 ИП'!$D:$D,$D43,'Ф2 ИП'!$B:$B,$B43)</f>
        <v>0</v>
      </c>
      <c r="AN43" s="203">
        <f>SUMIFS('Ф2 ИП'!AO:AO,'Ф2 ИП'!$D:$D,$D43,'Ф2 ИП'!$B:$B,$B43)</f>
        <v>0</v>
      </c>
      <c r="AO43" s="203">
        <f>SUMIFS('Ф2 ИП'!AP:AP,'Ф2 ИП'!$D:$D,$D43,'Ф2 ИП'!$B:$B,$B43)</f>
        <v>0</v>
      </c>
    </row>
    <row r="44" spans="1:41" s="144" customFormat="1" ht="30" customHeight="1" x14ac:dyDescent="0.2">
      <c r="A44" s="172" t="s">
        <v>523</v>
      </c>
      <c r="B44" s="302" t="s">
        <v>759</v>
      </c>
      <c r="C44" s="193" t="s">
        <v>510</v>
      </c>
      <c r="D44" s="193" t="s">
        <v>851</v>
      </c>
      <c r="E44" s="173" t="s">
        <v>520</v>
      </c>
      <c r="F44" s="170" t="s">
        <v>74</v>
      </c>
      <c r="G44" s="351">
        <v>0</v>
      </c>
      <c r="H44" s="303">
        <v>5.4467999999999996</v>
      </c>
      <c r="I44" s="172" t="s">
        <v>515</v>
      </c>
      <c r="J44" s="172" t="s">
        <v>670</v>
      </c>
      <c r="K44" s="203">
        <f>SUMIFS('Ф2 ИП'!L:L,'Ф2 ИП'!$D:$D,$D44,'Ф2 ИП'!$B:$B,$B44)</f>
        <v>102983.04881454799</v>
      </c>
      <c r="L44" s="203">
        <f>SUMIFS('Ф2 ИП'!M:M,'Ф2 ИП'!$D:$D,$D44,'Ф2 ИП'!$B:$B,$B44)</f>
        <v>86668.1</v>
      </c>
      <c r="M44" s="203">
        <f>SUMIFS('Ф2 ИП'!N:N,'Ф2 ИП'!$D:$D,$D44,'Ф2 ИП'!$B:$B,$B44)</f>
        <v>0</v>
      </c>
      <c r="N44" s="203">
        <f>SUMIFS('Ф2 ИП'!O:O,'Ф2 ИП'!$D:$D,$D44,'Ф2 ИП'!$B:$B,$B44)</f>
        <v>0</v>
      </c>
      <c r="O44" s="203">
        <f>SUMIFS('Ф2 ИП'!P:P,'Ф2 ИП'!$D:$D,$D44,'Ф2 ИП'!$B:$B,$B44)</f>
        <v>8916.41</v>
      </c>
      <c r="P44" s="203">
        <f>SUMIFS('Ф2 ИП'!Q:Q,'Ф2 ИП'!$D:$D,$D44,'Ф2 ИП'!$B:$B,$B44)</f>
        <v>0</v>
      </c>
      <c r="Q44" s="203">
        <f>SUMIFS('Ф2 ИП'!R:R,'Ф2 ИП'!$D:$D,$D44,'Ф2 ИП'!$B:$B,$B44)</f>
        <v>0</v>
      </c>
      <c r="R44" s="203">
        <f>SUMIFS('Ф2 ИП'!S:S,'Ф2 ИП'!$D:$D,$D44,'Ф2 ИП'!$B:$B,$B44)</f>
        <v>88609.345589145887</v>
      </c>
      <c r="S44" s="203">
        <f>SUMIFS('Ф2 ИП'!T:T,'Ф2 ИП'!$D:$D,$D44,'Ф2 ИП'!$B:$B,$B44)</f>
        <v>5457.2932254021025</v>
      </c>
      <c r="T44" s="203">
        <f>SUMIFS('Ф2 ИП'!U:U,'Ф2 ИП'!$D:$D,$D44,'Ф2 ИП'!$B:$B,$B44)</f>
        <v>0</v>
      </c>
      <c r="U44" s="203">
        <f>SUMIFS('Ф2 ИП'!V:V,'Ф2 ИП'!$D:$D,$D44,'Ф2 ИП'!$B:$B,$B44)</f>
        <v>0</v>
      </c>
      <c r="V44" s="203">
        <f>SUMIFS('Ф2 ИП'!W:W,'Ф2 ИП'!$D:$D,$D44,'Ф2 ИП'!$B:$B,$B44)</f>
        <v>-2.7284841053187847E-12</v>
      </c>
      <c r="W44" s="203">
        <f>SUMIFS('Ф2 ИП'!X:X,'Ф2 ИП'!$D:$D,$D44,'Ф2 ИП'!$B:$B,$B44)</f>
        <v>0</v>
      </c>
      <c r="X44" s="203">
        <f>SUMIFS('Ф2 ИП'!Y:Y,'Ф2 ИП'!$D:$D,$D44,'Ф2 ИП'!$B:$B,$B44)</f>
        <v>0</v>
      </c>
      <c r="Y44" s="203">
        <f>SUMIFS('Ф2 ИП'!Z:Z,'Ф2 ИП'!$D:$D,$D44,'Ф2 ИП'!$B:$B,$B44)</f>
        <v>0</v>
      </c>
      <c r="Z44" s="203">
        <f>SUMIFS('Ф2 ИП'!AA:AA,'Ф2 ИП'!$D:$D,$D44,'Ф2 ИП'!$B:$B,$B44)</f>
        <v>0</v>
      </c>
      <c r="AA44" s="203">
        <f>SUMIFS('Ф2 ИП'!AB:AB,'Ф2 ИП'!$D:$D,$D44,'Ф2 ИП'!$B:$B,$B44)</f>
        <v>0</v>
      </c>
      <c r="AB44" s="203">
        <f>SUMIFS('Ф2 ИП'!AC:AC,'Ф2 ИП'!$D:$D,$D44,'Ф2 ИП'!$B:$B,$B44)</f>
        <v>0</v>
      </c>
      <c r="AC44" s="203">
        <f>SUMIFS('Ф2 ИП'!AD:AD,'Ф2 ИП'!$D:$D,$D44,'Ф2 ИП'!$B:$B,$B44)</f>
        <v>0</v>
      </c>
      <c r="AD44" s="203">
        <f>SUMIFS('Ф2 ИП'!AE:AE,'Ф2 ИП'!$D:$D,$D44,'Ф2 ИП'!$B:$B,$B44)</f>
        <v>0</v>
      </c>
      <c r="AE44" s="203">
        <f>SUMIFS('Ф2 ИП'!AF:AF,'Ф2 ИП'!$D:$D,$D44,'Ф2 ИП'!$B:$B,$B44)</f>
        <v>0</v>
      </c>
      <c r="AF44" s="203">
        <f>SUMIFS('Ф2 ИП'!AG:AG,'Ф2 ИП'!$D:$D,$D44,'Ф2 ИП'!$B:$B,$B44)</f>
        <v>0</v>
      </c>
      <c r="AG44" s="203">
        <f>SUMIFS('Ф2 ИП'!AH:AH,'Ф2 ИП'!$D:$D,$D44,'Ф2 ИП'!$B:$B,$B44)</f>
        <v>0</v>
      </c>
      <c r="AH44" s="203">
        <f>SUMIFS('Ф2 ИП'!AI:AI,'Ф2 ИП'!$D:$D,$D44,'Ф2 ИП'!$B:$B,$B44)</f>
        <v>0</v>
      </c>
      <c r="AI44" s="203">
        <f>SUMIFS('Ф2 ИП'!AJ:AJ,'Ф2 ИП'!$D:$D,$D44,'Ф2 ИП'!$B:$B,$B44)</f>
        <v>0</v>
      </c>
      <c r="AJ44" s="203">
        <f>SUMIFS('Ф2 ИП'!AK:AK,'Ф2 ИП'!$D:$D,$D44,'Ф2 ИП'!$B:$B,$B44)</f>
        <v>0</v>
      </c>
      <c r="AK44" s="203">
        <f>SUMIFS('Ф2 ИП'!AL:AL,'Ф2 ИП'!$D:$D,$D44,'Ф2 ИП'!$B:$B,$B44)</f>
        <v>0</v>
      </c>
      <c r="AL44" s="203">
        <f>SUMIFS('Ф2 ИП'!AM:AM,'Ф2 ИП'!$D:$D,$D44,'Ф2 ИП'!$B:$B,$B44)</f>
        <v>0</v>
      </c>
      <c r="AM44" s="203">
        <f>SUMIFS('Ф2 ИП'!AN:AN,'Ф2 ИП'!$D:$D,$D44,'Ф2 ИП'!$B:$B,$B44)</f>
        <v>0</v>
      </c>
      <c r="AN44" s="203">
        <f>SUMIFS('Ф2 ИП'!AO:AO,'Ф2 ИП'!$D:$D,$D44,'Ф2 ИП'!$B:$B,$B44)</f>
        <v>0</v>
      </c>
      <c r="AO44" s="203">
        <f>SUMIFS('Ф2 ИП'!AP:AP,'Ф2 ИП'!$D:$D,$D44,'Ф2 ИП'!$B:$B,$B44)</f>
        <v>0</v>
      </c>
    </row>
    <row r="45" spans="1:41" s="144" customFormat="1" ht="30" customHeight="1" x14ac:dyDescent="0.2">
      <c r="A45" s="172" t="s">
        <v>534</v>
      </c>
      <c r="B45" s="302" t="s">
        <v>752</v>
      </c>
      <c r="C45" s="193" t="s">
        <v>510</v>
      </c>
      <c r="D45" s="193" t="s">
        <v>753</v>
      </c>
      <c r="E45" s="173" t="s">
        <v>520</v>
      </c>
      <c r="F45" s="170" t="s">
        <v>74</v>
      </c>
      <c r="G45" s="351">
        <v>0</v>
      </c>
      <c r="H45" s="303">
        <v>1.7687999999999999</v>
      </c>
      <c r="I45" s="172" t="s">
        <v>515</v>
      </c>
      <c r="J45" s="172" t="s">
        <v>670</v>
      </c>
      <c r="K45" s="203">
        <f>SUMIFS('Ф2 ИП'!L:L,'Ф2 ИП'!$D:$D,$D45,'Ф2 ИП'!$B:$B,$B45)</f>
        <v>47908.899495634119</v>
      </c>
      <c r="L45" s="203">
        <f>SUMIFS('Ф2 ИП'!M:M,'Ф2 ИП'!$D:$D,$D45,'Ф2 ИП'!$B:$B,$B45)</f>
        <v>40319.0035776</v>
      </c>
      <c r="M45" s="203">
        <f>SUMIFS('Ф2 ИП'!N:N,'Ф2 ИП'!$D:$D,$D45,'Ф2 ИП'!$B:$B,$B45)</f>
        <v>0</v>
      </c>
      <c r="N45" s="203">
        <f>SUMIFS('Ф2 ИП'!O:O,'Ф2 ИП'!$D:$D,$D45,'Ф2 ИП'!$B:$B,$B45)</f>
        <v>0</v>
      </c>
      <c r="O45" s="203">
        <f>SUMIFS('Ф2 ИП'!P:P,'Ф2 ИП'!$D:$D,$D45,'Ф2 ИП'!$B:$B,$B45)</f>
        <v>4148.01</v>
      </c>
      <c r="P45" s="203">
        <f>SUMIFS('Ф2 ИП'!Q:Q,'Ф2 ИП'!$D:$D,$D45,'Ф2 ИП'!$B:$B,$B45)</f>
        <v>0</v>
      </c>
      <c r="Q45" s="203">
        <f>SUMIFS('Ф2 ИП'!R:R,'Ф2 ИП'!$D:$D,$D45,'Ф2 ИП'!$B:$B,$B45)</f>
        <v>0</v>
      </c>
      <c r="R45" s="203">
        <f>SUMIFS('Ф2 ИП'!S:S,'Ф2 ИП'!$D:$D,$D45,'Ф2 ИП'!$B:$B,$B45)</f>
        <v>41222.093501733252</v>
      </c>
      <c r="S45" s="203">
        <f>SUMIFS('Ф2 ИП'!T:T,'Ф2 ИП'!$D:$D,$D45,'Ф2 ИП'!$B:$B,$B45)</f>
        <v>2538.7959939008656</v>
      </c>
      <c r="T45" s="203">
        <f>SUMIFS('Ф2 ИП'!U:U,'Ф2 ИП'!$D:$D,$D45,'Ф2 ИП'!$B:$B,$B45)</f>
        <v>0</v>
      </c>
      <c r="U45" s="203">
        <f>SUMIFS('Ф2 ИП'!V:V,'Ф2 ИП'!$D:$D,$D45,'Ф2 ИП'!$B:$B,$B45)</f>
        <v>0</v>
      </c>
      <c r="V45" s="203">
        <f>SUMIFS('Ф2 ИП'!W:W,'Ф2 ИП'!$D:$D,$D45,'Ф2 ИП'!$B:$B,$B45)</f>
        <v>-4.5474735088646412E-13</v>
      </c>
      <c r="W45" s="203">
        <f>SUMIFS('Ф2 ИП'!X:X,'Ф2 ИП'!$D:$D,$D45,'Ф2 ИП'!$B:$B,$B45)</f>
        <v>0</v>
      </c>
      <c r="X45" s="203">
        <f>SUMIFS('Ф2 ИП'!Y:Y,'Ф2 ИП'!$D:$D,$D45,'Ф2 ИП'!$B:$B,$B45)</f>
        <v>0</v>
      </c>
      <c r="Y45" s="203">
        <f>SUMIFS('Ф2 ИП'!Z:Z,'Ф2 ИП'!$D:$D,$D45,'Ф2 ИП'!$B:$B,$B45)</f>
        <v>0</v>
      </c>
      <c r="Z45" s="203">
        <f>SUMIFS('Ф2 ИП'!AA:AA,'Ф2 ИП'!$D:$D,$D45,'Ф2 ИП'!$B:$B,$B45)</f>
        <v>0</v>
      </c>
      <c r="AA45" s="203">
        <f>SUMIFS('Ф2 ИП'!AB:AB,'Ф2 ИП'!$D:$D,$D45,'Ф2 ИП'!$B:$B,$B45)</f>
        <v>0</v>
      </c>
      <c r="AB45" s="203">
        <f>SUMIFS('Ф2 ИП'!AC:AC,'Ф2 ИП'!$D:$D,$D45,'Ф2 ИП'!$B:$B,$B45)</f>
        <v>0</v>
      </c>
      <c r="AC45" s="203">
        <f>SUMIFS('Ф2 ИП'!AD:AD,'Ф2 ИП'!$D:$D,$D45,'Ф2 ИП'!$B:$B,$B45)</f>
        <v>0</v>
      </c>
      <c r="AD45" s="203">
        <f>SUMIFS('Ф2 ИП'!AE:AE,'Ф2 ИП'!$D:$D,$D45,'Ф2 ИП'!$B:$B,$B45)</f>
        <v>0</v>
      </c>
      <c r="AE45" s="203">
        <f>SUMIFS('Ф2 ИП'!AF:AF,'Ф2 ИП'!$D:$D,$D45,'Ф2 ИП'!$B:$B,$B45)</f>
        <v>0</v>
      </c>
      <c r="AF45" s="203">
        <f>SUMIFS('Ф2 ИП'!AG:AG,'Ф2 ИП'!$D:$D,$D45,'Ф2 ИП'!$B:$B,$B45)</f>
        <v>0</v>
      </c>
      <c r="AG45" s="203">
        <f>SUMIFS('Ф2 ИП'!AH:AH,'Ф2 ИП'!$D:$D,$D45,'Ф2 ИП'!$B:$B,$B45)</f>
        <v>0</v>
      </c>
      <c r="AH45" s="203">
        <f>SUMIFS('Ф2 ИП'!AI:AI,'Ф2 ИП'!$D:$D,$D45,'Ф2 ИП'!$B:$B,$B45)</f>
        <v>0</v>
      </c>
      <c r="AI45" s="203">
        <f>SUMIFS('Ф2 ИП'!AJ:AJ,'Ф2 ИП'!$D:$D,$D45,'Ф2 ИП'!$B:$B,$B45)</f>
        <v>0</v>
      </c>
      <c r="AJ45" s="203">
        <f>SUMIFS('Ф2 ИП'!AK:AK,'Ф2 ИП'!$D:$D,$D45,'Ф2 ИП'!$B:$B,$B45)</f>
        <v>0</v>
      </c>
      <c r="AK45" s="203">
        <f>SUMIFS('Ф2 ИП'!AL:AL,'Ф2 ИП'!$D:$D,$D45,'Ф2 ИП'!$B:$B,$B45)</f>
        <v>0</v>
      </c>
      <c r="AL45" s="203">
        <f>SUMIFS('Ф2 ИП'!AM:AM,'Ф2 ИП'!$D:$D,$D45,'Ф2 ИП'!$B:$B,$B45)</f>
        <v>0</v>
      </c>
      <c r="AM45" s="203">
        <f>SUMIFS('Ф2 ИП'!AN:AN,'Ф2 ИП'!$D:$D,$D45,'Ф2 ИП'!$B:$B,$B45)</f>
        <v>0</v>
      </c>
      <c r="AN45" s="203">
        <f>SUMIFS('Ф2 ИП'!AO:AO,'Ф2 ИП'!$D:$D,$D45,'Ф2 ИП'!$B:$B,$B45)</f>
        <v>0</v>
      </c>
      <c r="AO45" s="203">
        <f>SUMIFS('Ф2 ИП'!AP:AP,'Ф2 ИП'!$D:$D,$D45,'Ф2 ИП'!$B:$B,$B45)</f>
        <v>0</v>
      </c>
    </row>
    <row r="46" spans="1:41" s="144" customFormat="1" ht="41.25" customHeight="1" x14ac:dyDescent="0.2">
      <c r="A46" s="172" t="s">
        <v>535</v>
      </c>
      <c r="B46" s="302" t="s">
        <v>945</v>
      </c>
      <c r="C46" s="193" t="s">
        <v>510</v>
      </c>
      <c r="D46" s="193" t="s">
        <v>754</v>
      </c>
      <c r="E46" s="173" t="s">
        <v>520</v>
      </c>
      <c r="F46" s="170" t="s">
        <v>74</v>
      </c>
      <c r="G46" s="351">
        <v>0</v>
      </c>
      <c r="H46" s="303">
        <v>1</v>
      </c>
      <c r="I46" s="172" t="s">
        <v>515</v>
      </c>
      <c r="J46" s="172" t="s">
        <v>670</v>
      </c>
      <c r="K46" s="203">
        <f>SUMIFS('Ф2 ИП'!L:L,'Ф2 ИП'!$D:$D,$D46,'Ф2 ИП'!$B:$B,$B46)</f>
        <v>44352.333901898848</v>
      </c>
      <c r="L46" s="203">
        <f>SUMIFS('Ф2 ИП'!M:M,'Ф2 ИП'!$D:$D,$D46,'Ф2 ИП'!$B:$B,$B46)</f>
        <v>37325.879999999997</v>
      </c>
      <c r="M46" s="203">
        <f>SUMIFS('Ф2 ИП'!N:N,'Ф2 ИП'!$D:$D,$D46,'Ф2 ИП'!$B:$B,$B46)</f>
        <v>0</v>
      </c>
      <c r="N46" s="203">
        <f>SUMIFS('Ф2 ИП'!O:O,'Ф2 ИП'!$D:$D,$D46,'Ф2 ИП'!$B:$B,$B46)</f>
        <v>0</v>
      </c>
      <c r="O46" s="203">
        <f>SUMIFS('Ф2 ИП'!P:P,'Ф2 ИП'!$D:$D,$D46,'Ф2 ИП'!$B:$B,$B46)</f>
        <v>3840.08</v>
      </c>
      <c r="P46" s="203">
        <f>SUMIFS('Ф2 ИП'!Q:Q,'Ф2 ИП'!$D:$D,$D46,'Ф2 ИП'!$B:$B,$B46)</f>
        <v>0</v>
      </c>
      <c r="Q46" s="203">
        <f>SUMIFS('Ф2 ИП'!R:R,'Ф2 ИП'!$D:$D,$D46,'Ф2 ИП'!$B:$B,$B46)</f>
        <v>0</v>
      </c>
      <c r="R46" s="203">
        <f>SUMIFS('Ф2 ИП'!S:S,'Ф2 ИП'!$D:$D,$D46,'Ф2 ИП'!$B:$B,$B46)</f>
        <v>38161.928095100593</v>
      </c>
      <c r="S46" s="203">
        <f>SUMIFS('Ф2 ИП'!T:T,'Ф2 ИП'!$D:$D,$D46,'Ф2 ИП'!$B:$B,$B46)</f>
        <v>2350.3258067982542</v>
      </c>
      <c r="T46" s="203">
        <f>SUMIFS('Ф2 ИП'!U:U,'Ф2 ИП'!$D:$D,$D46,'Ф2 ИП'!$B:$B,$B46)</f>
        <v>0</v>
      </c>
      <c r="U46" s="203">
        <f>SUMIFS('Ф2 ИП'!V:V,'Ф2 ИП'!$D:$D,$D46,'Ф2 ИП'!$B:$B,$B46)</f>
        <v>0</v>
      </c>
      <c r="V46" s="203">
        <f>SUMIFS('Ф2 ИП'!W:W,'Ф2 ИП'!$D:$D,$D46,'Ф2 ИП'!$B:$B,$B46)</f>
        <v>-9.0949470177292824E-13</v>
      </c>
      <c r="W46" s="203">
        <f>SUMIFS('Ф2 ИП'!X:X,'Ф2 ИП'!$D:$D,$D46,'Ф2 ИП'!$B:$B,$B46)</f>
        <v>0</v>
      </c>
      <c r="X46" s="203">
        <f>SUMIFS('Ф2 ИП'!Y:Y,'Ф2 ИП'!$D:$D,$D46,'Ф2 ИП'!$B:$B,$B46)</f>
        <v>0</v>
      </c>
      <c r="Y46" s="203">
        <f>SUMIFS('Ф2 ИП'!Z:Z,'Ф2 ИП'!$D:$D,$D46,'Ф2 ИП'!$B:$B,$B46)</f>
        <v>0</v>
      </c>
      <c r="Z46" s="203">
        <f>SUMIFS('Ф2 ИП'!AA:AA,'Ф2 ИП'!$D:$D,$D46,'Ф2 ИП'!$B:$B,$B46)</f>
        <v>0</v>
      </c>
      <c r="AA46" s="203">
        <f>SUMIFS('Ф2 ИП'!AB:AB,'Ф2 ИП'!$D:$D,$D46,'Ф2 ИП'!$B:$B,$B46)</f>
        <v>0</v>
      </c>
      <c r="AB46" s="203">
        <f>SUMIFS('Ф2 ИП'!AC:AC,'Ф2 ИП'!$D:$D,$D46,'Ф2 ИП'!$B:$B,$B46)</f>
        <v>0</v>
      </c>
      <c r="AC46" s="203">
        <f>SUMIFS('Ф2 ИП'!AD:AD,'Ф2 ИП'!$D:$D,$D46,'Ф2 ИП'!$B:$B,$B46)</f>
        <v>0</v>
      </c>
      <c r="AD46" s="203">
        <f>SUMIFS('Ф2 ИП'!AE:AE,'Ф2 ИП'!$D:$D,$D46,'Ф2 ИП'!$B:$B,$B46)</f>
        <v>0</v>
      </c>
      <c r="AE46" s="203">
        <f>SUMIFS('Ф2 ИП'!AF:AF,'Ф2 ИП'!$D:$D,$D46,'Ф2 ИП'!$B:$B,$B46)</f>
        <v>0</v>
      </c>
      <c r="AF46" s="203">
        <f>SUMIFS('Ф2 ИП'!AG:AG,'Ф2 ИП'!$D:$D,$D46,'Ф2 ИП'!$B:$B,$B46)</f>
        <v>0</v>
      </c>
      <c r="AG46" s="203">
        <f>SUMIFS('Ф2 ИП'!AH:AH,'Ф2 ИП'!$D:$D,$D46,'Ф2 ИП'!$B:$B,$B46)</f>
        <v>0</v>
      </c>
      <c r="AH46" s="203">
        <f>SUMIFS('Ф2 ИП'!AI:AI,'Ф2 ИП'!$D:$D,$D46,'Ф2 ИП'!$B:$B,$B46)</f>
        <v>0</v>
      </c>
      <c r="AI46" s="203">
        <f>SUMIFS('Ф2 ИП'!AJ:AJ,'Ф2 ИП'!$D:$D,$D46,'Ф2 ИП'!$B:$B,$B46)</f>
        <v>0</v>
      </c>
      <c r="AJ46" s="203">
        <f>SUMIFS('Ф2 ИП'!AK:AK,'Ф2 ИП'!$D:$D,$D46,'Ф2 ИП'!$B:$B,$B46)</f>
        <v>0</v>
      </c>
      <c r="AK46" s="203">
        <f>SUMIFS('Ф2 ИП'!AL:AL,'Ф2 ИП'!$D:$D,$D46,'Ф2 ИП'!$B:$B,$B46)</f>
        <v>0</v>
      </c>
      <c r="AL46" s="203">
        <f>SUMIFS('Ф2 ИП'!AM:AM,'Ф2 ИП'!$D:$D,$D46,'Ф2 ИП'!$B:$B,$B46)</f>
        <v>0</v>
      </c>
      <c r="AM46" s="203">
        <f>SUMIFS('Ф2 ИП'!AN:AN,'Ф2 ИП'!$D:$D,$D46,'Ф2 ИП'!$B:$B,$B46)</f>
        <v>0</v>
      </c>
      <c r="AN46" s="203">
        <f>SUMIFS('Ф2 ИП'!AO:AO,'Ф2 ИП'!$D:$D,$D46,'Ф2 ИП'!$B:$B,$B46)</f>
        <v>0</v>
      </c>
      <c r="AO46" s="203">
        <f>SUMIFS('Ф2 ИП'!AP:AP,'Ф2 ИП'!$D:$D,$D46,'Ф2 ИП'!$B:$B,$B46)</f>
        <v>0</v>
      </c>
    </row>
    <row r="47" spans="1:41" s="144" customFormat="1" ht="33" customHeight="1" x14ac:dyDescent="0.2">
      <c r="A47" s="172" t="s">
        <v>536</v>
      </c>
      <c r="B47" s="302" t="s">
        <v>946</v>
      </c>
      <c r="C47" s="193" t="s">
        <v>510</v>
      </c>
      <c r="D47" s="193" t="s">
        <v>755</v>
      </c>
      <c r="E47" s="173" t="s">
        <v>520</v>
      </c>
      <c r="F47" s="170" t="s">
        <v>74</v>
      </c>
      <c r="G47" s="351">
        <v>0</v>
      </c>
      <c r="H47" s="303">
        <v>5.76</v>
      </c>
      <c r="I47" s="172" t="s">
        <v>515</v>
      </c>
      <c r="J47" s="172" t="s">
        <v>670</v>
      </c>
      <c r="K47" s="203">
        <f>SUMIFS('Ф2 ИП'!L:L,'Ф2 ИП'!$D:$D,$D47,'Ф2 ИП'!$B:$B,$B47)</f>
        <v>89353.576190447042</v>
      </c>
      <c r="L47" s="203">
        <f>SUMIFS('Ф2 ИП'!M:M,'Ф2 ИП'!$D:$D,$D47,'Ф2 ИП'!$B:$B,$B47)</f>
        <v>75197.859840000005</v>
      </c>
      <c r="M47" s="203">
        <f>SUMIFS('Ф2 ИП'!N:N,'Ф2 ИП'!$D:$D,$D47,'Ф2 ИП'!$B:$B,$B47)</f>
        <v>0</v>
      </c>
      <c r="N47" s="203">
        <f>SUMIFS('Ф2 ИП'!O:O,'Ф2 ИП'!$D:$D,$D47,'Ф2 ИП'!$B:$B,$B47)</f>
        <v>0</v>
      </c>
      <c r="O47" s="203">
        <f>SUMIFS('Ф2 ИП'!P:P,'Ф2 ИП'!$D:$D,$D47,'Ф2 ИП'!$B:$B,$B47)</f>
        <v>7736.35</v>
      </c>
      <c r="P47" s="203">
        <f>SUMIFS('Ф2 ИП'!Q:Q,'Ф2 ИП'!$D:$D,$D47,'Ф2 ИП'!$B:$B,$B47)</f>
        <v>0</v>
      </c>
      <c r="Q47" s="203">
        <f>SUMIFS('Ф2 ИП'!R:R,'Ф2 ИП'!$D:$D,$D47,'Ф2 ИП'!$B:$B,$B47)</f>
        <v>0</v>
      </c>
      <c r="R47" s="203">
        <f>SUMIFS('Ф2 ИП'!S:S,'Ф2 ИП'!$D:$D,$D47,'Ф2 ИП'!$B:$B,$B47)</f>
        <v>76882.187911431247</v>
      </c>
      <c r="S47" s="203">
        <f>SUMIFS('Ф2 ИП'!T:T,'Ф2 ИП'!$D:$D,$D47,'Ф2 ИП'!$B:$B,$B47)</f>
        <v>4735.0382790157955</v>
      </c>
      <c r="T47" s="203">
        <f>SUMIFS('Ф2 ИП'!U:U,'Ф2 ИП'!$D:$D,$D47,'Ф2 ИП'!$B:$B,$B47)</f>
        <v>0</v>
      </c>
      <c r="U47" s="203">
        <f>SUMIFS('Ф2 ИП'!V:V,'Ф2 ИП'!$D:$D,$D47,'Ф2 ИП'!$B:$B,$B47)</f>
        <v>0</v>
      </c>
      <c r="V47" s="203">
        <f>SUMIFS('Ф2 ИП'!W:W,'Ф2 ИП'!$D:$D,$D47,'Ф2 ИП'!$B:$B,$B47)</f>
        <v>-6.3664629124104977E-12</v>
      </c>
      <c r="W47" s="203">
        <f>SUMIFS('Ф2 ИП'!X:X,'Ф2 ИП'!$D:$D,$D47,'Ф2 ИП'!$B:$B,$B47)</f>
        <v>0</v>
      </c>
      <c r="X47" s="203">
        <f>SUMIFS('Ф2 ИП'!Y:Y,'Ф2 ИП'!$D:$D,$D47,'Ф2 ИП'!$B:$B,$B47)</f>
        <v>0</v>
      </c>
      <c r="Y47" s="203">
        <f>SUMIFS('Ф2 ИП'!Z:Z,'Ф2 ИП'!$D:$D,$D47,'Ф2 ИП'!$B:$B,$B47)</f>
        <v>0</v>
      </c>
      <c r="Z47" s="203">
        <f>SUMIFS('Ф2 ИП'!AA:AA,'Ф2 ИП'!$D:$D,$D47,'Ф2 ИП'!$B:$B,$B47)</f>
        <v>0</v>
      </c>
      <c r="AA47" s="203">
        <f>SUMIFS('Ф2 ИП'!AB:AB,'Ф2 ИП'!$D:$D,$D47,'Ф2 ИП'!$B:$B,$B47)</f>
        <v>0</v>
      </c>
      <c r="AB47" s="203">
        <f>SUMIFS('Ф2 ИП'!AC:AC,'Ф2 ИП'!$D:$D,$D47,'Ф2 ИП'!$B:$B,$B47)</f>
        <v>0</v>
      </c>
      <c r="AC47" s="203">
        <f>SUMIFS('Ф2 ИП'!AD:AD,'Ф2 ИП'!$D:$D,$D47,'Ф2 ИП'!$B:$B,$B47)</f>
        <v>0</v>
      </c>
      <c r="AD47" s="203">
        <f>SUMIFS('Ф2 ИП'!AE:AE,'Ф2 ИП'!$D:$D,$D47,'Ф2 ИП'!$B:$B,$B47)</f>
        <v>0</v>
      </c>
      <c r="AE47" s="203">
        <f>SUMIFS('Ф2 ИП'!AF:AF,'Ф2 ИП'!$D:$D,$D47,'Ф2 ИП'!$B:$B,$B47)</f>
        <v>0</v>
      </c>
      <c r="AF47" s="203">
        <f>SUMIFS('Ф2 ИП'!AG:AG,'Ф2 ИП'!$D:$D,$D47,'Ф2 ИП'!$B:$B,$B47)</f>
        <v>0</v>
      </c>
      <c r="AG47" s="203">
        <f>SUMIFS('Ф2 ИП'!AH:AH,'Ф2 ИП'!$D:$D,$D47,'Ф2 ИП'!$B:$B,$B47)</f>
        <v>0</v>
      </c>
      <c r="AH47" s="203">
        <f>SUMIFS('Ф2 ИП'!AI:AI,'Ф2 ИП'!$D:$D,$D47,'Ф2 ИП'!$B:$B,$B47)</f>
        <v>0</v>
      </c>
      <c r="AI47" s="203">
        <f>SUMIFS('Ф2 ИП'!AJ:AJ,'Ф2 ИП'!$D:$D,$D47,'Ф2 ИП'!$B:$B,$B47)</f>
        <v>0</v>
      </c>
      <c r="AJ47" s="203">
        <f>SUMIFS('Ф2 ИП'!AK:AK,'Ф2 ИП'!$D:$D,$D47,'Ф2 ИП'!$B:$B,$B47)</f>
        <v>0</v>
      </c>
      <c r="AK47" s="203">
        <f>SUMIFS('Ф2 ИП'!AL:AL,'Ф2 ИП'!$D:$D,$D47,'Ф2 ИП'!$B:$B,$B47)</f>
        <v>0</v>
      </c>
      <c r="AL47" s="203">
        <f>SUMIFS('Ф2 ИП'!AM:AM,'Ф2 ИП'!$D:$D,$D47,'Ф2 ИП'!$B:$B,$B47)</f>
        <v>0</v>
      </c>
      <c r="AM47" s="203">
        <f>SUMIFS('Ф2 ИП'!AN:AN,'Ф2 ИП'!$D:$D,$D47,'Ф2 ИП'!$B:$B,$B47)</f>
        <v>0</v>
      </c>
      <c r="AN47" s="203">
        <f>SUMIFS('Ф2 ИП'!AO:AO,'Ф2 ИП'!$D:$D,$D47,'Ф2 ИП'!$B:$B,$B47)</f>
        <v>0</v>
      </c>
      <c r="AO47" s="203">
        <f>SUMIFS('Ф2 ИП'!AP:AP,'Ф2 ИП'!$D:$D,$D47,'Ф2 ИП'!$B:$B,$B47)</f>
        <v>0</v>
      </c>
    </row>
    <row r="48" spans="1:41" s="144" customFormat="1" ht="30" customHeight="1" x14ac:dyDescent="0.2">
      <c r="A48" s="172" t="s">
        <v>537</v>
      </c>
      <c r="B48" s="302" t="s">
        <v>848</v>
      </c>
      <c r="C48" s="193" t="s">
        <v>510</v>
      </c>
      <c r="D48" s="193" t="s">
        <v>894</v>
      </c>
      <c r="E48" s="173" t="s">
        <v>520</v>
      </c>
      <c r="F48" s="170" t="s">
        <v>74</v>
      </c>
      <c r="G48" s="351">
        <v>0</v>
      </c>
      <c r="H48" s="303">
        <v>14.196</v>
      </c>
      <c r="I48" s="172" t="s">
        <v>515</v>
      </c>
      <c r="J48" s="172" t="s">
        <v>671</v>
      </c>
      <c r="K48" s="203">
        <f>SUM(N48:T48)</f>
        <v>190200.4499577856</v>
      </c>
      <c r="L48" s="203">
        <v>156695.90227200001</v>
      </c>
      <c r="M48" s="203">
        <v>0</v>
      </c>
      <c r="N48" s="203">
        <v>0</v>
      </c>
      <c r="O48" s="203">
        <v>16120.88</v>
      </c>
      <c r="P48" s="203">
        <v>0</v>
      </c>
      <c r="Q48" s="203">
        <v>0</v>
      </c>
      <c r="R48" s="203">
        <v>84814.76847842455</v>
      </c>
      <c r="S48" s="203">
        <v>78934.277863920448</v>
      </c>
      <c r="T48" s="203">
        <v>10330.523615440588</v>
      </c>
      <c r="U48" s="203">
        <f>SUMIFS('Ф2 ИП'!V:V,'Ф2 ИП'!$D:$D,$D48,'Ф2 ИП'!$B:$B,$B48)</f>
        <v>0</v>
      </c>
      <c r="V48" s="203">
        <f>SUMIFS('Ф2 ИП'!W:W,'Ф2 ИП'!$D:$D,$D48,'Ф2 ИП'!$B:$B,$B48)</f>
        <v>0</v>
      </c>
      <c r="W48" s="203">
        <f>SUMIFS('Ф2 ИП'!X:X,'Ф2 ИП'!$D:$D,$D48,'Ф2 ИП'!$B:$B,$B48)</f>
        <v>0</v>
      </c>
      <c r="X48" s="203">
        <f>SUMIFS('Ф2 ИП'!Y:Y,'Ф2 ИП'!$D:$D,$D48,'Ф2 ИП'!$B:$B,$B48)</f>
        <v>0</v>
      </c>
      <c r="Y48" s="203">
        <f>SUMIFS('Ф2 ИП'!Z:Z,'Ф2 ИП'!$D:$D,$D48,'Ф2 ИП'!$B:$B,$B48)</f>
        <v>0</v>
      </c>
      <c r="Z48" s="203">
        <f>SUMIFS('Ф2 ИП'!AA:AA,'Ф2 ИП'!$D:$D,$D48,'Ф2 ИП'!$B:$B,$B48)</f>
        <v>0</v>
      </c>
      <c r="AA48" s="203">
        <f>SUMIFS('Ф2 ИП'!AB:AB,'Ф2 ИП'!$D:$D,$D48,'Ф2 ИП'!$B:$B,$B48)</f>
        <v>0</v>
      </c>
      <c r="AB48" s="203">
        <f>SUMIFS('Ф2 ИП'!AC:AC,'Ф2 ИП'!$D:$D,$D48,'Ф2 ИП'!$B:$B,$B48)</f>
        <v>0</v>
      </c>
      <c r="AC48" s="203">
        <f>SUMIFS('Ф2 ИП'!AD:AD,'Ф2 ИП'!$D:$D,$D48,'Ф2 ИП'!$B:$B,$B48)</f>
        <v>0</v>
      </c>
      <c r="AD48" s="203">
        <f>SUMIFS('Ф2 ИП'!AE:AE,'Ф2 ИП'!$D:$D,$D48,'Ф2 ИП'!$B:$B,$B48)</f>
        <v>0</v>
      </c>
      <c r="AE48" s="203">
        <f>SUMIFS('Ф2 ИП'!AF:AF,'Ф2 ИП'!$D:$D,$D48,'Ф2 ИП'!$B:$B,$B48)</f>
        <v>0</v>
      </c>
      <c r="AF48" s="203">
        <f>SUMIFS('Ф2 ИП'!AG:AG,'Ф2 ИП'!$D:$D,$D48,'Ф2 ИП'!$B:$B,$B48)</f>
        <v>0</v>
      </c>
      <c r="AG48" s="203">
        <f>SUMIFS('Ф2 ИП'!AH:AH,'Ф2 ИП'!$D:$D,$D48,'Ф2 ИП'!$B:$B,$B48)</f>
        <v>0</v>
      </c>
      <c r="AH48" s="203">
        <f>SUMIFS('Ф2 ИП'!AI:AI,'Ф2 ИП'!$D:$D,$D48,'Ф2 ИП'!$B:$B,$B48)</f>
        <v>0</v>
      </c>
      <c r="AI48" s="203">
        <f>SUMIFS('Ф2 ИП'!AJ:AJ,'Ф2 ИП'!$D:$D,$D48,'Ф2 ИП'!$B:$B,$B48)</f>
        <v>0</v>
      </c>
      <c r="AJ48" s="203">
        <f>SUMIFS('Ф2 ИП'!AK:AK,'Ф2 ИП'!$D:$D,$D48,'Ф2 ИП'!$B:$B,$B48)</f>
        <v>0</v>
      </c>
      <c r="AK48" s="203">
        <f>SUMIFS('Ф2 ИП'!AL:AL,'Ф2 ИП'!$D:$D,$D48,'Ф2 ИП'!$B:$B,$B48)</f>
        <v>0</v>
      </c>
      <c r="AL48" s="203">
        <f>SUMIFS('Ф2 ИП'!AM:AM,'Ф2 ИП'!$D:$D,$D48,'Ф2 ИП'!$B:$B,$B48)</f>
        <v>0</v>
      </c>
      <c r="AM48" s="203">
        <f>SUMIFS('Ф2 ИП'!AN:AN,'Ф2 ИП'!$D:$D,$D48,'Ф2 ИП'!$B:$B,$B48)</f>
        <v>0</v>
      </c>
      <c r="AN48" s="203">
        <f>SUMIFS('Ф2 ИП'!AO:AO,'Ф2 ИП'!$D:$D,$D48,'Ф2 ИП'!$B:$B,$B48)</f>
        <v>0</v>
      </c>
      <c r="AO48" s="203">
        <f>SUMIFS('Ф2 ИП'!AP:AP,'Ф2 ИП'!$D:$D,$D48,'Ф2 ИП'!$B:$B,$B48)</f>
        <v>0</v>
      </c>
    </row>
    <row r="49" spans="1:46" s="144" customFormat="1" ht="30" customHeight="1" x14ac:dyDescent="0.2">
      <c r="A49" s="172" t="s">
        <v>538</v>
      </c>
      <c r="B49" s="302" t="s">
        <v>1091</v>
      </c>
      <c r="C49" s="193" t="s">
        <v>510</v>
      </c>
      <c r="D49" s="193" t="s">
        <v>849</v>
      </c>
      <c r="E49" s="173" t="s">
        <v>520</v>
      </c>
      <c r="F49" s="170" t="s">
        <v>74</v>
      </c>
      <c r="G49" s="351">
        <v>0</v>
      </c>
      <c r="H49" s="303">
        <v>0.7</v>
      </c>
      <c r="I49" s="172" t="s">
        <v>515</v>
      </c>
      <c r="J49" s="172" t="s">
        <v>670</v>
      </c>
      <c r="K49" s="203">
        <f>SUMIFS('Ф2 ИП'!L:L,'Ф2 ИП'!$D:$D,$D49,'Ф2 ИП'!$B:$B,$B49)</f>
        <v>15958.669227986235</v>
      </c>
      <c r="L49" s="203">
        <f>SUMIFS('Ф2 ИП'!M:M,'Ф2 ИП'!$D:$D,$D49,'Ф2 ИП'!$B:$B,$B49)</f>
        <v>13902.600000000002</v>
      </c>
      <c r="M49" s="203">
        <f>SUMIFS('Ф2 ИП'!N:N,'Ф2 ИП'!$D:$D,$D49,'Ф2 ИП'!$B:$B,$B49)</f>
        <v>0</v>
      </c>
      <c r="N49" s="203">
        <f>SUMIFS('Ф2 ИП'!O:O,'Ф2 ИП'!$D:$D,$D49,'Ф2 ИП'!$B:$B,$B49)</f>
        <v>0</v>
      </c>
      <c r="O49" s="203">
        <f>SUMIFS('Ф2 ИП'!P:P,'Ф2 ИП'!$D:$D,$D49,'Ф2 ИП'!$B:$B,$B49)</f>
        <v>1430.29</v>
      </c>
      <c r="P49" s="203">
        <f>SUMIFS('Ф2 ИП'!Q:Q,'Ф2 ИП'!$D:$D,$D49,'Ф2 ИП'!$B:$B,$B49)</f>
        <v>0</v>
      </c>
      <c r="Q49" s="203">
        <f>SUMIFS('Ф2 ИП'!R:R,'Ф2 ИП'!$D:$D,$D49,'Ф2 ИП'!$B:$B,$B49)</f>
        <v>0</v>
      </c>
      <c r="R49" s="203">
        <f>SUMIFS('Ф2 ИП'!S:S,'Ф2 ИП'!$D:$D,$D49,'Ф2 ИП'!$B:$B,$B49)</f>
        <v>7525.0583017884501</v>
      </c>
      <c r="S49" s="203">
        <f>SUMIFS('Ф2 ИП'!T:T,'Ф2 ИП'!$D:$D,$D49,'Ф2 ИП'!$B:$B,$B49)</f>
        <v>7003.3209261977845</v>
      </c>
      <c r="T49" s="203">
        <f>SUMIFS('Ф2 ИП'!U:U,'Ф2 ИП'!$D:$D,$D49,'Ф2 ИП'!$B:$B,$B49)</f>
        <v>0</v>
      </c>
      <c r="U49" s="203">
        <f>SUMIFS('Ф2 ИП'!V:V,'Ф2 ИП'!$D:$D,$D49,'Ф2 ИП'!$B:$B,$B49)</f>
        <v>0</v>
      </c>
      <c r="V49" s="203">
        <f>SUMIFS('Ф2 ИП'!W:W,'Ф2 ИП'!$D:$D,$D49,'Ф2 ИП'!$B:$B,$B49)</f>
        <v>0</v>
      </c>
      <c r="W49" s="203">
        <f>SUMIFS('Ф2 ИП'!X:X,'Ф2 ИП'!$D:$D,$D49,'Ф2 ИП'!$B:$B,$B49)</f>
        <v>0</v>
      </c>
      <c r="X49" s="203">
        <f>SUMIFS('Ф2 ИП'!Y:Y,'Ф2 ИП'!$D:$D,$D49,'Ф2 ИП'!$B:$B,$B49)</f>
        <v>0</v>
      </c>
      <c r="Y49" s="203">
        <f>SUMIFS('Ф2 ИП'!Z:Z,'Ф2 ИП'!$D:$D,$D49,'Ф2 ИП'!$B:$B,$B49)</f>
        <v>0</v>
      </c>
      <c r="Z49" s="203">
        <f>SUMIFS('Ф2 ИП'!AA:AA,'Ф2 ИП'!$D:$D,$D49,'Ф2 ИП'!$B:$B,$B49)</f>
        <v>0</v>
      </c>
      <c r="AA49" s="203">
        <f>SUMIFS('Ф2 ИП'!AB:AB,'Ф2 ИП'!$D:$D,$D49,'Ф2 ИП'!$B:$B,$B49)</f>
        <v>0</v>
      </c>
      <c r="AB49" s="203">
        <f>SUMIFS('Ф2 ИП'!AC:AC,'Ф2 ИП'!$D:$D,$D49,'Ф2 ИП'!$B:$B,$B49)</f>
        <v>0</v>
      </c>
      <c r="AC49" s="203">
        <f>SUMIFS('Ф2 ИП'!AD:AD,'Ф2 ИП'!$D:$D,$D49,'Ф2 ИП'!$B:$B,$B49)</f>
        <v>0</v>
      </c>
      <c r="AD49" s="203">
        <f>SUMIFS('Ф2 ИП'!AE:AE,'Ф2 ИП'!$D:$D,$D49,'Ф2 ИП'!$B:$B,$B49)</f>
        <v>0</v>
      </c>
      <c r="AE49" s="203">
        <f>SUMIFS('Ф2 ИП'!AF:AF,'Ф2 ИП'!$D:$D,$D49,'Ф2 ИП'!$B:$B,$B49)</f>
        <v>0</v>
      </c>
      <c r="AF49" s="203">
        <f>SUMIFS('Ф2 ИП'!AG:AG,'Ф2 ИП'!$D:$D,$D49,'Ф2 ИП'!$B:$B,$B49)</f>
        <v>0</v>
      </c>
      <c r="AG49" s="203">
        <f>SUMIFS('Ф2 ИП'!AH:AH,'Ф2 ИП'!$D:$D,$D49,'Ф2 ИП'!$B:$B,$B49)</f>
        <v>0</v>
      </c>
      <c r="AH49" s="203">
        <f>SUMIFS('Ф2 ИП'!AI:AI,'Ф2 ИП'!$D:$D,$D49,'Ф2 ИП'!$B:$B,$B49)</f>
        <v>0</v>
      </c>
      <c r="AI49" s="203">
        <f>SUMIFS('Ф2 ИП'!AJ:AJ,'Ф2 ИП'!$D:$D,$D49,'Ф2 ИП'!$B:$B,$B49)</f>
        <v>0</v>
      </c>
      <c r="AJ49" s="203">
        <f>SUMIFS('Ф2 ИП'!AK:AK,'Ф2 ИП'!$D:$D,$D49,'Ф2 ИП'!$B:$B,$B49)</f>
        <v>0</v>
      </c>
      <c r="AK49" s="203">
        <f>SUMIFS('Ф2 ИП'!AL:AL,'Ф2 ИП'!$D:$D,$D49,'Ф2 ИП'!$B:$B,$B49)</f>
        <v>0</v>
      </c>
      <c r="AL49" s="203">
        <f>SUMIFS('Ф2 ИП'!AM:AM,'Ф2 ИП'!$D:$D,$D49,'Ф2 ИП'!$B:$B,$B49)</f>
        <v>0</v>
      </c>
      <c r="AM49" s="203">
        <f>SUMIFS('Ф2 ИП'!AN:AN,'Ф2 ИП'!$D:$D,$D49,'Ф2 ИП'!$B:$B,$B49)</f>
        <v>0</v>
      </c>
      <c r="AN49" s="203">
        <f>SUMIFS('Ф2 ИП'!AO:AO,'Ф2 ИП'!$D:$D,$D49,'Ф2 ИП'!$B:$B,$B49)</f>
        <v>0</v>
      </c>
      <c r="AO49" s="203">
        <f>SUMIFS('Ф2 ИП'!AP:AP,'Ф2 ИП'!$D:$D,$D49,'Ф2 ИП'!$B:$B,$B49)</f>
        <v>0</v>
      </c>
    </row>
    <row r="50" spans="1:46" s="144" customFormat="1" ht="30" customHeight="1" x14ac:dyDescent="0.2">
      <c r="A50" s="172" t="s">
        <v>539</v>
      </c>
      <c r="B50" s="302" t="s">
        <v>948</v>
      </c>
      <c r="C50" s="193" t="s">
        <v>510</v>
      </c>
      <c r="D50" s="193" t="s">
        <v>895</v>
      </c>
      <c r="E50" s="173" t="s">
        <v>520</v>
      </c>
      <c r="F50" s="170" t="s">
        <v>74</v>
      </c>
      <c r="G50" s="351">
        <v>0</v>
      </c>
      <c r="H50" s="303">
        <v>39.936</v>
      </c>
      <c r="I50" s="172" t="s">
        <v>515</v>
      </c>
      <c r="J50" s="172" t="s">
        <v>670</v>
      </c>
      <c r="K50" s="203">
        <f>SUMIFS('Ф2 ИП'!L:L,'Ф2 ИП'!$D:$D,$D50,'Ф2 ИП'!$B:$B,$B50)</f>
        <v>532334.81442777952</v>
      </c>
      <c r="L50" s="203">
        <f>SUMIFS('Ф2 ИП'!M:M,'Ф2 ИП'!$D:$D,$D50,'Ф2 ИП'!$B:$B,$B50)</f>
        <v>448000.38</v>
      </c>
      <c r="M50" s="203">
        <f>SUMIFS('Ф2 ИП'!N:N,'Ф2 ИП'!$D:$D,$D50,'Ф2 ИП'!$B:$B,$B50)</f>
        <v>0</v>
      </c>
      <c r="N50" s="203">
        <f>SUMIFS('Ф2 ИП'!O:O,'Ф2 ИП'!$D:$D,$D50,'Ф2 ИП'!$B:$B,$B50)</f>
        <v>0</v>
      </c>
      <c r="O50" s="203">
        <f>SUMIFS('Ф2 ИП'!P:P,'Ф2 ИП'!$D:$D,$D50,'Ф2 ИП'!$B:$B,$B50)</f>
        <v>46090.28</v>
      </c>
      <c r="P50" s="203">
        <f>SUMIFS('Ф2 ИП'!Q:Q,'Ф2 ИП'!$D:$D,$D50,'Ф2 ИП'!$B:$B,$B50)</f>
        <v>0</v>
      </c>
      <c r="Q50" s="203">
        <f>SUMIFS('Ф2 ИП'!R:R,'Ф2 ИП'!$D:$D,$D50,'Ф2 ИП'!$B:$B,$B50)</f>
        <v>0</v>
      </c>
      <c r="R50" s="203">
        <f>SUMIFS('Ф2 ИП'!S:S,'Ф2 ИП'!$D:$D,$D50,'Ф2 ИП'!$B:$B,$B50)</f>
        <v>458034.96898499766</v>
      </c>
      <c r="S50" s="203">
        <f>SUMIFS('Ф2 ИП'!T:T,'Ф2 ИП'!$D:$D,$D50,'Ф2 ИП'!$B:$B,$B50)</f>
        <v>28209.565442781917</v>
      </c>
      <c r="T50" s="203">
        <f>SUMIFS('Ф2 ИП'!U:U,'Ф2 ИП'!$D:$D,$D50,'Ф2 ИП'!$B:$B,$B50)</f>
        <v>0</v>
      </c>
      <c r="U50" s="203">
        <f>SUMIFS('Ф2 ИП'!V:V,'Ф2 ИП'!$D:$D,$D50,'Ф2 ИП'!$B:$B,$B50)</f>
        <v>0</v>
      </c>
      <c r="V50" s="203">
        <f>SUMIFS('Ф2 ИП'!W:W,'Ф2 ИП'!$D:$D,$D50,'Ф2 ИП'!$B:$B,$B50)</f>
        <v>-8.0035533756017685E-11</v>
      </c>
      <c r="W50" s="203">
        <f>SUMIFS('Ф2 ИП'!X:X,'Ф2 ИП'!$D:$D,$D50,'Ф2 ИП'!$B:$B,$B50)</f>
        <v>0</v>
      </c>
      <c r="X50" s="203">
        <f>SUMIFS('Ф2 ИП'!Y:Y,'Ф2 ИП'!$D:$D,$D50,'Ф2 ИП'!$B:$B,$B50)</f>
        <v>0</v>
      </c>
      <c r="Y50" s="203">
        <f>SUMIFS('Ф2 ИП'!Z:Z,'Ф2 ИП'!$D:$D,$D50,'Ф2 ИП'!$B:$B,$B50)</f>
        <v>0</v>
      </c>
      <c r="Z50" s="203">
        <f>SUMIFS('Ф2 ИП'!AA:AA,'Ф2 ИП'!$D:$D,$D50,'Ф2 ИП'!$B:$B,$B50)</f>
        <v>0</v>
      </c>
      <c r="AA50" s="203">
        <f>SUMIFS('Ф2 ИП'!AB:AB,'Ф2 ИП'!$D:$D,$D50,'Ф2 ИП'!$B:$B,$B50)</f>
        <v>0</v>
      </c>
      <c r="AB50" s="203">
        <f>SUMIFS('Ф2 ИП'!AC:AC,'Ф2 ИП'!$D:$D,$D50,'Ф2 ИП'!$B:$B,$B50)</f>
        <v>0</v>
      </c>
      <c r="AC50" s="203">
        <f>SUMIFS('Ф2 ИП'!AD:AD,'Ф2 ИП'!$D:$D,$D50,'Ф2 ИП'!$B:$B,$B50)</f>
        <v>0</v>
      </c>
      <c r="AD50" s="203">
        <f>SUMIFS('Ф2 ИП'!AE:AE,'Ф2 ИП'!$D:$D,$D50,'Ф2 ИП'!$B:$B,$B50)</f>
        <v>0</v>
      </c>
      <c r="AE50" s="203">
        <f>SUMIFS('Ф2 ИП'!AF:AF,'Ф2 ИП'!$D:$D,$D50,'Ф2 ИП'!$B:$B,$B50)</f>
        <v>0</v>
      </c>
      <c r="AF50" s="203">
        <f>SUMIFS('Ф2 ИП'!AG:AG,'Ф2 ИП'!$D:$D,$D50,'Ф2 ИП'!$B:$B,$B50)</f>
        <v>0</v>
      </c>
      <c r="AG50" s="203">
        <f>SUMIFS('Ф2 ИП'!AH:AH,'Ф2 ИП'!$D:$D,$D50,'Ф2 ИП'!$B:$B,$B50)</f>
        <v>0</v>
      </c>
      <c r="AH50" s="203">
        <f>SUMIFS('Ф2 ИП'!AI:AI,'Ф2 ИП'!$D:$D,$D50,'Ф2 ИП'!$B:$B,$B50)</f>
        <v>0</v>
      </c>
      <c r="AI50" s="203">
        <f>SUMIFS('Ф2 ИП'!AJ:AJ,'Ф2 ИП'!$D:$D,$D50,'Ф2 ИП'!$B:$B,$B50)</f>
        <v>0</v>
      </c>
      <c r="AJ50" s="203">
        <f>SUMIFS('Ф2 ИП'!AK:AK,'Ф2 ИП'!$D:$D,$D50,'Ф2 ИП'!$B:$B,$B50)</f>
        <v>0</v>
      </c>
      <c r="AK50" s="203">
        <f>SUMIFS('Ф2 ИП'!AL:AL,'Ф2 ИП'!$D:$D,$D50,'Ф2 ИП'!$B:$B,$B50)</f>
        <v>0</v>
      </c>
      <c r="AL50" s="203">
        <f>SUMIFS('Ф2 ИП'!AM:AM,'Ф2 ИП'!$D:$D,$D50,'Ф2 ИП'!$B:$B,$B50)</f>
        <v>0</v>
      </c>
      <c r="AM50" s="203">
        <f>SUMIFS('Ф2 ИП'!AN:AN,'Ф2 ИП'!$D:$D,$D50,'Ф2 ИП'!$B:$B,$B50)</f>
        <v>0</v>
      </c>
      <c r="AN50" s="203">
        <f>SUMIFS('Ф2 ИП'!AO:AO,'Ф2 ИП'!$D:$D,$D50,'Ф2 ИП'!$B:$B,$B50)</f>
        <v>0</v>
      </c>
      <c r="AO50" s="203">
        <f>SUMIFS('Ф2 ИП'!AP:AP,'Ф2 ИП'!$D:$D,$D50,'Ф2 ИП'!$B:$B,$B50)</f>
        <v>0</v>
      </c>
    </row>
    <row r="51" spans="1:46" s="144" customFormat="1" ht="30" customHeight="1" x14ac:dyDescent="0.2">
      <c r="A51" s="172" t="s">
        <v>540</v>
      </c>
      <c r="B51" s="302" t="s">
        <v>710</v>
      </c>
      <c r="C51" s="193" t="s">
        <v>510</v>
      </c>
      <c r="D51" s="193" t="s">
        <v>896</v>
      </c>
      <c r="E51" s="173" t="s">
        <v>520</v>
      </c>
      <c r="F51" s="170" t="s">
        <v>74</v>
      </c>
      <c r="G51" s="351">
        <v>0</v>
      </c>
      <c r="H51" s="303">
        <v>3.7919999999999998</v>
      </c>
      <c r="I51" s="172" t="s">
        <v>515</v>
      </c>
      <c r="J51" s="172">
        <v>2026</v>
      </c>
      <c r="K51" s="203">
        <f>SUMIFS('Ф2 ИП'!L:L,'Ф2 ИП'!$D:$D,$D51,'Ф2 ИП'!$B:$B,$B51)</f>
        <v>74172.351082456342</v>
      </c>
      <c r="L51" s="203">
        <f>SUMIFS('Ф2 ИП'!M:M,'Ф2 ИП'!$D:$D,$D51,'Ф2 ИП'!$B:$B,$B51)</f>
        <v>62421.698880000004</v>
      </c>
      <c r="M51" s="203">
        <f>SUMIFS('Ф2 ИП'!N:N,'Ф2 ИП'!$D:$D,$D51,'Ф2 ИП'!$B:$B,$B51)</f>
        <v>0</v>
      </c>
      <c r="N51" s="203">
        <f>SUMIFS('Ф2 ИП'!O:O,'Ф2 ИП'!$D:$D,$D51,'Ф2 ИП'!$B:$B,$B51)</f>
        <v>0</v>
      </c>
      <c r="O51" s="203">
        <f>SUMIFS('Ф2 ИП'!P:P,'Ф2 ИП'!$D:$D,$D51,'Ф2 ИП'!$B:$B,$B51)</f>
        <v>6421.94</v>
      </c>
      <c r="P51" s="203">
        <f>SUMIFS('Ф2 ИП'!Q:Q,'Ф2 ИП'!$D:$D,$D51,'Ф2 ИП'!$B:$B,$B51)</f>
        <v>0</v>
      </c>
      <c r="Q51" s="203">
        <f>SUMIFS('Ф2 ИП'!R:R,'Ф2 ИП'!$D:$D,$D51,'Ф2 ИП'!$B:$B,$B51)</f>
        <v>0</v>
      </c>
      <c r="R51" s="203">
        <f>SUMIFS('Ф2 ИП'!S:S,'Ф2 ИП'!$D:$D,$D51,'Ф2 ИП'!$B:$B,$B51)</f>
        <v>63819.858613717399</v>
      </c>
      <c r="S51" s="203">
        <f>SUMIFS('Ф2 ИП'!T:T,'Ф2 ИП'!$D:$D,$D51,'Ф2 ИП'!$B:$B,$B51)</f>
        <v>3930.5524687389475</v>
      </c>
      <c r="T51" s="203">
        <f>SUMIFS('Ф2 ИП'!U:U,'Ф2 ИП'!$D:$D,$D51,'Ф2 ИП'!$B:$B,$B51)</f>
        <v>0</v>
      </c>
      <c r="U51" s="203">
        <f>SUMIFS('Ф2 ИП'!V:V,'Ф2 ИП'!$D:$D,$D51,'Ф2 ИП'!$B:$B,$B51)</f>
        <v>0</v>
      </c>
      <c r="V51" s="203">
        <f>SUMIFS('Ф2 ИП'!W:W,'Ф2 ИП'!$D:$D,$D51,'Ф2 ИП'!$B:$B,$B51)</f>
        <v>-6.8212102632969618E-12</v>
      </c>
      <c r="W51" s="203">
        <f>SUMIFS('Ф2 ИП'!X:X,'Ф2 ИП'!$D:$D,$D51,'Ф2 ИП'!$B:$B,$B51)</f>
        <v>0</v>
      </c>
      <c r="X51" s="203">
        <f>SUMIFS('Ф2 ИП'!Y:Y,'Ф2 ИП'!$D:$D,$D51,'Ф2 ИП'!$B:$B,$B51)</f>
        <v>0</v>
      </c>
      <c r="Y51" s="203">
        <f>SUMIFS('Ф2 ИП'!Z:Z,'Ф2 ИП'!$D:$D,$D51,'Ф2 ИП'!$B:$B,$B51)</f>
        <v>0</v>
      </c>
      <c r="Z51" s="203">
        <f>SUMIFS('Ф2 ИП'!AA:AA,'Ф2 ИП'!$D:$D,$D51,'Ф2 ИП'!$B:$B,$B51)</f>
        <v>0</v>
      </c>
      <c r="AA51" s="203">
        <f>SUMIFS('Ф2 ИП'!AB:AB,'Ф2 ИП'!$D:$D,$D51,'Ф2 ИП'!$B:$B,$B51)</f>
        <v>0</v>
      </c>
      <c r="AB51" s="203">
        <f>SUMIFS('Ф2 ИП'!AC:AC,'Ф2 ИП'!$D:$D,$D51,'Ф2 ИП'!$B:$B,$B51)</f>
        <v>0</v>
      </c>
      <c r="AC51" s="203">
        <f>SUMIFS('Ф2 ИП'!AD:AD,'Ф2 ИП'!$D:$D,$D51,'Ф2 ИП'!$B:$B,$B51)</f>
        <v>0</v>
      </c>
      <c r="AD51" s="203">
        <f>SUMIFS('Ф2 ИП'!AE:AE,'Ф2 ИП'!$D:$D,$D51,'Ф2 ИП'!$B:$B,$B51)</f>
        <v>0</v>
      </c>
      <c r="AE51" s="203">
        <f>SUMIFS('Ф2 ИП'!AF:AF,'Ф2 ИП'!$D:$D,$D51,'Ф2 ИП'!$B:$B,$B51)</f>
        <v>0</v>
      </c>
      <c r="AF51" s="203">
        <f>SUMIFS('Ф2 ИП'!AG:AG,'Ф2 ИП'!$D:$D,$D51,'Ф2 ИП'!$B:$B,$B51)</f>
        <v>0</v>
      </c>
      <c r="AG51" s="203">
        <f>SUMIFS('Ф2 ИП'!AH:AH,'Ф2 ИП'!$D:$D,$D51,'Ф2 ИП'!$B:$B,$B51)</f>
        <v>0</v>
      </c>
      <c r="AH51" s="203">
        <f>SUMIFS('Ф2 ИП'!AI:AI,'Ф2 ИП'!$D:$D,$D51,'Ф2 ИП'!$B:$B,$B51)</f>
        <v>0</v>
      </c>
      <c r="AI51" s="203">
        <f>SUMIFS('Ф2 ИП'!AJ:AJ,'Ф2 ИП'!$D:$D,$D51,'Ф2 ИП'!$B:$B,$B51)</f>
        <v>0</v>
      </c>
      <c r="AJ51" s="203">
        <f>SUMIFS('Ф2 ИП'!AK:AK,'Ф2 ИП'!$D:$D,$D51,'Ф2 ИП'!$B:$B,$B51)</f>
        <v>0</v>
      </c>
      <c r="AK51" s="203">
        <f>SUMIFS('Ф2 ИП'!AL:AL,'Ф2 ИП'!$D:$D,$D51,'Ф2 ИП'!$B:$B,$B51)</f>
        <v>0</v>
      </c>
      <c r="AL51" s="203">
        <f>SUMIFS('Ф2 ИП'!AM:AM,'Ф2 ИП'!$D:$D,$D51,'Ф2 ИП'!$B:$B,$B51)</f>
        <v>0</v>
      </c>
      <c r="AM51" s="203">
        <f>SUMIFS('Ф2 ИП'!AN:AN,'Ф2 ИП'!$D:$D,$D51,'Ф2 ИП'!$B:$B,$B51)</f>
        <v>0</v>
      </c>
      <c r="AN51" s="203">
        <f>SUMIFS('Ф2 ИП'!AO:AO,'Ф2 ИП'!$D:$D,$D51,'Ф2 ИП'!$B:$B,$B51)</f>
        <v>0</v>
      </c>
      <c r="AO51" s="203">
        <f>SUMIFS('Ф2 ИП'!AP:AP,'Ф2 ИП'!$D:$D,$D51,'Ф2 ИП'!$B:$B,$B51)</f>
        <v>0</v>
      </c>
    </row>
    <row r="52" spans="1:46" s="144" customFormat="1" ht="30" customHeight="1" x14ac:dyDescent="0.2">
      <c r="A52" s="172" t="s">
        <v>551</v>
      </c>
      <c r="B52" s="302" t="s">
        <v>711</v>
      </c>
      <c r="C52" s="193" t="s">
        <v>510</v>
      </c>
      <c r="D52" s="193" t="s">
        <v>758</v>
      </c>
      <c r="E52" s="173" t="s">
        <v>520</v>
      </c>
      <c r="F52" s="170" t="s">
        <v>74</v>
      </c>
      <c r="G52" s="351">
        <v>0</v>
      </c>
      <c r="H52" s="303">
        <v>30</v>
      </c>
      <c r="I52" s="172" t="s">
        <v>515</v>
      </c>
      <c r="J52" s="172" t="s">
        <v>671</v>
      </c>
      <c r="K52" s="203">
        <f>SUMIFS('Ф2 ИП'!L:L,'Ф2 ИП'!$D:$D,$D52,'Ф2 ИП'!$B:$B,$B52)</f>
        <v>298895.99873265723</v>
      </c>
      <c r="L52" s="203">
        <f>SUMIFS('Ф2 ИП'!M:M,'Ф2 ИП'!$D:$D,$D52,'Ф2 ИП'!$B:$B,$B52)</f>
        <v>246244.31999999998</v>
      </c>
      <c r="M52" s="203">
        <f>SUMIFS('Ф2 ИП'!N:N,'Ф2 ИП'!$D:$D,$D52,'Ф2 ИП'!$B:$B,$B52)</f>
        <v>0</v>
      </c>
      <c r="N52" s="203">
        <f>SUMIFS('Ф2 ИП'!O:O,'Ф2 ИП'!$D:$D,$D52,'Ф2 ИП'!$B:$B,$B52)</f>
        <v>0</v>
      </c>
      <c r="O52" s="203">
        <f>SUMIFS('Ф2 ИП'!P:P,'Ф2 ИП'!$D:$D,$D52,'Ф2 ИП'!$B:$B,$B52)</f>
        <v>25333.61</v>
      </c>
      <c r="P52" s="203">
        <f>SUMIFS('Ф2 ИП'!Q:Q,'Ф2 ИП'!$D:$D,$D52,'Ф2 ИП'!$B:$B,$B52)</f>
        <v>0</v>
      </c>
      <c r="Q52" s="203">
        <f>SUMIFS('Ф2 ИП'!R:R,'Ф2 ИП'!$D:$D,$D52,'Ф2 ИП'!$B:$B,$B52)</f>
        <v>0</v>
      </c>
      <c r="R52" s="203">
        <f>SUMIFS('Ф2 ИП'!S:S,'Ф2 ИП'!$D:$D,$D52,'Ф2 ИП'!$B:$B,$B52)</f>
        <v>133284.62765844166</v>
      </c>
      <c r="S52" s="203">
        <f>SUMIFS('Ф2 ИП'!T:T,'Ф2 ИП'!$D:$D,$D52,'Ф2 ИП'!$B:$B,$B52)</f>
        <v>124043.56014078973</v>
      </c>
      <c r="T52" s="203">
        <f>SUMIFS('Ф2 ИП'!U:U,'Ф2 ИП'!$D:$D,$D52,'Ф2 ИП'!$B:$B,$B52)</f>
        <v>16234.200933425856</v>
      </c>
      <c r="U52" s="203">
        <f>SUMIFS('Ф2 ИП'!V:V,'Ф2 ИП'!$D:$D,$D52,'Ф2 ИП'!$B:$B,$B52)</f>
        <v>0</v>
      </c>
      <c r="V52" s="203">
        <f>SUMIFS('Ф2 ИП'!W:W,'Ф2 ИП'!$D:$D,$D52,'Ф2 ИП'!$B:$B,$B52)</f>
        <v>-9.0949470177292824E-12</v>
      </c>
      <c r="W52" s="203">
        <f>SUMIFS('Ф2 ИП'!X:X,'Ф2 ИП'!$D:$D,$D52,'Ф2 ИП'!$B:$B,$B52)</f>
        <v>0</v>
      </c>
      <c r="X52" s="203">
        <f>SUMIFS('Ф2 ИП'!Y:Y,'Ф2 ИП'!$D:$D,$D52,'Ф2 ИП'!$B:$B,$B52)</f>
        <v>0</v>
      </c>
      <c r="Y52" s="203">
        <f>SUMIFS('Ф2 ИП'!Z:Z,'Ф2 ИП'!$D:$D,$D52,'Ф2 ИП'!$B:$B,$B52)</f>
        <v>0</v>
      </c>
      <c r="Z52" s="203">
        <f>SUMIFS('Ф2 ИП'!AA:AA,'Ф2 ИП'!$D:$D,$D52,'Ф2 ИП'!$B:$B,$B52)</f>
        <v>0</v>
      </c>
      <c r="AA52" s="203">
        <f>SUMIFS('Ф2 ИП'!AB:AB,'Ф2 ИП'!$D:$D,$D52,'Ф2 ИП'!$B:$B,$B52)</f>
        <v>0</v>
      </c>
      <c r="AB52" s="203">
        <f>SUMIFS('Ф2 ИП'!AC:AC,'Ф2 ИП'!$D:$D,$D52,'Ф2 ИП'!$B:$B,$B52)</f>
        <v>0</v>
      </c>
      <c r="AC52" s="203">
        <f>SUMIFS('Ф2 ИП'!AD:AD,'Ф2 ИП'!$D:$D,$D52,'Ф2 ИП'!$B:$B,$B52)</f>
        <v>0</v>
      </c>
      <c r="AD52" s="203">
        <f>SUMIFS('Ф2 ИП'!AE:AE,'Ф2 ИП'!$D:$D,$D52,'Ф2 ИП'!$B:$B,$B52)</f>
        <v>0</v>
      </c>
      <c r="AE52" s="203">
        <f>SUMIFS('Ф2 ИП'!AF:AF,'Ф2 ИП'!$D:$D,$D52,'Ф2 ИП'!$B:$B,$B52)</f>
        <v>0</v>
      </c>
      <c r="AF52" s="203">
        <f>SUMIFS('Ф2 ИП'!AG:AG,'Ф2 ИП'!$D:$D,$D52,'Ф2 ИП'!$B:$B,$B52)</f>
        <v>0</v>
      </c>
      <c r="AG52" s="203">
        <f>SUMIFS('Ф2 ИП'!AH:AH,'Ф2 ИП'!$D:$D,$D52,'Ф2 ИП'!$B:$B,$B52)</f>
        <v>0</v>
      </c>
      <c r="AH52" s="203">
        <f>SUMIFS('Ф2 ИП'!AI:AI,'Ф2 ИП'!$D:$D,$D52,'Ф2 ИП'!$B:$B,$B52)</f>
        <v>0</v>
      </c>
      <c r="AI52" s="203">
        <f>SUMIFS('Ф2 ИП'!AJ:AJ,'Ф2 ИП'!$D:$D,$D52,'Ф2 ИП'!$B:$B,$B52)</f>
        <v>0</v>
      </c>
      <c r="AJ52" s="203">
        <f>SUMIFS('Ф2 ИП'!AK:AK,'Ф2 ИП'!$D:$D,$D52,'Ф2 ИП'!$B:$B,$B52)</f>
        <v>0</v>
      </c>
      <c r="AK52" s="203">
        <f>SUMIFS('Ф2 ИП'!AL:AL,'Ф2 ИП'!$D:$D,$D52,'Ф2 ИП'!$B:$B,$B52)</f>
        <v>0</v>
      </c>
      <c r="AL52" s="203">
        <f>SUMIFS('Ф2 ИП'!AM:AM,'Ф2 ИП'!$D:$D,$D52,'Ф2 ИП'!$B:$B,$B52)</f>
        <v>0</v>
      </c>
      <c r="AM52" s="203">
        <f>SUMIFS('Ф2 ИП'!AN:AN,'Ф2 ИП'!$D:$D,$D52,'Ф2 ИП'!$B:$B,$B52)</f>
        <v>0</v>
      </c>
      <c r="AN52" s="203">
        <f>SUMIFS('Ф2 ИП'!AO:AO,'Ф2 ИП'!$D:$D,$D52,'Ф2 ИП'!$B:$B,$B52)</f>
        <v>0</v>
      </c>
      <c r="AO52" s="203">
        <f>SUMIFS('Ф2 ИП'!AP:AP,'Ф2 ИП'!$D:$D,$D52,'Ф2 ИП'!$B:$B,$B52)</f>
        <v>0</v>
      </c>
    </row>
    <row r="53" spans="1:46" s="144" customFormat="1" ht="30" customHeight="1" x14ac:dyDescent="0.2">
      <c r="A53" s="172" t="s">
        <v>552</v>
      </c>
      <c r="B53" s="302" t="s">
        <v>898</v>
      </c>
      <c r="C53" s="193" t="s">
        <v>510</v>
      </c>
      <c r="D53" s="193" t="s">
        <v>897</v>
      </c>
      <c r="E53" s="173" t="s">
        <v>520</v>
      </c>
      <c r="F53" s="170" t="s">
        <v>74</v>
      </c>
      <c r="G53" s="351">
        <v>0</v>
      </c>
      <c r="H53" s="303">
        <v>10</v>
      </c>
      <c r="I53" s="172" t="s">
        <v>515</v>
      </c>
      <c r="J53" s="172" t="s">
        <v>671</v>
      </c>
      <c r="K53" s="203">
        <f>SUMIFS('Ф2 ИП'!L:L,'Ф2 ИП'!$D:$D,$D53,'Ф2 ИП'!$B:$B,$B53)</f>
        <v>139122.27395880606</v>
      </c>
      <c r="L53" s="203">
        <f>SUMIFS('Ф2 ИП'!M:M,'Ф2 ИП'!$D:$D,$D53,'Ф2 ИП'!$B:$B,$B53)</f>
        <v>114615.355</v>
      </c>
      <c r="M53" s="203">
        <f>SUMIFS('Ф2 ИП'!N:N,'Ф2 ИП'!$D:$D,$D53,'Ф2 ИП'!$B:$B,$B53)</f>
        <v>0</v>
      </c>
      <c r="N53" s="203">
        <f>SUMIFS('Ф2 ИП'!O:O,'Ф2 ИП'!$D:$D,$D53,'Ф2 ИП'!$B:$B,$B53)</f>
        <v>0</v>
      </c>
      <c r="O53" s="203">
        <f>SUMIFS('Ф2 ИП'!P:P,'Ф2 ИП'!$D:$D,$D53,'Ф2 ИП'!$B:$B,$B53)</f>
        <v>11791.62</v>
      </c>
      <c r="P53" s="203">
        <f>SUMIFS('Ф2 ИП'!Q:Q,'Ф2 ИП'!$D:$D,$D53,'Ф2 ИП'!$B:$B,$B53)</f>
        <v>0</v>
      </c>
      <c r="Q53" s="203">
        <f>SUMIFS('Ф2 ИП'!R:R,'Ф2 ИП'!$D:$D,$D53,'Ф2 ИП'!$B:$B,$B53)</f>
        <v>0</v>
      </c>
      <c r="R53" s="203">
        <f>SUMIFS('Ф2 ИП'!S:S,'Ф2 ИП'!$D:$D,$D53,'Ф2 ИП'!$B:$B,$B53)</f>
        <v>62037.836710772099</v>
      </c>
      <c r="S53" s="203">
        <f>SUMIFS('Ф2 ИП'!T:T,'Ф2 ИП'!$D:$D,$D53,'Ф2 ИП'!$B:$B,$B53)</f>
        <v>57736.546698825237</v>
      </c>
      <c r="T53" s="203">
        <f>SUMIFS('Ф2 ИП'!U:U,'Ф2 ИП'!$D:$D,$D53,'Ф2 ИП'!$B:$B,$B53)</f>
        <v>7556.2705492087525</v>
      </c>
      <c r="U53" s="203">
        <f>SUMIFS('Ф2 ИП'!V:V,'Ф2 ИП'!$D:$D,$D53,'Ф2 ИП'!$B:$B,$B53)</f>
        <v>0</v>
      </c>
      <c r="V53" s="203">
        <f>SUMIFS('Ф2 ИП'!W:W,'Ф2 ИП'!$D:$D,$D53,'Ф2 ИП'!$B:$B,$B53)</f>
        <v>-1.9099388737231493E-11</v>
      </c>
      <c r="W53" s="203">
        <f>SUMIFS('Ф2 ИП'!X:X,'Ф2 ИП'!$D:$D,$D53,'Ф2 ИП'!$B:$B,$B53)</f>
        <v>0</v>
      </c>
      <c r="X53" s="203">
        <f>SUMIFS('Ф2 ИП'!Y:Y,'Ф2 ИП'!$D:$D,$D53,'Ф2 ИП'!$B:$B,$B53)</f>
        <v>0</v>
      </c>
      <c r="Y53" s="203">
        <f>SUMIFS('Ф2 ИП'!Z:Z,'Ф2 ИП'!$D:$D,$D53,'Ф2 ИП'!$B:$B,$B53)</f>
        <v>0</v>
      </c>
      <c r="Z53" s="203">
        <f>SUMIFS('Ф2 ИП'!AA:AA,'Ф2 ИП'!$D:$D,$D53,'Ф2 ИП'!$B:$B,$B53)</f>
        <v>0</v>
      </c>
      <c r="AA53" s="203">
        <f>SUMIFS('Ф2 ИП'!AB:AB,'Ф2 ИП'!$D:$D,$D53,'Ф2 ИП'!$B:$B,$B53)</f>
        <v>0</v>
      </c>
      <c r="AB53" s="203">
        <f>SUMIFS('Ф2 ИП'!AC:AC,'Ф2 ИП'!$D:$D,$D53,'Ф2 ИП'!$B:$B,$B53)</f>
        <v>0</v>
      </c>
      <c r="AC53" s="203">
        <f>SUMIFS('Ф2 ИП'!AD:AD,'Ф2 ИП'!$D:$D,$D53,'Ф2 ИП'!$B:$B,$B53)</f>
        <v>0</v>
      </c>
      <c r="AD53" s="203">
        <f>SUMIFS('Ф2 ИП'!AE:AE,'Ф2 ИП'!$D:$D,$D53,'Ф2 ИП'!$B:$B,$B53)</f>
        <v>0</v>
      </c>
      <c r="AE53" s="203">
        <f>SUMIFS('Ф2 ИП'!AF:AF,'Ф2 ИП'!$D:$D,$D53,'Ф2 ИП'!$B:$B,$B53)</f>
        <v>0</v>
      </c>
      <c r="AF53" s="203">
        <f>SUMIFS('Ф2 ИП'!AG:AG,'Ф2 ИП'!$D:$D,$D53,'Ф2 ИП'!$B:$B,$B53)</f>
        <v>0</v>
      </c>
      <c r="AG53" s="203">
        <f>SUMIFS('Ф2 ИП'!AH:AH,'Ф2 ИП'!$D:$D,$D53,'Ф2 ИП'!$B:$B,$B53)</f>
        <v>0</v>
      </c>
      <c r="AH53" s="203">
        <f>SUMIFS('Ф2 ИП'!AI:AI,'Ф2 ИП'!$D:$D,$D53,'Ф2 ИП'!$B:$B,$B53)</f>
        <v>0</v>
      </c>
      <c r="AI53" s="203">
        <f>SUMIFS('Ф2 ИП'!AJ:AJ,'Ф2 ИП'!$D:$D,$D53,'Ф2 ИП'!$B:$B,$B53)</f>
        <v>0</v>
      </c>
      <c r="AJ53" s="203">
        <f>SUMIFS('Ф2 ИП'!AK:AK,'Ф2 ИП'!$D:$D,$D53,'Ф2 ИП'!$B:$B,$B53)</f>
        <v>0</v>
      </c>
      <c r="AK53" s="203">
        <f>SUMIFS('Ф2 ИП'!AL:AL,'Ф2 ИП'!$D:$D,$D53,'Ф2 ИП'!$B:$B,$B53)</f>
        <v>0</v>
      </c>
      <c r="AL53" s="203">
        <f>SUMIFS('Ф2 ИП'!AM:AM,'Ф2 ИП'!$D:$D,$D53,'Ф2 ИП'!$B:$B,$B53)</f>
        <v>0</v>
      </c>
      <c r="AM53" s="203">
        <f>SUMIFS('Ф2 ИП'!AN:AN,'Ф2 ИП'!$D:$D,$D53,'Ф2 ИП'!$B:$B,$B53)</f>
        <v>0</v>
      </c>
      <c r="AN53" s="203">
        <f>SUMIFS('Ф2 ИП'!AO:AO,'Ф2 ИП'!$D:$D,$D53,'Ф2 ИП'!$B:$B,$B53)</f>
        <v>0</v>
      </c>
      <c r="AO53" s="203">
        <f>SUMIFS('Ф2 ИП'!AP:AP,'Ф2 ИП'!$D:$D,$D53,'Ф2 ИП'!$B:$B,$B53)</f>
        <v>0</v>
      </c>
    </row>
    <row r="54" spans="1:46" s="144" customFormat="1" ht="30" customHeight="1" x14ac:dyDescent="0.2">
      <c r="A54" s="172" t="s">
        <v>553</v>
      </c>
      <c r="B54" s="302" t="s">
        <v>846</v>
      </c>
      <c r="C54" s="193" t="s">
        <v>510</v>
      </c>
      <c r="D54" s="193" t="s">
        <v>1089</v>
      </c>
      <c r="E54" s="173" t="s">
        <v>520</v>
      </c>
      <c r="F54" s="170" t="s">
        <v>74</v>
      </c>
      <c r="G54" s="351">
        <v>0</v>
      </c>
      <c r="H54" s="303" t="s">
        <v>847</v>
      </c>
      <c r="I54" s="172" t="s">
        <v>515</v>
      </c>
      <c r="J54" s="172" t="s">
        <v>671</v>
      </c>
      <c r="K54" s="203">
        <f t="shared" ref="K54:K55" si="2">SUM(N54:U54)</f>
        <v>26356.822367168217</v>
      </c>
      <c r="L54" s="203">
        <f>SUMIFS('Ф2 ИП'!M:M,'Ф2 ИП'!$D:$D,$D54,'Ф2 ИП'!$B:$B,$B54)</f>
        <v>20438.4691512014</v>
      </c>
      <c r="M54" s="305"/>
      <c r="N54" s="203">
        <f>SUMIFS('Ф2 ИП'!O:O,'Ф2 ИП'!$D:$D,$D54,'Ф2 ИП'!$B:$B,$B54)</f>
        <v>0</v>
      </c>
      <c r="O54" s="203">
        <f>SUMIFS('Ф2 ИП'!P:P,'Ф2 ИП'!$D:$D,$D54,'Ф2 ИП'!$B:$B,$B54)</f>
        <v>2102.6999999999998</v>
      </c>
      <c r="P54" s="203">
        <f>SUMIFS('Ф2 ИП'!Q:Q,'Ф2 ИП'!$D:$D,$D54,'Ф2 ИП'!$B:$B,$B54)</f>
        <v>0</v>
      </c>
      <c r="Q54" s="203">
        <f>SUMIFS('Ф2 ИП'!R:R,'Ф2 ИП'!$D:$D,$D54,'Ф2 ИП'!$B:$B,$B54)</f>
        <v>0</v>
      </c>
      <c r="R54" s="203">
        <f>SUMIFS('Ф2 ИП'!S:S,'Ф2 ИП'!$D:$D,$D54,'Ф2 ИП'!$B:$B,$B54)</f>
        <v>0</v>
      </c>
      <c r="S54" s="203">
        <f>SUMIFS('Ф2 ИП'!T:T,'Ф2 ИП'!$D:$D,$D54,'Ф2 ИП'!$B:$B,$B54)</f>
        <v>0</v>
      </c>
      <c r="T54" s="203">
        <f>SUMIFS('Ф2 ИП'!U:U,'Ф2 ИП'!$D:$D,$D54,'Ф2 ИП'!$B:$B,$B54)</f>
        <v>24254.122367168216</v>
      </c>
      <c r="U54" s="203">
        <f>SUMIFS('Ф2 ИП'!V:V,'Ф2 ИП'!$D:$D,$D54,'Ф2 ИП'!$B:$B,$B54)</f>
        <v>0</v>
      </c>
      <c r="V54" s="203">
        <f>SUMIFS('Ф2 ИП'!W:W,'Ф2 ИП'!$D:$D,$D54,'Ф2 ИП'!$B:$B,$B54)</f>
        <v>0</v>
      </c>
      <c r="W54" s="203">
        <f>SUMIFS('Ф2 ИП'!X:X,'Ф2 ИП'!$D:$D,$D54,'Ф2 ИП'!$B:$B,$B54)</f>
        <v>0</v>
      </c>
      <c r="X54" s="203">
        <f>SUMIFS('Ф2 ИП'!Y:Y,'Ф2 ИП'!$D:$D,$D54,'Ф2 ИП'!$B:$B,$B54)</f>
        <v>0</v>
      </c>
      <c r="Y54" s="203">
        <f>SUMIFS('Ф2 ИП'!Z:Z,'Ф2 ИП'!$D:$D,$D54,'Ф2 ИП'!$B:$B,$B54)</f>
        <v>0</v>
      </c>
      <c r="Z54" s="203">
        <f>SUMIFS('Ф2 ИП'!AA:AA,'Ф2 ИП'!$D:$D,$D54,'Ф2 ИП'!$B:$B,$B54)</f>
        <v>0</v>
      </c>
      <c r="AA54" s="203">
        <f>SUMIFS('Ф2 ИП'!AB:AB,'Ф2 ИП'!$D:$D,$D54,'Ф2 ИП'!$B:$B,$B54)</f>
        <v>0</v>
      </c>
      <c r="AB54" s="203">
        <f>SUMIFS('Ф2 ИП'!AC:AC,'Ф2 ИП'!$D:$D,$D54,'Ф2 ИП'!$B:$B,$B54)</f>
        <v>0</v>
      </c>
      <c r="AC54" s="203">
        <f>SUMIFS('Ф2 ИП'!AD:AD,'Ф2 ИП'!$D:$D,$D54,'Ф2 ИП'!$B:$B,$B54)</f>
        <v>0</v>
      </c>
      <c r="AD54" s="203">
        <f>SUMIFS('Ф2 ИП'!AE:AE,'Ф2 ИП'!$D:$D,$D54,'Ф2 ИП'!$B:$B,$B54)</f>
        <v>0</v>
      </c>
      <c r="AE54" s="203">
        <f>SUMIFS('Ф2 ИП'!AF:AF,'Ф2 ИП'!$D:$D,$D54,'Ф2 ИП'!$B:$B,$B54)</f>
        <v>0</v>
      </c>
      <c r="AF54" s="203">
        <f>SUMIFS('Ф2 ИП'!AG:AG,'Ф2 ИП'!$D:$D,$D54,'Ф2 ИП'!$B:$B,$B54)</f>
        <v>0</v>
      </c>
      <c r="AG54" s="203">
        <f>SUMIFS('Ф2 ИП'!AH:AH,'Ф2 ИП'!$D:$D,$D54,'Ф2 ИП'!$B:$B,$B54)</f>
        <v>0</v>
      </c>
      <c r="AH54" s="203">
        <f>SUMIFS('Ф2 ИП'!AI:AI,'Ф2 ИП'!$D:$D,$D54,'Ф2 ИП'!$B:$B,$B54)</f>
        <v>0</v>
      </c>
      <c r="AI54" s="203">
        <f>SUMIFS('Ф2 ИП'!AJ:AJ,'Ф2 ИП'!$D:$D,$D54,'Ф2 ИП'!$B:$B,$B54)</f>
        <v>0</v>
      </c>
      <c r="AJ54" s="203">
        <f>SUMIFS('Ф2 ИП'!AK:AK,'Ф2 ИП'!$D:$D,$D54,'Ф2 ИП'!$B:$B,$B54)</f>
        <v>0</v>
      </c>
      <c r="AK54" s="203">
        <f>SUMIFS('Ф2 ИП'!AL:AL,'Ф2 ИП'!$D:$D,$D54,'Ф2 ИП'!$B:$B,$B54)</f>
        <v>0</v>
      </c>
      <c r="AL54" s="203">
        <f>SUMIFS('Ф2 ИП'!AM:AM,'Ф2 ИП'!$D:$D,$D54,'Ф2 ИП'!$B:$B,$B54)</f>
        <v>0</v>
      </c>
      <c r="AM54" s="203">
        <f>SUMIFS('Ф2 ИП'!AN:AN,'Ф2 ИП'!$D:$D,$D54,'Ф2 ИП'!$B:$B,$B54)</f>
        <v>0</v>
      </c>
      <c r="AN54" s="203">
        <f>SUMIFS('Ф2 ИП'!AO:AO,'Ф2 ИП'!$D:$D,$D54,'Ф2 ИП'!$B:$B,$B54)</f>
        <v>0</v>
      </c>
      <c r="AO54" s="203">
        <f>SUMIFS('Ф2 ИП'!AP:AP,'Ф2 ИП'!$D:$D,$D54,'Ф2 ИП'!$B:$B,$B54)</f>
        <v>0</v>
      </c>
    </row>
    <row r="55" spans="1:46" s="144" customFormat="1" ht="30" customHeight="1" x14ac:dyDescent="0.2">
      <c r="A55" s="172" t="s">
        <v>554</v>
      </c>
      <c r="B55" s="302" t="s">
        <v>1078</v>
      </c>
      <c r="C55" s="193" t="s">
        <v>714</v>
      </c>
      <c r="D55" s="193" t="s">
        <v>715</v>
      </c>
      <c r="E55" s="173" t="s">
        <v>496</v>
      </c>
      <c r="F55" s="173" t="s">
        <v>497</v>
      </c>
      <c r="G55" s="351">
        <v>0</v>
      </c>
      <c r="H55" s="303" t="s">
        <v>793</v>
      </c>
      <c r="I55" s="172" t="s">
        <v>515</v>
      </c>
      <c r="J55" s="172" t="s">
        <v>670</v>
      </c>
      <c r="K55" s="203">
        <f t="shared" si="2"/>
        <v>31096.045575093052</v>
      </c>
      <c r="L55" s="203">
        <f>SUMIFS('Ф2 ИП'!M:M,'Ф2 ИП'!$D:$D,$D55,'Ф2 ИП'!$B:$B,$B55)</f>
        <v>26169.695988816959</v>
      </c>
      <c r="M55" s="305">
        <v>0</v>
      </c>
      <c r="N55" s="203">
        <f>SUMIFS('Ф2 ИП'!O:O,'Ф2 ИП'!$D:$D,$D55,'Ф2 ИП'!$B:$B,$B55)</f>
        <v>0</v>
      </c>
      <c r="O55" s="203">
        <f>SUMIFS('Ф2 ИП'!P:P,'Ф2 ИП'!$D:$D,$D55,'Ф2 ИП'!$B:$B,$B55)</f>
        <v>2692.338323329489</v>
      </c>
      <c r="P55" s="203">
        <f>SUMIFS('Ф2 ИП'!Q:Q,'Ф2 ИП'!$D:$D,$D55,'Ф2 ИП'!$B:$B,$B55)</f>
        <v>0</v>
      </c>
      <c r="Q55" s="203">
        <f>SUMIFS('Ф2 ИП'!R:R,'Ф2 ИП'!$D:$D,$D55,'Ф2 ИП'!$B:$B,$B55)</f>
        <v>0</v>
      </c>
      <c r="R55" s="203">
        <f>SUMIFS('Ф2 ИП'!S:S,'Ф2 ИП'!$D:$D,$D55,'Ф2 ИП'!$B:$B,$B55)</f>
        <v>26755.860989637091</v>
      </c>
      <c r="S55" s="203">
        <f>SUMIFS('Ф2 ИП'!T:T,'Ф2 ИП'!$D:$D,$D55,'Ф2 ИП'!$B:$B,$B55)</f>
        <v>1647.8462621264728</v>
      </c>
      <c r="T55" s="203">
        <f>SUMIFS('Ф2 ИП'!U:U,'Ф2 ИП'!$D:$D,$D55,'Ф2 ИП'!$B:$B,$B55)</f>
        <v>0</v>
      </c>
      <c r="U55" s="203">
        <f>SUMIFS('Ф2 ИП'!V:V,'Ф2 ИП'!$D:$D,$D55,'Ф2 ИП'!$B:$B,$B55)</f>
        <v>0</v>
      </c>
      <c r="V55" s="203">
        <f>SUMIFS('Ф2 ИП'!W:W,'Ф2 ИП'!$D:$D,$D55,'Ф2 ИП'!$B:$B,$B55)</f>
        <v>6.8212102632969618E-13</v>
      </c>
      <c r="W55" s="203">
        <f>SUMIFS('Ф2 ИП'!X:X,'Ф2 ИП'!$D:$D,$D55,'Ф2 ИП'!$B:$B,$B55)</f>
        <v>0</v>
      </c>
      <c r="X55" s="203">
        <f>SUMIFS('Ф2 ИП'!Y:Y,'Ф2 ИП'!$D:$D,$D55,'Ф2 ИП'!$B:$B,$B55)</f>
        <v>0</v>
      </c>
      <c r="Y55" s="203">
        <f>SUMIFS('Ф2 ИП'!Z:Z,'Ф2 ИП'!$D:$D,$D55,'Ф2 ИП'!$B:$B,$B55)</f>
        <v>0</v>
      </c>
      <c r="Z55" s="203">
        <f>SUMIFS('Ф2 ИП'!AA:AA,'Ф2 ИП'!$D:$D,$D55,'Ф2 ИП'!$B:$B,$B55)</f>
        <v>0</v>
      </c>
      <c r="AA55" s="203">
        <f>SUMIFS('Ф2 ИП'!AB:AB,'Ф2 ИП'!$D:$D,$D55,'Ф2 ИП'!$B:$B,$B55)</f>
        <v>0</v>
      </c>
      <c r="AB55" s="203">
        <f>SUMIFS('Ф2 ИП'!AC:AC,'Ф2 ИП'!$D:$D,$D55,'Ф2 ИП'!$B:$B,$B55)</f>
        <v>0</v>
      </c>
      <c r="AC55" s="203">
        <f>SUMIFS('Ф2 ИП'!AD:AD,'Ф2 ИП'!$D:$D,$D55,'Ф2 ИП'!$B:$B,$B55)</f>
        <v>0</v>
      </c>
      <c r="AD55" s="203">
        <f>SUMIFS('Ф2 ИП'!AE:AE,'Ф2 ИП'!$D:$D,$D55,'Ф2 ИП'!$B:$B,$B55)</f>
        <v>0</v>
      </c>
      <c r="AE55" s="203">
        <f>SUMIFS('Ф2 ИП'!AF:AF,'Ф2 ИП'!$D:$D,$D55,'Ф2 ИП'!$B:$B,$B55)</f>
        <v>0</v>
      </c>
      <c r="AF55" s="203">
        <f>SUMIFS('Ф2 ИП'!AG:AG,'Ф2 ИП'!$D:$D,$D55,'Ф2 ИП'!$B:$B,$B55)</f>
        <v>0</v>
      </c>
      <c r="AG55" s="203">
        <f>SUMIFS('Ф2 ИП'!AH:AH,'Ф2 ИП'!$D:$D,$D55,'Ф2 ИП'!$B:$B,$B55)</f>
        <v>0</v>
      </c>
      <c r="AH55" s="203">
        <f>SUMIFS('Ф2 ИП'!AI:AI,'Ф2 ИП'!$D:$D,$D55,'Ф2 ИП'!$B:$B,$B55)</f>
        <v>0</v>
      </c>
      <c r="AI55" s="203">
        <f>SUMIFS('Ф2 ИП'!AJ:AJ,'Ф2 ИП'!$D:$D,$D55,'Ф2 ИП'!$B:$B,$B55)</f>
        <v>0</v>
      </c>
      <c r="AJ55" s="203">
        <f>SUMIFS('Ф2 ИП'!AK:AK,'Ф2 ИП'!$D:$D,$D55,'Ф2 ИП'!$B:$B,$B55)</f>
        <v>0</v>
      </c>
      <c r="AK55" s="203">
        <f>SUMIFS('Ф2 ИП'!AL:AL,'Ф2 ИП'!$D:$D,$D55,'Ф2 ИП'!$B:$B,$B55)</f>
        <v>0</v>
      </c>
      <c r="AL55" s="203">
        <f>SUMIFS('Ф2 ИП'!AM:AM,'Ф2 ИП'!$D:$D,$D55,'Ф2 ИП'!$B:$B,$B55)</f>
        <v>0</v>
      </c>
      <c r="AM55" s="203">
        <f>SUMIFS('Ф2 ИП'!AN:AN,'Ф2 ИП'!$D:$D,$D55,'Ф2 ИП'!$B:$B,$B55)</f>
        <v>0</v>
      </c>
      <c r="AN55" s="203">
        <f>SUMIFS('Ф2 ИП'!AO:AO,'Ф2 ИП'!$D:$D,$D55,'Ф2 ИП'!$B:$B,$B55)</f>
        <v>0</v>
      </c>
      <c r="AO55" s="203">
        <f>SUMIFS('Ф2 ИП'!AP:AP,'Ф2 ИП'!$D:$D,$D55,'Ф2 ИП'!$B:$B,$B55)</f>
        <v>0</v>
      </c>
    </row>
    <row r="56" spans="1:46" s="144" customFormat="1" ht="30" customHeight="1" x14ac:dyDescent="0.2">
      <c r="A56" s="172" t="s">
        <v>649</v>
      </c>
      <c r="B56" s="302" t="s">
        <v>893</v>
      </c>
      <c r="C56" s="193" t="s">
        <v>791</v>
      </c>
      <c r="D56" s="193" t="s">
        <v>792</v>
      </c>
      <c r="E56" s="173" t="s">
        <v>496</v>
      </c>
      <c r="F56" s="173" t="s">
        <v>497</v>
      </c>
      <c r="G56" s="351">
        <v>0</v>
      </c>
      <c r="H56" s="303" t="s">
        <v>794</v>
      </c>
      <c r="I56" s="172" t="s">
        <v>515</v>
      </c>
      <c r="J56" s="172" t="s">
        <v>670</v>
      </c>
      <c r="K56" s="203">
        <f>SUM(N56:U56)</f>
        <v>15245.204663581575</v>
      </c>
      <c r="L56" s="203">
        <f>SUMIFS('Ф2 ИП'!M:M,'Ф2 ИП'!$D:$D,$D56,'Ф2 ИП'!$B:$B,$B56)</f>
        <v>12830.004121738681</v>
      </c>
      <c r="M56" s="305"/>
      <c r="N56" s="203">
        <f>SUMIFS('Ф2 ИП'!O:O,'Ф2 ИП'!$D:$D,$D56,'Ф2 ИП'!$B:$B,$B56)</f>
        <v>0</v>
      </c>
      <c r="O56" s="203">
        <f>SUMIFS('Ф2 ИП'!P:P,'Ф2 ИП'!$D:$D,$D56,'Ф2 ИП'!$B:$B,$B56)</f>
        <v>1319.95</v>
      </c>
      <c r="P56" s="203">
        <f>SUMIFS('Ф2 ИП'!Q:Q,'Ф2 ИП'!$D:$D,$D56,'Ф2 ИП'!$B:$B,$B56)</f>
        <v>0</v>
      </c>
      <c r="Q56" s="203">
        <f>SUMIFS('Ф2 ИП'!R:R,'Ф2 ИП'!$D:$D,$D56,'Ф2 ИП'!$B:$B,$B56)</f>
        <v>0</v>
      </c>
      <c r="R56" s="203">
        <f>SUMIFS('Ф2 ИП'!S:S,'Ф2 ИП'!$D:$D,$D56,'Ф2 ИП'!$B:$B,$B56)</f>
        <v>13117.378471817297</v>
      </c>
      <c r="S56" s="203">
        <f>SUMIFS('Ф2 ИП'!T:T,'Ф2 ИП'!$D:$D,$D56,'Ф2 ИП'!$B:$B,$B56)</f>
        <v>807.87619176427722</v>
      </c>
      <c r="T56" s="203">
        <f>SUMIFS('Ф2 ИП'!U:U,'Ф2 ИП'!$D:$D,$D56,'Ф2 ИП'!$B:$B,$B56)</f>
        <v>0</v>
      </c>
      <c r="U56" s="203">
        <f>SUMIFS('Ф2 ИП'!V:V,'Ф2 ИП'!$D:$D,$D56,'Ф2 ИП'!$B:$B,$B56)</f>
        <v>0</v>
      </c>
      <c r="V56" s="203">
        <f>SUMIFS('Ф2 ИП'!W:W,'Ф2 ИП'!$D:$D,$D56,'Ф2 ИП'!$B:$B,$B56)</f>
        <v>0</v>
      </c>
      <c r="W56" s="203">
        <f>SUMIFS('Ф2 ИП'!X:X,'Ф2 ИП'!$D:$D,$D56,'Ф2 ИП'!$B:$B,$B56)</f>
        <v>0</v>
      </c>
      <c r="X56" s="203">
        <f>SUMIFS('Ф2 ИП'!Y:Y,'Ф2 ИП'!$D:$D,$D56,'Ф2 ИП'!$B:$B,$B56)</f>
        <v>0</v>
      </c>
      <c r="Y56" s="203">
        <f>SUMIFS('Ф2 ИП'!Z:Z,'Ф2 ИП'!$D:$D,$D56,'Ф2 ИП'!$B:$B,$B56)</f>
        <v>0</v>
      </c>
      <c r="Z56" s="203">
        <f>SUMIFS('Ф2 ИП'!AA:AA,'Ф2 ИП'!$D:$D,$D56,'Ф2 ИП'!$B:$B,$B56)</f>
        <v>0</v>
      </c>
      <c r="AA56" s="203">
        <f>SUMIFS('Ф2 ИП'!AB:AB,'Ф2 ИП'!$D:$D,$D56,'Ф2 ИП'!$B:$B,$B56)</f>
        <v>0</v>
      </c>
      <c r="AB56" s="203">
        <f>SUMIFS('Ф2 ИП'!AC:AC,'Ф2 ИП'!$D:$D,$D56,'Ф2 ИП'!$B:$B,$B56)</f>
        <v>0</v>
      </c>
      <c r="AC56" s="203">
        <f>SUMIFS('Ф2 ИП'!AD:AD,'Ф2 ИП'!$D:$D,$D56,'Ф2 ИП'!$B:$B,$B56)</f>
        <v>0</v>
      </c>
      <c r="AD56" s="203">
        <f>SUMIFS('Ф2 ИП'!AE:AE,'Ф2 ИП'!$D:$D,$D56,'Ф2 ИП'!$B:$B,$B56)</f>
        <v>0</v>
      </c>
      <c r="AE56" s="203">
        <f>SUMIFS('Ф2 ИП'!AF:AF,'Ф2 ИП'!$D:$D,$D56,'Ф2 ИП'!$B:$B,$B56)</f>
        <v>0</v>
      </c>
      <c r="AF56" s="203">
        <f>SUMIFS('Ф2 ИП'!AG:AG,'Ф2 ИП'!$D:$D,$D56,'Ф2 ИП'!$B:$B,$B56)</f>
        <v>0</v>
      </c>
      <c r="AG56" s="203">
        <f>SUMIFS('Ф2 ИП'!AH:AH,'Ф2 ИП'!$D:$D,$D56,'Ф2 ИП'!$B:$B,$B56)</f>
        <v>0</v>
      </c>
      <c r="AH56" s="203">
        <f>SUMIFS('Ф2 ИП'!AI:AI,'Ф2 ИП'!$D:$D,$D56,'Ф2 ИП'!$B:$B,$B56)</f>
        <v>0</v>
      </c>
      <c r="AI56" s="203">
        <f>SUMIFS('Ф2 ИП'!AJ:AJ,'Ф2 ИП'!$D:$D,$D56,'Ф2 ИП'!$B:$B,$B56)</f>
        <v>0</v>
      </c>
      <c r="AJ56" s="203">
        <f>SUMIFS('Ф2 ИП'!AK:AK,'Ф2 ИП'!$D:$D,$D56,'Ф2 ИП'!$B:$B,$B56)</f>
        <v>0</v>
      </c>
      <c r="AK56" s="203">
        <f>SUMIFS('Ф2 ИП'!AL:AL,'Ф2 ИП'!$D:$D,$D56,'Ф2 ИП'!$B:$B,$B56)</f>
        <v>0</v>
      </c>
      <c r="AL56" s="203">
        <f>SUMIFS('Ф2 ИП'!AM:AM,'Ф2 ИП'!$D:$D,$D56,'Ф2 ИП'!$B:$B,$B56)</f>
        <v>0</v>
      </c>
      <c r="AM56" s="203">
        <f>SUMIFS('Ф2 ИП'!AN:AN,'Ф2 ИП'!$D:$D,$D56,'Ф2 ИП'!$B:$B,$B56)</f>
        <v>0</v>
      </c>
      <c r="AN56" s="203">
        <f>SUMIFS('Ф2 ИП'!AO:AO,'Ф2 ИП'!$D:$D,$D56,'Ф2 ИП'!$B:$B,$B56)</f>
        <v>0</v>
      </c>
      <c r="AO56" s="203">
        <f>SUMIFS('Ф2 ИП'!AP:AP,'Ф2 ИП'!$D:$D,$D56,'Ф2 ИП'!$B:$B,$B56)</f>
        <v>0</v>
      </c>
    </row>
    <row r="57" spans="1:46" s="146" customFormat="1" ht="30" customHeight="1" x14ac:dyDescent="0.2">
      <c r="A57" s="597" t="s">
        <v>516</v>
      </c>
      <c r="B57" s="597"/>
      <c r="C57" s="597"/>
      <c r="D57" s="597"/>
      <c r="E57" s="597"/>
      <c r="F57" s="597"/>
      <c r="G57" s="597"/>
      <c r="H57" s="597"/>
      <c r="I57" s="191"/>
      <c r="J57" s="191"/>
      <c r="K57" s="316">
        <f>SUM(K27:K56)</f>
        <v>2607052.0872420324</v>
      </c>
      <c r="L57" s="316">
        <f>SUM(L27:L56)</f>
        <v>2204466.8619420272</v>
      </c>
      <c r="M57" s="316">
        <f t="shared" ref="M57:AO57" si="3">SUM(M27:M56)</f>
        <v>0</v>
      </c>
      <c r="N57" s="316">
        <f>SUM(N27:N56)</f>
        <v>0</v>
      </c>
      <c r="O57" s="316">
        <f>SUM(O27:O56)</f>
        <v>226795.30230728598</v>
      </c>
      <c r="P57" s="316">
        <f>SUM(P27:P56)</f>
        <v>331526.45190107659</v>
      </c>
      <c r="Q57" s="316">
        <f t="shared" si="3"/>
        <v>305580.56378110108</v>
      </c>
      <c r="R57" s="316">
        <f t="shared" si="3"/>
        <v>1305329.1951122941</v>
      </c>
      <c r="S57" s="316">
        <f t="shared" si="3"/>
        <v>344514.0365090915</v>
      </c>
      <c r="T57" s="316">
        <f t="shared" si="3"/>
        <v>93306.537631183426</v>
      </c>
      <c r="U57" s="316">
        <f t="shared" si="3"/>
        <v>0</v>
      </c>
      <c r="V57" s="316">
        <f t="shared" si="3"/>
        <v>-1.7973889043787494E-10</v>
      </c>
      <c r="W57" s="316">
        <f t="shared" si="3"/>
        <v>0</v>
      </c>
      <c r="X57" s="316">
        <f t="shared" si="3"/>
        <v>0</v>
      </c>
      <c r="Y57" s="316">
        <f t="shared" si="3"/>
        <v>0</v>
      </c>
      <c r="Z57" s="316">
        <f t="shared" si="3"/>
        <v>0</v>
      </c>
      <c r="AA57" s="316">
        <f t="shared" si="3"/>
        <v>0</v>
      </c>
      <c r="AB57" s="316">
        <f t="shared" si="3"/>
        <v>0</v>
      </c>
      <c r="AC57" s="316">
        <f t="shared" si="3"/>
        <v>0</v>
      </c>
      <c r="AD57" s="316">
        <f t="shared" si="3"/>
        <v>0</v>
      </c>
      <c r="AE57" s="316">
        <f t="shared" si="3"/>
        <v>0</v>
      </c>
      <c r="AF57" s="316">
        <f t="shared" si="3"/>
        <v>0</v>
      </c>
      <c r="AG57" s="316">
        <f t="shared" si="3"/>
        <v>0</v>
      </c>
      <c r="AH57" s="316">
        <f t="shared" si="3"/>
        <v>0</v>
      </c>
      <c r="AI57" s="316">
        <f t="shared" si="3"/>
        <v>0</v>
      </c>
      <c r="AJ57" s="316">
        <f t="shared" si="3"/>
        <v>0</v>
      </c>
      <c r="AK57" s="316">
        <f t="shared" si="3"/>
        <v>0</v>
      </c>
      <c r="AL57" s="316">
        <f t="shared" si="3"/>
        <v>0</v>
      </c>
      <c r="AM57" s="316">
        <f t="shared" si="3"/>
        <v>0</v>
      </c>
      <c r="AN57" s="316">
        <f t="shared" si="3"/>
        <v>0</v>
      </c>
      <c r="AO57" s="316">
        <f t="shared" si="3"/>
        <v>0</v>
      </c>
    </row>
    <row r="58" spans="1:46" s="147" customFormat="1" ht="30" customHeight="1" x14ac:dyDescent="0.2">
      <c r="A58" s="598" t="s">
        <v>431</v>
      </c>
      <c r="B58" s="598"/>
      <c r="C58" s="598"/>
      <c r="D58" s="598"/>
      <c r="E58" s="598"/>
      <c r="F58" s="598"/>
      <c r="G58" s="598"/>
      <c r="H58" s="598"/>
      <c r="I58" s="598"/>
      <c r="J58" s="598"/>
      <c r="K58" s="598"/>
      <c r="L58" s="598"/>
      <c r="M58" s="598"/>
      <c r="N58" s="598"/>
      <c r="O58" s="598"/>
      <c r="P58" s="598"/>
      <c r="Q58" s="598"/>
      <c r="R58" s="598"/>
      <c r="S58" s="598"/>
      <c r="T58" s="598"/>
      <c r="U58" s="598"/>
      <c r="V58" s="598"/>
      <c r="W58" s="588"/>
      <c r="X58" s="352"/>
      <c r="Y58" s="315"/>
      <c r="Z58" s="315"/>
      <c r="AA58" s="315"/>
      <c r="AB58" s="315"/>
      <c r="AC58" s="315"/>
      <c r="AD58" s="353"/>
      <c r="AE58" s="353"/>
      <c r="AF58" s="353"/>
      <c r="AG58" s="353"/>
      <c r="AH58" s="353"/>
      <c r="AI58" s="353"/>
      <c r="AJ58" s="353"/>
      <c r="AK58" s="353"/>
      <c r="AL58" s="353"/>
      <c r="AM58" s="353"/>
      <c r="AN58" s="353"/>
      <c r="AO58" s="353"/>
    </row>
    <row r="59" spans="1:46" s="148" customFormat="1" ht="30" customHeight="1" x14ac:dyDescent="0.2">
      <c r="A59" s="596" t="s">
        <v>432</v>
      </c>
      <c r="B59" s="596"/>
      <c r="C59" s="596"/>
      <c r="D59" s="596"/>
      <c r="E59" s="596"/>
      <c r="F59" s="596"/>
      <c r="G59" s="596"/>
      <c r="H59" s="596"/>
      <c r="I59" s="596"/>
      <c r="J59" s="596"/>
      <c r="K59" s="596"/>
      <c r="L59" s="596"/>
      <c r="M59" s="596"/>
      <c r="N59" s="596"/>
      <c r="O59" s="596"/>
      <c r="P59" s="596"/>
      <c r="Q59" s="596"/>
      <c r="R59" s="596"/>
      <c r="S59" s="596"/>
      <c r="T59" s="596"/>
      <c r="U59" s="596"/>
      <c r="V59" s="596"/>
      <c r="W59" s="585"/>
      <c r="X59" s="352"/>
      <c r="Y59" s="315"/>
      <c r="Z59" s="315"/>
      <c r="AA59" s="315"/>
      <c r="AB59" s="315"/>
      <c r="AC59" s="315"/>
      <c r="AD59" s="354"/>
      <c r="AE59" s="354"/>
      <c r="AF59" s="354"/>
      <c r="AG59" s="354"/>
      <c r="AH59" s="354"/>
      <c r="AI59" s="354"/>
      <c r="AJ59" s="354"/>
      <c r="AK59" s="354"/>
      <c r="AL59" s="354"/>
      <c r="AM59" s="354"/>
      <c r="AN59" s="354"/>
      <c r="AO59" s="354"/>
    </row>
    <row r="60" spans="1:46" s="161" customFormat="1" ht="75.75" customHeight="1" x14ac:dyDescent="0.2">
      <c r="A60" s="580" t="s">
        <v>508</v>
      </c>
      <c r="B60" s="582" t="s">
        <v>716</v>
      </c>
      <c r="C60" s="593" t="s">
        <v>510</v>
      </c>
      <c r="D60" s="173" t="s">
        <v>672</v>
      </c>
      <c r="E60" s="173" t="s">
        <v>494</v>
      </c>
      <c r="F60" s="173" t="s">
        <v>495</v>
      </c>
      <c r="G60" s="173" t="s">
        <v>673</v>
      </c>
      <c r="H60" s="173" t="s">
        <v>679</v>
      </c>
      <c r="I60" s="172" t="s">
        <v>515</v>
      </c>
      <c r="J60" s="172" t="s">
        <v>670</v>
      </c>
      <c r="K60" s="203">
        <f>SUMIFS('Ф2 ИП'!L:L,'Ф2 ИП'!$D:$D,$D60,'Ф2 ИП'!$B:$B,$B60)</f>
        <v>92213.214818571418</v>
      </c>
      <c r="L60" s="203">
        <f>SUMIFS('Ф2 ИП'!M:M,'Ф2 ИП'!$D:$D,$D60,'Ф2 ИП'!$B:$B,$B60)</f>
        <v>77604.465354559274</v>
      </c>
      <c r="M60" s="203">
        <f>SUMIFS('Ф2 ИП'!N:N,'Ф2 ИП'!$D:$D,$D60,'Ф2 ИП'!$B:$B,$B60)</f>
        <v>0</v>
      </c>
      <c r="N60" s="203">
        <f>SUMIFS('Ф2 ИП'!O:O,'Ф2 ИП'!$D:$D,$D60,'Ф2 ИП'!$B:$B,$B60)</f>
        <v>0</v>
      </c>
      <c r="O60" s="203">
        <f>SUMIFS('Ф2 ИП'!P:P,'Ф2 ИП'!$D:$D,$D60,'Ф2 ИП'!$B:$B,$B60)</f>
        <v>7983.94</v>
      </c>
      <c r="P60" s="203">
        <f>SUMIFS('Ф2 ИП'!Q:Q,'Ф2 ИП'!$D:$D,$D60,'Ф2 ИП'!$B:$B,$B60)</f>
        <v>0</v>
      </c>
      <c r="Q60" s="203">
        <f>SUMIFS('Ф2 ИП'!R:R,'Ф2 ИП'!$D:$D,$D60,'Ф2 ИП'!$B:$B,$B60)</f>
        <v>0</v>
      </c>
      <c r="R60" s="203">
        <f>SUMIFS('Ф2 ИП'!S:S,'Ф2 ИП'!$D:$D,$D60,'Ф2 ИП'!$B:$B,$B60)</f>
        <v>79342.698061490228</v>
      </c>
      <c r="S60" s="203">
        <f>SUMIFS('Ф2 ИП'!T:T,'Ф2 ИП'!$D:$D,$D60,'Ф2 ИП'!$B:$B,$B60)</f>
        <v>4886.5767570811922</v>
      </c>
      <c r="T60" s="203">
        <f>SUMIFS('Ф2 ИП'!U:U,'Ф2 ИП'!$D:$D,$D60,'Ф2 ИП'!$B:$B,$B60)</f>
        <v>0</v>
      </c>
      <c r="U60" s="203">
        <f>SUMIFS('Ф2 ИП'!V:V,'Ф2 ИП'!$D:$D,$D60,'Ф2 ИП'!$B:$B,$B60)</f>
        <v>0</v>
      </c>
      <c r="V60" s="203">
        <f>SUMIFS('Ф2 ИП'!W:W,'Ф2 ИП'!$D:$D,$D60,'Ф2 ИП'!$B:$B,$B60)</f>
        <v>-4.5474735088646412E-12</v>
      </c>
      <c r="W60" s="203">
        <f>SUMIFS('Ф2 ИП'!X:X,'Ф2 ИП'!$D:$D,$D60,'Ф2 ИП'!$B:$B,$B60)</f>
        <v>0</v>
      </c>
      <c r="X60" s="203">
        <f>SUMIFS('Ф2 ИП'!Y:Y,'Ф2 ИП'!$D:$D,$D60,'Ф2 ИП'!$B:$B,$B60)</f>
        <v>0</v>
      </c>
      <c r="Y60" s="203">
        <f>SUMIFS('Ф2 ИП'!Z:Z,'Ф2 ИП'!$D:$D,$D60,'Ф2 ИП'!$B:$B,$B60)</f>
        <v>0</v>
      </c>
      <c r="Z60" s="203">
        <f>SUMIFS('Ф2 ИП'!AA:AA,'Ф2 ИП'!$D:$D,$D60,'Ф2 ИП'!$B:$B,$B60)</f>
        <v>0</v>
      </c>
      <c r="AA60" s="203">
        <f>SUMIFS('Ф2 ИП'!AB:AB,'Ф2 ИП'!$D:$D,$D60,'Ф2 ИП'!$B:$B,$B60)</f>
        <v>0</v>
      </c>
      <c r="AB60" s="203">
        <f>SUMIFS('Ф2 ИП'!AC:AC,'Ф2 ИП'!$D:$D,$D60,'Ф2 ИП'!$B:$B,$B60)</f>
        <v>0</v>
      </c>
      <c r="AC60" s="203">
        <f>SUMIFS('Ф2 ИП'!AD:AD,'Ф2 ИП'!$D:$D,$D60,'Ф2 ИП'!$B:$B,$B60)</f>
        <v>0</v>
      </c>
      <c r="AD60" s="203">
        <f>SUMIFS('Ф2 ИП'!AE:AE,'Ф2 ИП'!$D:$D,$D60,'Ф2 ИП'!$B:$B,$B60)</f>
        <v>0</v>
      </c>
      <c r="AE60" s="203">
        <f>SUMIFS('Ф2 ИП'!AF:AF,'Ф2 ИП'!$D:$D,$D60,'Ф2 ИП'!$B:$B,$B60)</f>
        <v>0</v>
      </c>
      <c r="AF60" s="203">
        <f>SUMIFS('Ф2 ИП'!AG:AG,'Ф2 ИП'!$D:$D,$D60,'Ф2 ИП'!$B:$B,$B60)</f>
        <v>0</v>
      </c>
      <c r="AG60" s="203">
        <f>SUMIFS('Ф2 ИП'!AH:AH,'Ф2 ИП'!$D:$D,$D60,'Ф2 ИП'!$B:$B,$B60)</f>
        <v>0</v>
      </c>
      <c r="AH60" s="203">
        <f>SUMIFS('Ф2 ИП'!AI:AI,'Ф2 ИП'!$D:$D,$D60,'Ф2 ИП'!$B:$B,$B60)</f>
        <v>0</v>
      </c>
      <c r="AI60" s="203">
        <f>SUMIFS('Ф2 ИП'!AJ:AJ,'Ф2 ИП'!$D:$D,$D60,'Ф2 ИП'!$B:$B,$B60)</f>
        <v>0</v>
      </c>
      <c r="AJ60" s="203">
        <f>SUMIFS('Ф2 ИП'!AK:AK,'Ф2 ИП'!$D:$D,$D60,'Ф2 ИП'!$B:$B,$B60)</f>
        <v>0</v>
      </c>
      <c r="AK60" s="203">
        <f>SUMIFS('Ф2 ИП'!AL:AL,'Ф2 ИП'!$D:$D,$D60,'Ф2 ИП'!$B:$B,$B60)</f>
        <v>0</v>
      </c>
      <c r="AL60" s="203">
        <f>SUMIFS('Ф2 ИП'!AM:AM,'Ф2 ИП'!$D:$D,$D60,'Ф2 ИП'!$B:$B,$B60)</f>
        <v>0</v>
      </c>
      <c r="AM60" s="203">
        <f>SUMIFS('Ф2 ИП'!AN:AN,'Ф2 ИП'!$D:$D,$D60,'Ф2 ИП'!$B:$B,$B60)</f>
        <v>0</v>
      </c>
      <c r="AN60" s="203">
        <f>SUMIFS('Ф2 ИП'!AO:AO,'Ф2 ИП'!$D:$D,$D60,'Ф2 ИП'!$B:$B,$B60)</f>
        <v>0</v>
      </c>
      <c r="AO60" s="203">
        <f>SUMIFS('Ф2 ИП'!AP:AP,'Ф2 ИП'!$D:$D,$D60,'Ф2 ИП'!$B:$B,$B60)</f>
        <v>0</v>
      </c>
      <c r="AP60" s="144"/>
      <c r="AQ60" s="144"/>
      <c r="AR60" s="144"/>
      <c r="AS60" s="144"/>
      <c r="AT60" s="144"/>
    </row>
    <row r="61" spans="1:46" s="161" customFormat="1" ht="123" customHeight="1" x14ac:dyDescent="0.2">
      <c r="A61" s="581"/>
      <c r="B61" s="583"/>
      <c r="C61" s="594"/>
      <c r="D61" s="173" t="s">
        <v>672</v>
      </c>
      <c r="E61" s="173" t="s">
        <v>494</v>
      </c>
      <c r="F61" s="173" t="s">
        <v>495</v>
      </c>
      <c r="G61" s="173" t="s">
        <v>674</v>
      </c>
      <c r="H61" s="173" t="s">
        <v>674</v>
      </c>
      <c r="I61" s="172" t="s">
        <v>515</v>
      </c>
      <c r="J61" s="172" t="s">
        <v>670</v>
      </c>
      <c r="K61" s="203">
        <f>'Ф2 ИП'!L68</f>
        <v>75669.985735607595</v>
      </c>
      <c r="L61" s="203">
        <f>'Ф2 ИП'!M68</f>
        <v>63682.070238537824</v>
      </c>
      <c r="M61" s="203">
        <f>'Ф2 ИП'!N68</f>
        <v>0</v>
      </c>
      <c r="N61" s="203">
        <f>'Ф2 ИП'!O68</f>
        <v>0</v>
      </c>
      <c r="O61" s="203">
        <f>'Ф2 ИП'!P68</f>
        <v>6551.61</v>
      </c>
      <c r="P61" s="203">
        <f>'Ф2 ИП'!Q68</f>
        <v>0</v>
      </c>
      <c r="Q61" s="203">
        <f>'Ф2 ИП'!R68</f>
        <v>0</v>
      </c>
      <c r="R61" s="203">
        <f>'Ф2 ИП'!S68</f>
        <v>65108.460547754701</v>
      </c>
      <c r="S61" s="203">
        <f>'Ф2 ИП'!T68</f>
        <v>4009.9151878528928</v>
      </c>
      <c r="T61" s="203">
        <f>'Ф2 ИП'!U68</f>
        <v>0</v>
      </c>
      <c r="U61" s="203">
        <f>'Ф2 ИП'!V68</f>
        <v>0</v>
      </c>
      <c r="V61" s="203">
        <f>'Ф2 ИП'!W68</f>
        <v>9.0949470177292824E-13</v>
      </c>
      <c r="W61" s="203">
        <f>'Ф2 ИП'!X68</f>
        <v>0</v>
      </c>
      <c r="X61" s="203">
        <f>'Ф2 ИП'!Y68</f>
        <v>0</v>
      </c>
      <c r="Y61" s="203">
        <f>'Ф2 ИП'!Z68</f>
        <v>0</v>
      </c>
      <c r="Z61" s="203">
        <f>'Ф2 ИП'!AA68</f>
        <v>0</v>
      </c>
      <c r="AA61" s="203">
        <f>'Ф2 ИП'!AB68</f>
        <v>0</v>
      </c>
      <c r="AB61" s="203">
        <f>'Ф2 ИП'!AC68</f>
        <v>0</v>
      </c>
      <c r="AC61" s="203">
        <f>'Ф2 ИП'!AD68</f>
        <v>0</v>
      </c>
      <c r="AD61" s="203">
        <f>'Ф2 ИП'!AE68</f>
        <v>0</v>
      </c>
      <c r="AE61" s="203">
        <f>'Ф2 ИП'!AF68</f>
        <v>0</v>
      </c>
      <c r="AF61" s="203">
        <f>'Ф2 ИП'!AG68</f>
        <v>0</v>
      </c>
      <c r="AG61" s="203">
        <f>'Ф2 ИП'!AH68</f>
        <v>0</v>
      </c>
      <c r="AH61" s="203">
        <f>'Ф2 ИП'!AI68</f>
        <v>0</v>
      </c>
      <c r="AI61" s="203">
        <f>'Ф2 ИП'!AJ68</f>
        <v>0</v>
      </c>
      <c r="AJ61" s="203">
        <f>'Ф2 ИП'!AK68</f>
        <v>0</v>
      </c>
      <c r="AK61" s="203">
        <f>'Ф2 ИП'!AL68</f>
        <v>0</v>
      </c>
      <c r="AL61" s="203">
        <f>'Ф2 ИП'!AM68</f>
        <v>0</v>
      </c>
      <c r="AM61" s="203">
        <f>'Ф2 ИП'!AN68</f>
        <v>0</v>
      </c>
      <c r="AN61" s="203">
        <f>'Ф2 ИП'!AO68</f>
        <v>0</v>
      </c>
      <c r="AO61" s="203">
        <f>'Ф2 ИП'!AP68</f>
        <v>0</v>
      </c>
      <c r="AP61" s="144"/>
      <c r="AQ61" s="144"/>
      <c r="AR61" s="144"/>
      <c r="AS61" s="144"/>
      <c r="AT61" s="144"/>
    </row>
    <row r="62" spans="1:46" s="161" customFormat="1" ht="179.25" customHeight="1" x14ac:dyDescent="0.2">
      <c r="A62" s="298" t="s">
        <v>509</v>
      </c>
      <c r="B62" s="302" t="s">
        <v>876</v>
      </c>
      <c r="C62" s="319" t="s">
        <v>675</v>
      </c>
      <c r="D62" s="173" t="s">
        <v>943</v>
      </c>
      <c r="E62" s="173" t="s">
        <v>494</v>
      </c>
      <c r="F62" s="173" t="s">
        <v>495</v>
      </c>
      <c r="G62" s="173" t="s">
        <v>681</v>
      </c>
      <c r="H62" s="173" t="s">
        <v>681</v>
      </c>
      <c r="I62" s="172" t="s">
        <v>515</v>
      </c>
      <c r="J62" s="172" t="s">
        <v>671</v>
      </c>
      <c r="K62" s="203">
        <f>'Ф2 ИП'!L71</f>
        <v>578302.36068857252</v>
      </c>
      <c r="L62" s="203">
        <f>'Ф2 ИП'!M71</f>
        <v>476432.17</v>
      </c>
      <c r="M62" s="203">
        <f>'Ф2 ИП'!N71</f>
        <v>0</v>
      </c>
      <c r="N62" s="203">
        <f>'Ф2 ИП'!O71</f>
        <v>0</v>
      </c>
      <c r="O62" s="203">
        <f>'Ф2 ИП'!P71</f>
        <v>49015.34</v>
      </c>
      <c r="P62" s="203">
        <f>'Ф2 ИП'!Q71</f>
        <v>0</v>
      </c>
      <c r="Q62" s="203">
        <f>'Ф2 ИП'!R71</f>
        <v>0</v>
      </c>
      <c r="R62" s="203">
        <f>'Ф2 ИП'!S71</f>
        <v>257878.37211007907</v>
      </c>
      <c r="S62" s="203">
        <f>'Ф2 ИП'!T71</f>
        <v>239998.80497711364</v>
      </c>
      <c r="T62" s="203">
        <f>'Ф2 ИП'!U71</f>
        <v>31409.843601379744</v>
      </c>
      <c r="U62" s="203">
        <f>'Ф2 ИП'!V71</f>
        <v>0</v>
      </c>
      <c r="V62" s="203">
        <f>'Ф2 ИП'!W71</f>
        <v>1.2005330063402653E-10</v>
      </c>
      <c r="W62" s="203">
        <f>'Ф2 ИП'!X71</f>
        <v>0</v>
      </c>
      <c r="X62" s="203">
        <f>'Ф2 ИП'!Y71</f>
        <v>0</v>
      </c>
      <c r="Y62" s="203">
        <f>'Ф2 ИП'!Z71</f>
        <v>0</v>
      </c>
      <c r="Z62" s="203">
        <f>'Ф2 ИП'!AA71</f>
        <v>0</v>
      </c>
      <c r="AA62" s="203">
        <f>'Ф2 ИП'!AB71</f>
        <v>0</v>
      </c>
      <c r="AB62" s="203">
        <f>'Ф2 ИП'!AC71</f>
        <v>0</v>
      </c>
      <c r="AC62" s="203">
        <f>'Ф2 ИП'!AD71</f>
        <v>0</v>
      </c>
      <c r="AD62" s="203">
        <f>'Ф2 ИП'!AE71</f>
        <v>0</v>
      </c>
      <c r="AE62" s="203">
        <f>'Ф2 ИП'!AF71</f>
        <v>0</v>
      </c>
      <c r="AF62" s="203">
        <f>'Ф2 ИП'!AG71</f>
        <v>0</v>
      </c>
      <c r="AG62" s="203">
        <f>'Ф2 ИП'!AH71</f>
        <v>0</v>
      </c>
      <c r="AH62" s="203">
        <f>'Ф2 ИП'!AI71</f>
        <v>0</v>
      </c>
      <c r="AI62" s="203">
        <f>'Ф2 ИП'!AJ71</f>
        <v>0</v>
      </c>
      <c r="AJ62" s="203">
        <f>'Ф2 ИП'!AK71</f>
        <v>0</v>
      </c>
      <c r="AK62" s="203">
        <f>'Ф2 ИП'!AL71</f>
        <v>0</v>
      </c>
      <c r="AL62" s="203">
        <f>'Ф2 ИП'!AM71</f>
        <v>0</v>
      </c>
      <c r="AM62" s="203">
        <f>'Ф2 ИП'!AN71</f>
        <v>0</v>
      </c>
      <c r="AN62" s="203">
        <f>'Ф2 ИП'!AO71</f>
        <v>0</v>
      </c>
      <c r="AO62" s="203">
        <f>'Ф2 ИП'!AP71</f>
        <v>0</v>
      </c>
      <c r="AP62" s="144"/>
      <c r="AQ62" s="144"/>
      <c r="AR62" s="144"/>
      <c r="AS62" s="144"/>
      <c r="AT62" s="144"/>
    </row>
    <row r="63" spans="1:46" s="161" customFormat="1" ht="72.75" customHeight="1" x14ac:dyDescent="0.2">
      <c r="A63" s="580" t="s">
        <v>707</v>
      </c>
      <c r="B63" s="593" t="s">
        <v>718</v>
      </c>
      <c r="C63" s="319" t="s">
        <v>675</v>
      </c>
      <c r="D63" s="173" t="s">
        <v>682</v>
      </c>
      <c r="E63" s="173" t="s">
        <v>494</v>
      </c>
      <c r="F63" s="173" t="s">
        <v>495</v>
      </c>
      <c r="G63" s="173" t="s">
        <v>683</v>
      </c>
      <c r="H63" s="173" t="s">
        <v>683</v>
      </c>
      <c r="I63" s="172" t="s">
        <v>515</v>
      </c>
      <c r="J63" s="172" t="s">
        <v>671</v>
      </c>
      <c r="K63" s="203">
        <f>SUMIFS('Ф2 ИП'!L:L,'Ф2 ИП'!$D:$D,$D63,'Ф2 ИП'!$B:$B,$B63)</f>
        <v>317898.66696280206</v>
      </c>
      <c r="L63" s="203">
        <f>SUMIFS('Ф2 ИП'!M:M,'Ф2 ИП'!$D:$D,$D63,'Ф2 ИП'!$B:$B,$B63)</f>
        <v>261899.59025729843</v>
      </c>
      <c r="M63" s="203">
        <f>SUMIFS('Ф2 ИП'!N:N,'Ф2 ИП'!$D:$D,$D63,'Ф2 ИП'!$B:$B,$B63)</f>
        <v>0</v>
      </c>
      <c r="N63" s="203">
        <f>SUMIFS('Ф2 ИП'!O:O,'Ф2 ИП'!$D:$D,$D63,'Ф2 ИП'!$B:$B,$B63)</f>
        <v>0</v>
      </c>
      <c r="O63" s="203">
        <f>SUMIFS('Ф2 ИП'!P:P,'Ф2 ИП'!$D:$D,$D63,'Ф2 ИП'!$B:$B,$B63)</f>
        <v>26944.229845670867</v>
      </c>
      <c r="P63" s="203">
        <f>SUMIFS('Ф2 ИП'!Q:Q,'Ф2 ИП'!$D:$D,$D63,'Ф2 ИП'!$B:$B,$B63)</f>
        <v>0</v>
      </c>
      <c r="Q63" s="203">
        <f>SUMIFS('Ф2 ИП'!R:R,'Ф2 ИП'!$D:$D,$D63,'Ф2 ИП'!$B:$B,$B63)</f>
        <v>0</v>
      </c>
      <c r="R63" s="203">
        <f>SUMIFS('Ф2 ИП'!S:S,'Ф2 ИП'!$D:$D,$D63,'Ф2 ИП'!$B:$B,$B63)</f>
        <v>141758.35353823579</v>
      </c>
      <c r="S63" s="203">
        <f>SUMIFS('Ф2 ИП'!T:T,'Ф2 ИП'!$D:$D,$D63,'Ф2 ИП'!$B:$B,$B63)</f>
        <v>131929.77435958479</v>
      </c>
      <c r="T63" s="203">
        <f>SUMIFS('Ф2 ИП'!U:U,'Ф2 ИП'!$D:$D,$D63,'Ф2 ИП'!$B:$B,$B63)</f>
        <v>17266.309219310657</v>
      </c>
      <c r="U63" s="203">
        <f>SUMIFS('Ф2 ИП'!V:V,'Ф2 ИП'!$D:$D,$D63,'Ф2 ИП'!$B:$B,$B63)</f>
        <v>0</v>
      </c>
      <c r="V63" s="203">
        <f>SUMIFS('Ф2 ИП'!W:W,'Ф2 ИП'!$D:$D,$D63,'Ф2 ИП'!$B:$B,$B63)</f>
        <v>-4.3655745685100555E-11</v>
      </c>
      <c r="W63" s="203">
        <f>SUMIFS('Ф2 ИП'!X:X,'Ф2 ИП'!$D:$D,$D63,'Ф2 ИП'!$B:$B,$B63)</f>
        <v>0</v>
      </c>
      <c r="X63" s="203">
        <f>SUMIFS('Ф2 ИП'!Y:Y,'Ф2 ИП'!$D:$D,$D63,'Ф2 ИП'!$B:$B,$B63)</f>
        <v>0</v>
      </c>
      <c r="Y63" s="203">
        <f>SUMIFS('Ф2 ИП'!Z:Z,'Ф2 ИП'!$D:$D,$D63,'Ф2 ИП'!$B:$B,$B63)</f>
        <v>0</v>
      </c>
      <c r="Z63" s="203">
        <f>SUMIFS('Ф2 ИП'!AA:AA,'Ф2 ИП'!$D:$D,$D63,'Ф2 ИП'!$B:$B,$B63)</f>
        <v>0</v>
      </c>
      <c r="AA63" s="203">
        <f>SUMIFS('Ф2 ИП'!AB:AB,'Ф2 ИП'!$D:$D,$D63,'Ф2 ИП'!$B:$B,$B63)</f>
        <v>0</v>
      </c>
      <c r="AB63" s="203">
        <f>SUMIFS('Ф2 ИП'!AC:AC,'Ф2 ИП'!$D:$D,$D63,'Ф2 ИП'!$B:$B,$B63)</f>
        <v>0</v>
      </c>
      <c r="AC63" s="203">
        <f>SUMIFS('Ф2 ИП'!AD:AD,'Ф2 ИП'!$D:$D,$D63,'Ф2 ИП'!$B:$B,$B63)</f>
        <v>0</v>
      </c>
      <c r="AD63" s="203">
        <f>SUMIFS('Ф2 ИП'!AE:AE,'Ф2 ИП'!$D:$D,$D63,'Ф2 ИП'!$B:$B,$B63)</f>
        <v>0</v>
      </c>
      <c r="AE63" s="203">
        <f>SUMIFS('Ф2 ИП'!AF:AF,'Ф2 ИП'!$D:$D,$D63,'Ф2 ИП'!$B:$B,$B63)</f>
        <v>0</v>
      </c>
      <c r="AF63" s="203">
        <f>SUMIFS('Ф2 ИП'!AG:AG,'Ф2 ИП'!$D:$D,$D63,'Ф2 ИП'!$B:$B,$B63)</f>
        <v>0</v>
      </c>
      <c r="AG63" s="203">
        <f>SUMIFS('Ф2 ИП'!AH:AH,'Ф2 ИП'!$D:$D,$D63,'Ф2 ИП'!$B:$B,$B63)</f>
        <v>0</v>
      </c>
      <c r="AH63" s="203">
        <f>SUMIFS('Ф2 ИП'!AI:AI,'Ф2 ИП'!$D:$D,$D63,'Ф2 ИП'!$B:$B,$B63)</f>
        <v>0</v>
      </c>
      <c r="AI63" s="203">
        <f>SUMIFS('Ф2 ИП'!AJ:AJ,'Ф2 ИП'!$D:$D,$D63,'Ф2 ИП'!$B:$B,$B63)</f>
        <v>0</v>
      </c>
      <c r="AJ63" s="203">
        <f>SUMIFS('Ф2 ИП'!AK:AK,'Ф2 ИП'!$D:$D,$D63,'Ф2 ИП'!$B:$B,$B63)</f>
        <v>0</v>
      </c>
      <c r="AK63" s="203">
        <f>SUMIFS('Ф2 ИП'!AL:AL,'Ф2 ИП'!$D:$D,$D63,'Ф2 ИП'!$B:$B,$B63)</f>
        <v>0</v>
      </c>
      <c r="AL63" s="203">
        <f>SUMIFS('Ф2 ИП'!AM:AM,'Ф2 ИП'!$D:$D,$D63,'Ф2 ИП'!$B:$B,$B63)</f>
        <v>0</v>
      </c>
      <c r="AM63" s="203">
        <f>SUMIFS('Ф2 ИП'!AN:AN,'Ф2 ИП'!$D:$D,$D63,'Ф2 ИП'!$B:$B,$B63)</f>
        <v>0</v>
      </c>
      <c r="AN63" s="203">
        <f>SUMIFS('Ф2 ИП'!AO:AO,'Ф2 ИП'!$D:$D,$D63,'Ф2 ИП'!$B:$B,$B63)</f>
        <v>0</v>
      </c>
      <c r="AO63" s="203">
        <f>SUMIFS('Ф2 ИП'!AP:AP,'Ф2 ИП'!$D:$D,$D63,'Ф2 ИП'!$B:$B,$B63)</f>
        <v>0</v>
      </c>
      <c r="AP63" s="144"/>
      <c r="AQ63" s="144"/>
      <c r="AR63" s="144"/>
      <c r="AS63" s="144"/>
      <c r="AT63" s="144"/>
    </row>
    <row r="64" spans="1:46" s="161" customFormat="1" ht="79.5" customHeight="1" x14ac:dyDescent="0.2">
      <c r="A64" s="581"/>
      <c r="B64" s="594"/>
      <c r="C64" s="319" t="s">
        <v>675</v>
      </c>
      <c r="D64" s="173" t="s">
        <v>682</v>
      </c>
      <c r="E64" s="173" t="s">
        <v>494</v>
      </c>
      <c r="F64" s="173" t="s">
        <v>495</v>
      </c>
      <c r="G64" s="173" t="s">
        <v>719</v>
      </c>
      <c r="H64" s="173" t="s">
        <v>719</v>
      </c>
      <c r="I64" s="172" t="s">
        <v>515</v>
      </c>
      <c r="J64" s="172" t="s">
        <v>671</v>
      </c>
      <c r="K64" s="203">
        <f>'Ф2 ИП'!L73</f>
        <v>231762.76558039882</v>
      </c>
      <c r="L64" s="203">
        <f>'Ф2 ИП'!M73</f>
        <v>190936.88200000001</v>
      </c>
      <c r="M64" s="203">
        <f>'Ф2 ИП'!N73</f>
        <v>0</v>
      </c>
      <c r="N64" s="203">
        <f>'Ф2 ИП'!O73</f>
        <v>0</v>
      </c>
      <c r="O64" s="203">
        <f>'Ф2 ИП'!P73</f>
        <v>19643.560000000001</v>
      </c>
      <c r="P64" s="203">
        <f>'Ф2 ИП'!Q73</f>
        <v>0</v>
      </c>
      <c r="Q64" s="203">
        <f>'Ф2 ИП'!R73</f>
        <v>0</v>
      </c>
      <c r="R64" s="203">
        <f>'Ф2 ИП'!S73</f>
        <v>103348.37864943978</v>
      </c>
      <c r="S64" s="203">
        <f>'Ф2 ИП'!T73</f>
        <v>96182.891063078627</v>
      </c>
      <c r="T64" s="203">
        <f>'Ф2 ИП'!U73</f>
        <v>12587.935867880415</v>
      </c>
      <c r="U64" s="203">
        <f>'Ф2 ИП'!V73</f>
        <v>0</v>
      </c>
      <c r="V64" s="203">
        <f>'Ф2 ИП'!W73</f>
        <v>-1.8189894035458565E-12</v>
      </c>
      <c r="W64" s="203">
        <f>'Ф2 ИП'!X73</f>
        <v>0</v>
      </c>
      <c r="X64" s="203">
        <f>'Ф2 ИП'!Y73</f>
        <v>0</v>
      </c>
      <c r="Y64" s="203">
        <f>'Ф2 ИП'!Z73</f>
        <v>0</v>
      </c>
      <c r="Z64" s="203">
        <f>'Ф2 ИП'!AA73</f>
        <v>0</v>
      </c>
      <c r="AA64" s="203">
        <f>'Ф2 ИП'!AB73</f>
        <v>0</v>
      </c>
      <c r="AB64" s="203">
        <f>'Ф2 ИП'!AC73</f>
        <v>0</v>
      </c>
      <c r="AC64" s="203">
        <f>'Ф2 ИП'!AD73</f>
        <v>0</v>
      </c>
      <c r="AD64" s="203">
        <f>'Ф2 ИП'!AE73</f>
        <v>0</v>
      </c>
      <c r="AE64" s="203">
        <f>'Ф2 ИП'!AF73</f>
        <v>0</v>
      </c>
      <c r="AF64" s="203">
        <f>'Ф2 ИП'!AG73</f>
        <v>0</v>
      </c>
      <c r="AG64" s="203">
        <f>'Ф2 ИП'!AH73</f>
        <v>0</v>
      </c>
      <c r="AH64" s="203">
        <f>'Ф2 ИП'!AI73</f>
        <v>0</v>
      </c>
      <c r="AI64" s="203">
        <f>'Ф2 ИП'!AJ73</f>
        <v>0</v>
      </c>
      <c r="AJ64" s="203">
        <f>'Ф2 ИП'!AK73</f>
        <v>0</v>
      </c>
      <c r="AK64" s="203">
        <f>'Ф2 ИП'!AL73</f>
        <v>0</v>
      </c>
      <c r="AL64" s="203">
        <f>'Ф2 ИП'!AM73</f>
        <v>0</v>
      </c>
      <c r="AM64" s="203">
        <f>'Ф2 ИП'!AN73</f>
        <v>0</v>
      </c>
      <c r="AN64" s="203">
        <f>'Ф2 ИП'!AO73</f>
        <v>0</v>
      </c>
      <c r="AO64" s="203">
        <f>'Ф2 ИП'!AP73</f>
        <v>0</v>
      </c>
      <c r="AP64" s="144"/>
      <c r="AQ64" s="144"/>
      <c r="AR64" s="144"/>
      <c r="AS64" s="144"/>
      <c r="AT64" s="144"/>
    </row>
    <row r="65" spans="1:46" s="161" customFormat="1" ht="66" customHeight="1" x14ac:dyDescent="0.2">
      <c r="A65" s="580" t="s">
        <v>708</v>
      </c>
      <c r="B65" s="595" t="s">
        <v>760</v>
      </c>
      <c r="C65" s="319" t="s">
        <v>675</v>
      </c>
      <c r="D65" s="173" t="s">
        <v>686</v>
      </c>
      <c r="E65" s="173" t="s">
        <v>494</v>
      </c>
      <c r="F65" s="173" t="s">
        <v>495</v>
      </c>
      <c r="G65" s="173" t="s">
        <v>685</v>
      </c>
      <c r="H65" s="173" t="s">
        <v>685</v>
      </c>
      <c r="I65" s="172" t="s">
        <v>515</v>
      </c>
      <c r="J65" s="172" t="s">
        <v>670</v>
      </c>
      <c r="K65" s="203">
        <f>SUMIFS('Ф2 ИП'!L:L,'Ф2 ИП'!$D:$D,$D65,'Ф2 ИП'!$B:$B,$B65)</f>
        <v>83440.414050041087</v>
      </c>
      <c r="L65" s="203">
        <f>SUMIFS('Ф2 ИП'!M:M,'Ф2 ИП'!$D:$D,$D65,'Ф2 ИП'!$B:$B,$B65)</f>
        <v>70221.482811510694</v>
      </c>
      <c r="M65" s="203">
        <f>SUMIFS('Ф2 ИП'!N:N,'Ф2 ИП'!$D:$D,$D65,'Ф2 ИП'!$B:$B,$B65)</f>
        <v>0</v>
      </c>
      <c r="N65" s="203">
        <f>SUMIFS('Ф2 ИП'!O:O,'Ф2 ИП'!$D:$D,$D65,'Ф2 ИП'!$B:$B,$B65)</f>
        <v>0</v>
      </c>
      <c r="O65" s="203">
        <f>SUMIFS('Ф2 ИП'!P:P,'Ф2 ИП'!$D:$D,$D65,'Ф2 ИП'!$B:$B,$B65)</f>
        <v>7224.38</v>
      </c>
      <c r="P65" s="203">
        <f>SUMIFS('Ф2 ИП'!Q:Q,'Ф2 ИП'!$D:$D,$D65,'Ф2 ИП'!$B:$B,$B65)</f>
        <v>0</v>
      </c>
      <c r="Q65" s="203">
        <f>SUMIFS('Ф2 ИП'!R:R,'Ф2 ИП'!$D:$D,$D65,'Ф2 ИП'!$B:$B,$B65)</f>
        <v>0</v>
      </c>
      <c r="R65" s="203">
        <f>SUMIFS('Ф2 ИП'!S:S,'Ф2 ИП'!$D:$D,$D65,'Ф2 ИП'!$B:$B,$B65)</f>
        <v>71794.346919194242</v>
      </c>
      <c r="S65" s="203">
        <f>SUMIFS('Ф2 ИП'!T:T,'Ф2 ИП'!$D:$D,$D65,'Ф2 ИП'!$B:$B,$B65)</f>
        <v>4421.6871308468453</v>
      </c>
      <c r="T65" s="203">
        <f>SUMIFS('Ф2 ИП'!U:U,'Ф2 ИП'!$D:$D,$D65,'Ф2 ИП'!$B:$B,$B65)</f>
        <v>0</v>
      </c>
      <c r="U65" s="203">
        <f>SUMIFS('Ф2 ИП'!V:V,'Ф2 ИП'!$D:$D,$D65,'Ф2 ИП'!$B:$B,$B65)</f>
        <v>0</v>
      </c>
      <c r="V65" s="203">
        <f>SUMIFS('Ф2 ИП'!W:W,'Ф2 ИП'!$D:$D,$D65,'Ф2 ИП'!$B:$B,$B65)</f>
        <v>-5.4569682106375694E-12</v>
      </c>
      <c r="W65" s="203">
        <f>SUMIFS('Ф2 ИП'!X:X,'Ф2 ИП'!$D:$D,$D65,'Ф2 ИП'!$B:$B,$B65)</f>
        <v>0</v>
      </c>
      <c r="X65" s="203">
        <f>SUMIFS('Ф2 ИП'!Y:Y,'Ф2 ИП'!$D:$D,$D65,'Ф2 ИП'!$B:$B,$B65)</f>
        <v>0</v>
      </c>
      <c r="Y65" s="203">
        <f>SUMIFS('Ф2 ИП'!Z:Z,'Ф2 ИП'!$D:$D,$D65,'Ф2 ИП'!$B:$B,$B65)</f>
        <v>0</v>
      </c>
      <c r="Z65" s="203">
        <f>SUMIFS('Ф2 ИП'!AA:AA,'Ф2 ИП'!$D:$D,$D65,'Ф2 ИП'!$B:$B,$B65)</f>
        <v>0</v>
      </c>
      <c r="AA65" s="203">
        <f>SUMIFS('Ф2 ИП'!AB:AB,'Ф2 ИП'!$D:$D,$D65,'Ф2 ИП'!$B:$B,$B65)</f>
        <v>0</v>
      </c>
      <c r="AB65" s="203">
        <f>SUMIFS('Ф2 ИП'!AC:AC,'Ф2 ИП'!$D:$D,$D65,'Ф2 ИП'!$B:$B,$B65)</f>
        <v>0</v>
      </c>
      <c r="AC65" s="203">
        <f>SUMIFS('Ф2 ИП'!AD:AD,'Ф2 ИП'!$D:$D,$D65,'Ф2 ИП'!$B:$B,$B65)</f>
        <v>0</v>
      </c>
      <c r="AD65" s="203">
        <f>SUMIFS('Ф2 ИП'!AE:AE,'Ф2 ИП'!$D:$D,$D65,'Ф2 ИП'!$B:$B,$B65)</f>
        <v>0</v>
      </c>
      <c r="AE65" s="203">
        <f>SUMIFS('Ф2 ИП'!AF:AF,'Ф2 ИП'!$D:$D,$D65,'Ф2 ИП'!$B:$B,$B65)</f>
        <v>0</v>
      </c>
      <c r="AF65" s="203">
        <f>SUMIFS('Ф2 ИП'!AG:AG,'Ф2 ИП'!$D:$D,$D65,'Ф2 ИП'!$B:$B,$B65)</f>
        <v>0</v>
      </c>
      <c r="AG65" s="203">
        <f>SUMIFS('Ф2 ИП'!AH:AH,'Ф2 ИП'!$D:$D,$D65,'Ф2 ИП'!$B:$B,$B65)</f>
        <v>0</v>
      </c>
      <c r="AH65" s="203">
        <f>SUMIFS('Ф2 ИП'!AI:AI,'Ф2 ИП'!$D:$D,$D65,'Ф2 ИП'!$B:$B,$B65)</f>
        <v>0</v>
      </c>
      <c r="AI65" s="203">
        <f>SUMIFS('Ф2 ИП'!AJ:AJ,'Ф2 ИП'!$D:$D,$D65,'Ф2 ИП'!$B:$B,$B65)</f>
        <v>0</v>
      </c>
      <c r="AJ65" s="203">
        <f>SUMIFS('Ф2 ИП'!AK:AK,'Ф2 ИП'!$D:$D,$D65,'Ф2 ИП'!$B:$B,$B65)</f>
        <v>0</v>
      </c>
      <c r="AK65" s="203">
        <f>SUMIFS('Ф2 ИП'!AL:AL,'Ф2 ИП'!$D:$D,$D65,'Ф2 ИП'!$B:$B,$B65)</f>
        <v>0</v>
      </c>
      <c r="AL65" s="203">
        <f>SUMIFS('Ф2 ИП'!AM:AM,'Ф2 ИП'!$D:$D,$D65,'Ф2 ИП'!$B:$B,$B65)</f>
        <v>0</v>
      </c>
      <c r="AM65" s="203">
        <f>SUMIFS('Ф2 ИП'!AN:AN,'Ф2 ИП'!$D:$D,$D65,'Ф2 ИП'!$B:$B,$B65)</f>
        <v>0</v>
      </c>
      <c r="AN65" s="203">
        <f>SUMIFS('Ф2 ИП'!AO:AO,'Ф2 ИП'!$D:$D,$D65,'Ф2 ИП'!$B:$B,$B65)</f>
        <v>0</v>
      </c>
      <c r="AO65" s="203">
        <f>SUMIFS('Ф2 ИП'!AP:AP,'Ф2 ИП'!$D:$D,$D65,'Ф2 ИП'!$B:$B,$B65)</f>
        <v>0</v>
      </c>
      <c r="AP65" s="144"/>
      <c r="AQ65" s="144"/>
      <c r="AR65" s="144"/>
      <c r="AS65" s="144"/>
      <c r="AT65" s="144"/>
    </row>
    <row r="66" spans="1:46" s="161" customFormat="1" ht="77.25" customHeight="1" x14ac:dyDescent="0.2">
      <c r="A66" s="581"/>
      <c r="B66" s="595"/>
      <c r="C66" s="319" t="s">
        <v>675</v>
      </c>
      <c r="D66" s="173" t="s">
        <v>684</v>
      </c>
      <c r="E66" s="173" t="s">
        <v>494</v>
      </c>
      <c r="F66" s="173" t="s">
        <v>495</v>
      </c>
      <c r="G66" s="173" t="s">
        <v>688</v>
      </c>
      <c r="H66" s="173" t="s">
        <v>687</v>
      </c>
      <c r="I66" s="172" t="s">
        <v>515</v>
      </c>
      <c r="J66" s="172" t="s">
        <v>670</v>
      </c>
      <c r="K66" s="203">
        <f>'Ф2 ИП'!L75</f>
        <v>66382.318376643438</v>
      </c>
      <c r="L66" s="203">
        <f>'Ф2 ИП'!M75</f>
        <v>55865.790133654024</v>
      </c>
      <c r="M66" s="203">
        <f>'Ф2 ИП'!N75</f>
        <v>0</v>
      </c>
      <c r="N66" s="203">
        <f>'Ф2 ИП'!O75</f>
        <v>0</v>
      </c>
      <c r="O66" s="203">
        <f>'Ф2 ИП'!P75</f>
        <v>5747.47</v>
      </c>
      <c r="P66" s="203">
        <f>'Ф2 ИП'!Q75</f>
        <v>0</v>
      </c>
      <c r="Q66" s="203">
        <f>'Ф2 ИП'!R75</f>
        <v>0</v>
      </c>
      <c r="R66" s="203">
        <f>'Ф2 ИП'!S75</f>
        <v>57117.106577433282</v>
      </c>
      <c r="S66" s="203">
        <f>'Ф2 ИП'!T75</f>
        <v>3517.7417992101559</v>
      </c>
      <c r="T66" s="203">
        <f>'Ф2 ИП'!U75</f>
        <v>0</v>
      </c>
      <c r="U66" s="203">
        <f>'Ф2 ИП'!V75</f>
        <v>0</v>
      </c>
      <c r="V66" s="203">
        <f>'Ф2 ИП'!W75</f>
        <v>-1.3642420526593924E-12</v>
      </c>
      <c r="W66" s="203">
        <f>'Ф2 ИП'!X75</f>
        <v>0</v>
      </c>
      <c r="X66" s="203">
        <f>'Ф2 ИП'!Y75</f>
        <v>0</v>
      </c>
      <c r="Y66" s="203">
        <f>'Ф2 ИП'!Z75</f>
        <v>0</v>
      </c>
      <c r="Z66" s="203">
        <f>'Ф2 ИП'!AA75</f>
        <v>0</v>
      </c>
      <c r="AA66" s="203">
        <f>'Ф2 ИП'!AB75</f>
        <v>0</v>
      </c>
      <c r="AB66" s="203">
        <f>'Ф2 ИП'!AC75</f>
        <v>0</v>
      </c>
      <c r="AC66" s="203">
        <f>'Ф2 ИП'!AD75</f>
        <v>0</v>
      </c>
      <c r="AD66" s="203">
        <f>'Ф2 ИП'!AE75</f>
        <v>0</v>
      </c>
      <c r="AE66" s="203">
        <f>'Ф2 ИП'!AF75</f>
        <v>0</v>
      </c>
      <c r="AF66" s="203">
        <f>'Ф2 ИП'!AG75</f>
        <v>0</v>
      </c>
      <c r="AG66" s="203">
        <f>'Ф2 ИП'!AH75</f>
        <v>0</v>
      </c>
      <c r="AH66" s="203">
        <f>'Ф2 ИП'!AI75</f>
        <v>0</v>
      </c>
      <c r="AI66" s="203">
        <f>'Ф2 ИП'!AJ75</f>
        <v>0</v>
      </c>
      <c r="AJ66" s="203">
        <f>'Ф2 ИП'!AK75</f>
        <v>0</v>
      </c>
      <c r="AK66" s="203">
        <f>'Ф2 ИП'!AL75</f>
        <v>0</v>
      </c>
      <c r="AL66" s="203">
        <f>'Ф2 ИП'!AM75</f>
        <v>0</v>
      </c>
      <c r="AM66" s="203">
        <f>'Ф2 ИП'!AN75</f>
        <v>0</v>
      </c>
      <c r="AN66" s="203">
        <f>'Ф2 ИП'!AO75</f>
        <v>0</v>
      </c>
      <c r="AO66" s="203">
        <f>'Ф2 ИП'!AP75</f>
        <v>0</v>
      </c>
      <c r="AP66" s="144"/>
      <c r="AQ66" s="144"/>
      <c r="AR66" s="144"/>
      <c r="AS66" s="144"/>
      <c r="AT66" s="144"/>
    </row>
    <row r="67" spans="1:46" s="161" customFormat="1" ht="36" customHeight="1" x14ac:dyDescent="0.2">
      <c r="A67" s="580" t="s">
        <v>508</v>
      </c>
      <c r="B67" s="582" t="s">
        <v>762</v>
      </c>
      <c r="C67" s="319" t="s">
        <v>675</v>
      </c>
      <c r="D67" s="173" t="s">
        <v>694</v>
      </c>
      <c r="E67" s="173" t="s">
        <v>494</v>
      </c>
      <c r="F67" s="173" t="s">
        <v>495</v>
      </c>
      <c r="G67" s="173" t="s">
        <v>695</v>
      </c>
      <c r="H67" s="173" t="s">
        <v>695</v>
      </c>
      <c r="I67" s="172" t="s">
        <v>515</v>
      </c>
      <c r="J67" s="172" t="s">
        <v>669</v>
      </c>
      <c r="K67" s="203">
        <f>SUMIFS('Ф2 ИП'!L:L,'Ф2 ИП'!$D:$D,$D67,'Ф2 ИП'!$B:$B,$B67)</f>
        <v>28701.330457650602</v>
      </c>
      <c r="L67" s="203">
        <f>SUMIFS('Ф2 ИП'!M:M,'Ф2 ИП'!$D:$D,$D67,'Ф2 ИП'!$B:$B,$B67)</f>
        <v>25187.120794285205</v>
      </c>
      <c r="M67" s="203">
        <f>SUMIFS('Ф2 ИП'!N:N,'Ф2 ИП'!$D:$D,$D67,'Ф2 ИП'!$B:$B,$B67)</f>
        <v>0</v>
      </c>
      <c r="N67" s="203">
        <f>SUMIFS('Ф2 ИП'!O:O,'Ф2 ИП'!$D:$D,$D67,'Ф2 ИП'!$B:$B,$B67)</f>
        <v>0</v>
      </c>
      <c r="O67" s="203">
        <f>SUMIFS('Ф2 ИП'!P:P,'Ф2 ИП'!$D:$D,$D67,'Ф2 ИП'!$B:$B,$B67)</f>
        <v>2591.250987316062</v>
      </c>
      <c r="P67" s="203">
        <f>SUMIFS('Ф2 ИП'!Q:Q,'Ф2 ИП'!$D:$D,$D67,'Ф2 ИП'!$B:$B,$B67)</f>
        <v>0</v>
      </c>
      <c r="Q67" s="203">
        <f>SUMIFS('Ф2 ИП'!R:R,'Ф2 ИП'!$D:$D,$D67,'Ф2 ИП'!$B:$B,$B67)</f>
        <v>24595.298442715528</v>
      </c>
      <c r="R67" s="203">
        <f>SUMIFS('Ф2 ИП'!S:S,'Ф2 ИП'!$D:$D,$D67,'Ф2 ИП'!$B:$B,$B67)</f>
        <v>1514.7810276190094</v>
      </c>
      <c r="S67" s="203">
        <f>SUMIFS('Ф2 ИП'!T:T,'Ф2 ИП'!$D:$D,$D67,'Ф2 ИП'!$B:$B,$B67)</f>
        <v>0</v>
      </c>
      <c r="T67" s="203">
        <f>SUMIFS('Ф2 ИП'!U:U,'Ф2 ИП'!$D:$D,$D67,'Ф2 ИП'!$B:$B,$B67)</f>
        <v>0</v>
      </c>
      <c r="U67" s="203">
        <f>SUMIFS('Ф2 ИП'!V:V,'Ф2 ИП'!$D:$D,$D67,'Ф2 ИП'!$B:$B,$B67)</f>
        <v>0</v>
      </c>
      <c r="V67" s="203">
        <f>SUMIFS('Ф2 ИП'!W:W,'Ф2 ИП'!$D:$D,$D67,'Ф2 ИП'!$B:$B,$B67)</f>
        <v>9.0949470177292824E-13</v>
      </c>
      <c r="W67" s="203">
        <f>SUMIFS('Ф2 ИП'!X:X,'Ф2 ИП'!$D:$D,$D67,'Ф2 ИП'!$B:$B,$B67)</f>
        <v>0</v>
      </c>
      <c r="X67" s="203">
        <f>SUMIFS('Ф2 ИП'!Y:Y,'Ф2 ИП'!$D:$D,$D67,'Ф2 ИП'!$B:$B,$B67)</f>
        <v>0</v>
      </c>
      <c r="Y67" s="203">
        <f>SUMIFS('Ф2 ИП'!Z:Z,'Ф2 ИП'!$D:$D,$D67,'Ф2 ИП'!$B:$B,$B67)</f>
        <v>0</v>
      </c>
      <c r="Z67" s="203">
        <f>SUMIFS('Ф2 ИП'!AA:AA,'Ф2 ИП'!$D:$D,$D67,'Ф2 ИП'!$B:$B,$B67)</f>
        <v>0</v>
      </c>
      <c r="AA67" s="203">
        <f>SUMIFS('Ф2 ИП'!AB:AB,'Ф2 ИП'!$D:$D,$D67,'Ф2 ИП'!$B:$B,$B67)</f>
        <v>0</v>
      </c>
      <c r="AB67" s="203">
        <f>SUMIFS('Ф2 ИП'!AC:AC,'Ф2 ИП'!$D:$D,$D67,'Ф2 ИП'!$B:$B,$B67)</f>
        <v>0</v>
      </c>
      <c r="AC67" s="203">
        <f>SUMIFS('Ф2 ИП'!AD:AD,'Ф2 ИП'!$D:$D,$D67,'Ф2 ИП'!$B:$B,$B67)</f>
        <v>0</v>
      </c>
      <c r="AD67" s="203">
        <f>SUMIFS('Ф2 ИП'!AE:AE,'Ф2 ИП'!$D:$D,$D67,'Ф2 ИП'!$B:$B,$B67)</f>
        <v>0</v>
      </c>
      <c r="AE67" s="203">
        <f>SUMIFS('Ф2 ИП'!AF:AF,'Ф2 ИП'!$D:$D,$D67,'Ф2 ИП'!$B:$B,$B67)</f>
        <v>0</v>
      </c>
      <c r="AF67" s="203">
        <f>SUMIFS('Ф2 ИП'!AG:AG,'Ф2 ИП'!$D:$D,$D67,'Ф2 ИП'!$B:$B,$B67)</f>
        <v>0</v>
      </c>
      <c r="AG67" s="203">
        <f>SUMIFS('Ф2 ИП'!AH:AH,'Ф2 ИП'!$D:$D,$D67,'Ф2 ИП'!$B:$B,$B67)</f>
        <v>0</v>
      </c>
      <c r="AH67" s="203">
        <f>SUMIFS('Ф2 ИП'!AI:AI,'Ф2 ИП'!$D:$D,$D67,'Ф2 ИП'!$B:$B,$B67)</f>
        <v>0</v>
      </c>
      <c r="AI67" s="203">
        <f>SUMIFS('Ф2 ИП'!AJ:AJ,'Ф2 ИП'!$D:$D,$D67,'Ф2 ИП'!$B:$B,$B67)</f>
        <v>0</v>
      </c>
      <c r="AJ67" s="203">
        <f>SUMIFS('Ф2 ИП'!AK:AK,'Ф2 ИП'!$D:$D,$D67,'Ф2 ИП'!$B:$B,$B67)</f>
        <v>0</v>
      </c>
      <c r="AK67" s="203">
        <f>SUMIFS('Ф2 ИП'!AL:AL,'Ф2 ИП'!$D:$D,$D67,'Ф2 ИП'!$B:$B,$B67)</f>
        <v>0</v>
      </c>
      <c r="AL67" s="203">
        <f>SUMIFS('Ф2 ИП'!AM:AM,'Ф2 ИП'!$D:$D,$D67,'Ф2 ИП'!$B:$B,$B67)</f>
        <v>0</v>
      </c>
      <c r="AM67" s="203">
        <f>SUMIFS('Ф2 ИП'!AN:AN,'Ф2 ИП'!$D:$D,$D67,'Ф2 ИП'!$B:$B,$B67)</f>
        <v>0</v>
      </c>
      <c r="AN67" s="203">
        <f>SUMIFS('Ф2 ИП'!AO:AO,'Ф2 ИП'!$D:$D,$D67,'Ф2 ИП'!$B:$B,$B67)</f>
        <v>0</v>
      </c>
      <c r="AO67" s="203">
        <f>SUMIFS('Ф2 ИП'!AP:AP,'Ф2 ИП'!$D:$D,$D67,'Ф2 ИП'!$B:$B,$B67)</f>
        <v>0</v>
      </c>
      <c r="AP67" s="144"/>
      <c r="AQ67" s="144"/>
      <c r="AR67" s="144"/>
      <c r="AS67" s="144"/>
      <c r="AT67" s="144"/>
    </row>
    <row r="68" spans="1:46" s="161" customFormat="1" ht="30" customHeight="1" x14ac:dyDescent="0.2">
      <c r="A68" s="581"/>
      <c r="B68" s="583"/>
      <c r="C68" s="319" t="s">
        <v>675</v>
      </c>
      <c r="D68" s="173" t="s">
        <v>696</v>
      </c>
      <c r="E68" s="173" t="s">
        <v>494</v>
      </c>
      <c r="F68" s="173" t="s">
        <v>495</v>
      </c>
      <c r="G68" s="173" t="s">
        <v>700</v>
      </c>
      <c r="H68" s="173" t="s">
        <v>700</v>
      </c>
      <c r="I68" s="172" t="s">
        <v>515</v>
      </c>
      <c r="J68" s="172" t="s">
        <v>669</v>
      </c>
      <c r="K68" s="203">
        <f>'Ф2 ИП'!L80</f>
        <v>22845.700030852335</v>
      </c>
      <c r="L68" s="203">
        <f>'Ф2 ИП'!M80</f>
        <v>20048.462713181445</v>
      </c>
      <c r="M68" s="203">
        <f>'Ф2 ИП'!N80</f>
        <v>0</v>
      </c>
      <c r="N68" s="203">
        <f>'Ф2 ИП'!O80</f>
        <v>0</v>
      </c>
      <c r="O68" s="203">
        <f>'Ф2 ИП'!P80</f>
        <v>2062.58</v>
      </c>
      <c r="P68" s="203">
        <f>'Ф2 ИП'!Q80</f>
        <v>0</v>
      </c>
      <c r="Q68" s="203">
        <f>'Ф2 ИП'!R80</f>
        <v>19577.383527704867</v>
      </c>
      <c r="R68" s="203">
        <f>'Ф2 ИП'!S80</f>
        <v>1205.7365031474706</v>
      </c>
      <c r="S68" s="203">
        <f>'Ф2 ИП'!T80</f>
        <v>0</v>
      </c>
      <c r="T68" s="203">
        <f>'Ф2 ИП'!U80</f>
        <v>0</v>
      </c>
      <c r="U68" s="203">
        <f>'Ф2 ИП'!V80</f>
        <v>0</v>
      </c>
      <c r="V68" s="203">
        <f>'Ф2 ИП'!W80</f>
        <v>-5.0022208597511053E-12</v>
      </c>
      <c r="W68" s="203">
        <f>'Ф2 ИП'!X80</f>
        <v>0</v>
      </c>
      <c r="X68" s="203">
        <f>'Ф2 ИП'!Y80</f>
        <v>0</v>
      </c>
      <c r="Y68" s="203">
        <f>'Ф2 ИП'!Z80</f>
        <v>0</v>
      </c>
      <c r="Z68" s="203">
        <f>'Ф2 ИП'!AA80</f>
        <v>0</v>
      </c>
      <c r="AA68" s="203">
        <f>'Ф2 ИП'!AB80</f>
        <v>0</v>
      </c>
      <c r="AB68" s="203">
        <f>'Ф2 ИП'!AC80</f>
        <v>0</v>
      </c>
      <c r="AC68" s="203">
        <f>'Ф2 ИП'!AD80</f>
        <v>0</v>
      </c>
      <c r="AD68" s="203">
        <f>'Ф2 ИП'!AE80</f>
        <v>0</v>
      </c>
      <c r="AE68" s="203">
        <f>'Ф2 ИП'!AF80</f>
        <v>0</v>
      </c>
      <c r="AF68" s="203">
        <f>'Ф2 ИП'!AG80</f>
        <v>0</v>
      </c>
      <c r="AG68" s="203">
        <f>'Ф2 ИП'!AH80</f>
        <v>0</v>
      </c>
      <c r="AH68" s="203">
        <f>'Ф2 ИП'!AI80</f>
        <v>0</v>
      </c>
      <c r="AI68" s="203">
        <f>'Ф2 ИП'!AJ80</f>
        <v>0</v>
      </c>
      <c r="AJ68" s="203">
        <f>'Ф2 ИП'!AK80</f>
        <v>0</v>
      </c>
      <c r="AK68" s="203">
        <f>'Ф2 ИП'!AL80</f>
        <v>0</v>
      </c>
      <c r="AL68" s="203">
        <f>'Ф2 ИП'!AM80</f>
        <v>0</v>
      </c>
      <c r="AM68" s="203">
        <f>'Ф2 ИП'!AN80</f>
        <v>0</v>
      </c>
      <c r="AN68" s="203">
        <f>'Ф2 ИП'!AO80</f>
        <v>0</v>
      </c>
      <c r="AO68" s="203">
        <f>'Ф2 ИП'!AP80</f>
        <v>0</v>
      </c>
      <c r="AP68" s="144"/>
      <c r="AQ68" s="144"/>
      <c r="AR68" s="144"/>
      <c r="AS68" s="144"/>
      <c r="AT68" s="144"/>
    </row>
    <row r="69" spans="1:46" s="161" customFormat="1" ht="33" customHeight="1" x14ac:dyDescent="0.2">
      <c r="A69" s="580" t="s">
        <v>953</v>
      </c>
      <c r="B69" s="582" t="s">
        <v>763</v>
      </c>
      <c r="C69" s="319" t="s">
        <v>675</v>
      </c>
      <c r="D69" s="173" t="s">
        <v>697</v>
      </c>
      <c r="E69" s="173" t="s">
        <v>494</v>
      </c>
      <c r="F69" s="173" t="s">
        <v>495</v>
      </c>
      <c r="G69" s="173" t="s">
        <v>698</v>
      </c>
      <c r="H69" s="173" t="s">
        <v>698</v>
      </c>
      <c r="I69" s="172" t="s">
        <v>515</v>
      </c>
      <c r="J69" s="172" t="s">
        <v>670</v>
      </c>
      <c r="K69" s="203">
        <f>SUMIFS('Ф2 ИП'!L:L,'Ф2 ИП'!$D:$D,$D69,'Ф2 ИП'!$B:$B,$B69)</f>
        <v>91987.651623750106</v>
      </c>
      <c r="L69" s="203">
        <f>SUMIFS('Ф2 ИП'!M:M,'Ф2 ИП'!$D:$D,$D69,'Ф2 ИП'!$B:$B,$B69)</f>
        <v>77414.63710346914</v>
      </c>
      <c r="M69" s="203">
        <f>SUMIFS('Ф2 ИП'!N:N,'Ф2 ИП'!$D:$D,$D69,'Ф2 ИП'!$B:$B,$B69)</f>
        <v>0</v>
      </c>
      <c r="N69" s="203">
        <f>SUMIFS('Ф2 ИП'!O:O,'Ф2 ИП'!$D:$D,$D69,'Ф2 ИП'!$B:$B,$B69)</f>
        <v>0</v>
      </c>
      <c r="O69" s="203">
        <f>SUMIFS('Ф2 ИП'!P:P,'Ф2 ИП'!$D:$D,$D69,'Ф2 ИП'!$B:$B,$B69)</f>
        <v>7964.41</v>
      </c>
      <c r="P69" s="203">
        <f>SUMIFS('Ф2 ИП'!Q:Q,'Ф2 ИП'!$D:$D,$D69,'Ф2 ИП'!$B:$B,$B69)</f>
        <v>0</v>
      </c>
      <c r="Q69" s="203">
        <f>SUMIFS('Ф2 ИП'!R:R,'Ф2 ИП'!$D:$D,$D69,'Ф2 ИП'!$B:$B,$B69)</f>
        <v>0</v>
      </c>
      <c r="R69" s="203">
        <f>SUMIFS('Ф2 ИП'!S:S,'Ф2 ИП'!$D:$D,$D69,'Ф2 ИП'!$B:$B,$B69)</f>
        <v>79148.617920083765</v>
      </c>
      <c r="S69" s="203">
        <f>SUMIFS('Ф2 ИП'!T:T,'Ф2 ИП'!$D:$D,$D69,'Ф2 ИП'!$B:$B,$B69)</f>
        <v>4874.6237036663351</v>
      </c>
      <c r="T69" s="203">
        <f>SUMIFS('Ф2 ИП'!U:U,'Ф2 ИП'!$D:$D,$D69,'Ф2 ИП'!$B:$B,$B69)</f>
        <v>0</v>
      </c>
      <c r="U69" s="203">
        <f>SUMIFS('Ф2 ИП'!V:V,'Ф2 ИП'!$D:$D,$D69,'Ф2 ИП'!$B:$B,$B69)</f>
        <v>0</v>
      </c>
      <c r="V69" s="203">
        <f>SUMIFS('Ф2 ИП'!W:W,'Ф2 ИП'!$D:$D,$D69,'Ф2 ИП'!$B:$B,$B69)</f>
        <v>1.8189894035458565E-12</v>
      </c>
      <c r="W69" s="203">
        <f>SUMIFS('Ф2 ИП'!X:X,'Ф2 ИП'!$D:$D,$D69,'Ф2 ИП'!$B:$B,$B69)</f>
        <v>0</v>
      </c>
      <c r="X69" s="203">
        <f>SUMIFS('Ф2 ИП'!Y:Y,'Ф2 ИП'!$D:$D,$D69,'Ф2 ИП'!$B:$B,$B69)</f>
        <v>0</v>
      </c>
      <c r="Y69" s="203">
        <f>SUMIFS('Ф2 ИП'!Z:Z,'Ф2 ИП'!$D:$D,$D69,'Ф2 ИП'!$B:$B,$B69)</f>
        <v>0</v>
      </c>
      <c r="Z69" s="203">
        <f>SUMIFS('Ф2 ИП'!AA:AA,'Ф2 ИП'!$D:$D,$D69,'Ф2 ИП'!$B:$B,$B69)</f>
        <v>0</v>
      </c>
      <c r="AA69" s="203">
        <f>SUMIFS('Ф2 ИП'!AB:AB,'Ф2 ИП'!$D:$D,$D69,'Ф2 ИП'!$B:$B,$B69)</f>
        <v>0</v>
      </c>
      <c r="AB69" s="203">
        <f>SUMIFS('Ф2 ИП'!AC:AC,'Ф2 ИП'!$D:$D,$D69,'Ф2 ИП'!$B:$B,$B69)</f>
        <v>0</v>
      </c>
      <c r="AC69" s="203">
        <f>SUMIFS('Ф2 ИП'!AD:AD,'Ф2 ИП'!$D:$D,$D69,'Ф2 ИП'!$B:$B,$B69)</f>
        <v>0</v>
      </c>
      <c r="AD69" s="203">
        <f>SUMIFS('Ф2 ИП'!AE:AE,'Ф2 ИП'!$D:$D,$D69,'Ф2 ИП'!$B:$B,$B69)</f>
        <v>0</v>
      </c>
      <c r="AE69" s="203">
        <f>SUMIFS('Ф2 ИП'!AF:AF,'Ф2 ИП'!$D:$D,$D69,'Ф2 ИП'!$B:$B,$B69)</f>
        <v>0</v>
      </c>
      <c r="AF69" s="203">
        <f>SUMIFS('Ф2 ИП'!AG:AG,'Ф2 ИП'!$D:$D,$D69,'Ф2 ИП'!$B:$B,$B69)</f>
        <v>0</v>
      </c>
      <c r="AG69" s="203">
        <f>SUMIFS('Ф2 ИП'!AH:AH,'Ф2 ИП'!$D:$D,$D69,'Ф2 ИП'!$B:$B,$B69)</f>
        <v>0</v>
      </c>
      <c r="AH69" s="203">
        <f>SUMIFS('Ф2 ИП'!AI:AI,'Ф2 ИП'!$D:$D,$D69,'Ф2 ИП'!$B:$B,$B69)</f>
        <v>0</v>
      </c>
      <c r="AI69" s="203">
        <f>SUMIFS('Ф2 ИП'!AJ:AJ,'Ф2 ИП'!$D:$D,$D69,'Ф2 ИП'!$B:$B,$B69)</f>
        <v>0</v>
      </c>
      <c r="AJ69" s="203">
        <f>SUMIFS('Ф2 ИП'!AK:AK,'Ф2 ИП'!$D:$D,$D69,'Ф2 ИП'!$B:$B,$B69)</f>
        <v>0</v>
      </c>
      <c r="AK69" s="203">
        <f>SUMIFS('Ф2 ИП'!AL:AL,'Ф2 ИП'!$D:$D,$D69,'Ф2 ИП'!$B:$B,$B69)</f>
        <v>0</v>
      </c>
      <c r="AL69" s="203">
        <f>SUMIFS('Ф2 ИП'!AM:AM,'Ф2 ИП'!$D:$D,$D69,'Ф2 ИП'!$B:$B,$B69)</f>
        <v>0</v>
      </c>
      <c r="AM69" s="203">
        <f>SUMIFS('Ф2 ИП'!AN:AN,'Ф2 ИП'!$D:$D,$D69,'Ф2 ИП'!$B:$B,$B69)</f>
        <v>0</v>
      </c>
      <c r="AN69" s="203">
        <f>SUMIFS('Ф2 ИП'!AO:AO,'Ф2 ИП'!$D:$D,$D69,'Ф2 ИП'!$B:$B,$B69)</f>
        <v>0</v>
      </c>
      <c r="AO69" s="203">
        <f>SUMIFS('Ф2 ИП'!AP:AP,'Ф2 ИП'!$D:$D,$D69,'Ф2 ИП'!$B:$B,$B69)</f>
        <v>0</v>
      </c>
      <c r="AP69" s="144"/>
      <c r="AQ69" s="144"/>
      <c r="AR69" s="144"/>
      <c r="AS69" s="144"/>
      <c r="AT69" s="144"/>
    </row>
    <row r="70" spans="1:46" s="161" customFormat="1" ht="30" customHeight="1" x14ac:dyDescent="0.2">
      <c r="A70" s="581"/>
      <c r="B70" s="583"/>
      <c r="C70" s="319" t="s">
        <v>675</v>
      </c>
      <c r="D70" s="173" t="s">
        <v>699</v>
      </c>
      <c r="E70" s="173" t="s">
        <v>494</v>
      </c>
      <c r="F70" s="173" t="s">
        <v>495</v>
      </c>
      <c r="G70" s="173" t="s">
        <v>701</v>
      </c>
      <c r="H70" s="173" t="s">
        <v>701</v>
      </c>
      <c r="I70" s="172" t="s">
        <v>515</v>
      </c>
      <c r="J70" s="172" t="s">
        <v>670</v>
      </c>
      <c r="K70" s="203">
        <f>'Ф2 ИП'!L82</f>
        <v>63697.997278515133</v>
      </c>
      <c r="L70" s="203">
        <f>'Ф2 ИП'!M82</f>
        <v>53606.754636280333</v>
      </c>
      <c r="M70" s="203">
        <f>'Ф2 ИП'!N82</f>
        <v>0</v>
      </c>
      <c r="N70" s="203">
        <f>'Ф2 ИП'!O82</f>
        <v>0</v>
      </c>
      <c r="O70" s="203">
        <f>'Ф2 ИП'!P82</f>
        <v>5515.03</v>
      </c>
      <c r="P70" s="203">
        <f>'Ф2 ИП'!Q82</f>
        <v>0</v>
      </c>
      <c r="Q70" s="203">
        <f>'Ф2 ИП'!R82</f>
        <v>0</v>
      </c>
      <c r="R70" s="203">
        <f>'Ф2 ИП'!S82</f>
        <v>54807.471808874456</v>
      </c>
      <c r="S70" s="203">
        <f>'Ф2 ИП'!T82</f>
        <v>3375.4954696406799</v>
      </c>
      <c r="T70" s="203">
        <f>'Ф2 ИП'!U82</f>
        <v>0</v>
      </c>
      <c r="U70" s="203">
        <f>'Ф2 ИП'!V82</f>
        <v>0</v>
      </c>
      <c r="V70" s="203">
        <f>'Ф2 ИП'!W82</f>
        <v>-1.3642420526593924E-12</v>
      </c>
      <c r="W70" s="203">
        <f>'Ф2 ИП'!X82</f>
        <v>0</v>
      </c>
      <c r="X70" s="203">
        <f>'Ф2 ИП'!Y82</f>
        <v>0</v>
      </c>
      <c r="Y70" s="203">
        <f>'Ф2 ИП'!Z82</f>
        <v>0</v>
      </c>
      <c r="Z70" s="203">
        <f>'Ф2 ИП'!AA82</f>
        <v>0</v>
      </c>
      <c r="AA70" s="203">
        <f>'Ф2 ИП'!AB82</f>
        <v>0</v>
      </c>
      <c r="AB70" s="203">
        <f>'Ф2 ИП'!AC82</f>
        <v>0</v>
      </c>
      <c r="AC70" s="203">
        <f>'Ф2 ИП'!AD82</f>
        <v>0</v>
      </c>
      <c r="AD70" s="203">
        <f>'Ф2 ИП'!AE82</f>
        <v>0</v>
      </c>
      <c r="AE70" s="203">
        <f>'Ф2 ИП'!AF82</f>
        <v>0</v>
      </c>
      <c r="AF70" s="203">
        <f>'Ф2 ИП'!AG82</f>
        <v>0</v>
      </c>
      <c r="AG70" s="203">
        <f>'Ф2 ИП'!AH82</f>
        <v>0</v>
      </c>
      <c r="AH70" s="203">
        <f>'Ф2 ИП'!AI82</f>
        <v>0</v>
      </c>
      <c r="AI70" s="203">
        <f>'Ф2 ИП'!AJ82</f>
        <v>0</v>
      </c>
      <c r="AJ70" s="203">
        <f>'Ф2 ИП'!AK82</f>
        <v>0</v>
      </c>
      <c r="AK70" s="203">
        <f>'Ф2 ИП'!AL82</f>
        <v>0</v>
      </c>
      <c r="AL70" s="203">
        <f>'Ф2 ИП'!AM82</f>
        <v>0</v>
      </c>
      <c r="AM70" s="203">
        <f>'Ф2 ИП'!AN82</f>
        <v>0</v>
      </c>
      <c r="AN70" s="203">
        <f>'Ф2 ИП'!AO82</f>
        <v>0</v>
      </c>
      <c r="AO70" s="203">
        <f>'Ф2 ИП'!AP82</f>
        <v>0</v>
      </c>
      <c r="AP70" s="144"/>
      <c r="AQ70" s="144"/>
      <c r="AR70" s="144"/>
      <c r="AS70" s="144"/>
      <c r="AT70" s="144"/>
    </row>
    <row r="71" spans="1:46" s="161" customFormat="1" ht="30" customHeight="1" x14ac:dyDescent="0.2">
      <c r="A71" s="580" t="s">
        <v>509</v>
      </c>
      <c r="B71" s="582" t="s">
        <v>764</v>
      </c>
      <c r="C71" s="319" t="s">
        <v>675</v>
      </c>
      <c r="D71" s="173" t="s">
        <v>879</v>
      </c>
      <c r="E71" s="173" t="s">
        <v>494</v>
      </c>
      <c r="F71" s="173" t="s">
        <v>495</v>
      </c>
      <c r="G71" s="173" t="s">
        <v>890</v>
      </c>
      <c r="H71" s="173" t="s">
        <v>890</v>
      </c>
      <c r="I71" s="172" t="s">
        <v>515</v>
      </c>
      <c r="J71" s="172" t="s">
        <v>518</v>
      </c>
      <c r="K71" s="203">
        <f>SUMIFS('Ф2 ИП'!L:L,'Ф2 ИП'!$D:$D,$D71,'Ф2 ИП'!$B:$B,$B71)</f>
        <v>17327.324124311803</v>
      </c>
      <c r="L71" s="203">
        <f>SUMIFS('Ф2 ИП'!M:M,'Ф2 ИП'!$D:$D,$D71,'Ф2 ИП'!$B:$B,$B71)</f>
        <v>15205.7630435829</v>
      </c>
      <c r="M71" s="203">
        <f>SUMIFS('Ф2 ИП'!N:N,'Ф2 ИП'!$D:$D,$D71,'Ф2 ИП'!$B:$B,$B71)</f>
        <v>0</v>
      </c>
      <c r="N71" s="203">
        <f>SUMIFS('Ф2 ИП'!O:O,'Ф2 ИП'!$D:$D,$D71,'Ф2 ИП'!$B:$B,$B71)</f>
        <v>0</v>
      </c>
      <c r="O71" s="203">
        <f>SUMIFS('Ф2 ИП'!P:P,'Ф2 ИП'!$D:$D,$D71,'Ф2 ИП'!$B:$B,$B71)</f>
        <v>1564.36</v>
      </c>
      <c r="P71" s="203">
        <f>SUMIFS('Ф2 ИП'!Q:Q,'Ф2 ИП'!$D:$D,$D71,'Ф2 ИП'!$B:$B,$B71)</f>
        <v>14848.472882656433</v>
      </c>
      <c r="Q71" s="203">
        <f>SUMIFS('Ф2 ИП'!R:R,'Ф2 ИП'!$D:$D,$D71,'Ф2 ИП'!$B:$B,$B71)</f>
        <v>914.49124165536989</v>
      </c>
      <c r="R71" s="203">
        <f>SUMIFS('Ф2 ИП'!S:S,'Ф2 ИП'!$D:$D,$D71,'Ф2 ИП'!$B:$B,$B71)</f>
        <v>0</v>
      </c>
      <c r="S71" s="203">
        <f>SUMIFS('Ф2 ИП'!T:T,'Ф2 ИП'!$D:$D,$D71,'Ф2 ИП'!$B:$B,$B71)</f>
        <v>0</v>
      </c>
      <c r="T71" s="203">
        <f>SUMIFS('Ф2 ИП'!U:U,'Ф2 ИП'!$D:$D,$D71,'Ф2 ИП'!$B:$B,$B71)</f>
        <v>0</v>
      </c>
      <c r="U71" s="203">
        <f>SUMIFS('Ф2 ИП'!V:V,'Ф2 ИП'!$D:$D,$D71,'Ф2 ИП'!$B:$B,$B71)</f>
        <v>0</v>
      </c>
      <c r="V71" s="203">
        <f>SUMIFS('Ф2 ИП'!W:W,'Ф2 ИП'!$D:$D,$D71,'Ф2 ИП'!$B:$B,$B71)</f>
        <v>-1.0231815394945443E-12</v>
      </c>
      <c r="W71" s="203">
        <f>SUMIFS('Ф2 ИП'!X:X,'Ф2 ИП'!$D:$D,$D71,'Ф2 ИП'!$B:$B,$B71)</f>
        <v>0</v>
      </c>
      <c r="X71" s="203">
        <f>SUMIFS('Ф2 ИП'!Y:Y,'Ф2 ИП'!$D:$D,$D71,'Ф2 ИП'!$B:$B,$B71)</f>
        <v>0</v>
      </c>
      <c r="Y71" s="203">
        <f>SUMIFS('Ф2 ИП'!Z:Z,'Ф2 ИП'!$D:$D,$D71,'Ф2 ИП'!$B:$B,$B71)</f>
        <v>0</v>
      </c>
      <c r="Z71" s="203">
        <f>SUMIFS('Ф2 ИП'!AA:AA,'Ф2 ИП'!$D:$D,$D71,'Ф2 ИП'!$B:$B,$B71)</f>
        <v>0</v>
      </c>
      <c r="AA71" s="203">
        <f>SUMIFS('Ф2 ИП'!AB:AB,'Ф2 ИП'!$D:$D,$D71,'Ф2 ИП'!$B:$B,$B71)</f>
        <v>0</v>
      </c>
      <c r="AB71" s="203">
        <f>SUMIFS('Ф2 ИП'!AC:AC,'Ф2 ИП'!$D:$D,$D71,'Ф2 ИП'!$B:$B,$B71)</f>
        <v>0</v>
      </c>
      <c r="AC71" s="203">
        <f>SUMIFS('Ф2 ИП'!AD:AD,'Ф2 ИП'!$D:$D,$D71,'Ф2 ИП'!$B:$B,$B71)</f>
        <v>0</v>
      </c>
      <c r="AD71" s="203">
        <f>SUMIFS('Ф2 ИП'!AE:AE,'Ф2 ИП'!$D:$D,$D71,'Ф2 ИП'!$B:$B,$B71)</f>
        <v>0</v>
      </c>
      <c r="AE71" s="203">
        <f>SUMIFS('Ф2 ИП'!AF:AF,'Ф2 ИП'!$D:$D,$D71,'Ф2 ИП'!$B:$B,$B71)</f>
        <v>0</v>
      </c>
      <c r="AF71" s="203">
        <f>SUMIFS('Ф2 ИП'!AG:AG,'Ф2 ИП'!$D:$D,$D71,'Ф2 ИП'!$B:$B,$B71)</f>
        <v>0</v>
      </c>
      <c r="AG71" s="203">
        <f>SUMIFS('Ф2 ИП'!AH:AH,'Ф2 ИП'!$D:$D,$D71,'Ф2 ИП'!$B:$B,$B71)</f>
        <v>0</v>
      </c>
      <c r="AH71" s="203">
        <f>SUMIFS('Ф2 ИП'!AI:AI,'Ф2 ИП'!$D:$D,$D71,'Ф2 ИП'!$B:$B,$B71)</f>
        <v>0</v>
      </c>
      <c r="AI71" s="203">
        <f>SUMIFS('Ф2 ИП'!AJ:AJ,'Ф2 ИП'!$D:$D,$D71,'Ф2 ИП'!$B:$B,$B71)</f>
        <v>0</v>
      </c>
      <c r="AJ71" s="203">
        <f>SUMIFS('Ф2 ИП'!AK:AK,'Ф2 ИП'!$D:$D,$D71,'Ф2 ИП'!$B:$B,$B71)</f>
        <v>0</v>
      </c>
      <c r="AK71" s="203">
        <f>SUMIFS('Ф2 ИП'!AL:AL,'Ф2 ИП'!$D:$D,$D71,'Ф2 ИП'!$B:$B,$B71)</f>
        <v>0</v>
      </c>
      <c r="AL71" s="203">
        <f>SUMIFS('Ф2 ИП'!AM:AM,'Ф2 ИП'!$D:$D,$D71,'Ф2 ИП'!$B:$B,$B71)</f>
        <v>0</v>
      </c>
      <c r="AM71" s="203">
        <f>SUMIFS('Ф2 ИП'!AN:AN,'Ф2 ИП'!$D:$D,$D71,'Ф2 ИП'!$B:$B,$B71)</f>
        <v>0</v>
      </c>
      <c r="AN71" s="203">
        <f>SUMIFS('Ф2 ИП'!AO:AO,'Ф2 ИП'!$D:$D,$D71,'Ф2 ИП'!$B:$B,$B71)</f>
        <v>0</v>
      </c>
      <c r="AO71" s="203">
        <f>SUMIFS('Ф2 ИП'!AP:AP,'Ф2 ИП'!$D:$D,$D71,'Ф2 ИП'!$B:$B,$B71)</f>
        <v>0</v>
      </c>
      <c r="AP71" s="144"/>
      <c r="AQ71" s="144"/>
      <c r="AR71" s="144"/>
      <c r="AS71" s="144"/>
      <c r="AT71" s="144"/>
    </row>
    <row r="72" spans="1:46" s="144" customFormat="1" ht="41.25" customHeight="1" x14ac:dyDescent="0.2">
      <c r="A72" s="581"/>
      <c r="B72" s="583"/>
      <c r="C72" s="319" t="s">
        <v>675</v>
      </c>
      <c r="D72" s="173" t="s">
        <v>891</v>
      </c>
      <c r="E72" s="173" t="s">
        <v>494</v>
      </c>
      <c r="F72" s="173" t="s">
        <v>495</v>
      </c>
      <c r="G72" s="321" t="s">
        <v>732</v>
      </c>
      <c r="H72" s="321" t="s">
        <v>732</v>
      </c>
      <c r="I72" s="172" t="s">
        <v>515</v>
      </c>
      <c r="J72" s="172" t="s">
        <v>518</v>
      </c>
      <c r="K72" s="203">
        <f>'Ф2 ИП'!L84</f>
        <v>17327.320969199634</v>
      </c>
      <c r="L72" s="203">
        <f>'Ф2 ИП'!M84</f>
        <v>15205.76</v>
      </c>
      <c r="M72" s="203">
        <f>'Ф2 ИП'!N84</f>
        <v>0</v>
      </c>
      <c r="N72" s="203">
        <f>'Ф2 ИП'!O84</f>
        <v>0</v>
      </c>
      <c r="O72" s="203">
        <f>'Ф2 ИП'!P84</f>
        <v>1564.36</v>
      </c>
      <c r="P72" s="203">
        <f>'Ф2 ИП'!Q84</f>
        <v>14848.469910588674</v>
      </c>
      <c r="Q72" s="203">
        <f>'Ф2 ИП'!R84</f>
        <v>914.49105861096109</v>
      </c>
      <c r="R72" s="203">
        <f>'Ф2 ИП'!S84</f>
        <v>0</v>
      </c>
      <c r="S72" s="203">
        <f>'Ф2 ИП'!T84</f>
        <v>0</v>
      </c>
      <c r="T72" s="203">
        <f>'Ф2 ИП'!U84</f>
        <v>0</v>
      </c>
      <c r="U72" s="203">
        <f>'Ф2 ИП'!V84</f>
        <v>0</v>
      </c>
      <c r="V72" s="203">
        <f>'Ф2 ИП'!W84</f>
        <v>-1.1368683772161603E-12</v>
      </c>
      <c r="W72" s="203">
        <f>'Ф2 ИП'!X84</f>
        <v>0</v>
      </c>
      <c r="X72" s="203">
        <f>'Ф2 ИП'!Y84</f>
        <v>0</v>
      </c>
      <c r="Y72" s="203">
        <f>'Ф2 ИП'!Z84</f>
        <v>0</v>
      </c>
      <c r="Z72" s="203">
        <f>'Ф2 ИП'!AA84</f>
        <v>0</v>
      </c>
      <c r="AA72" s="203">
        <f>'Ф2 ИП'!AB84</f>
        <v>0</v>
      </c>
      <c r="AB72" s="203">
        <f>'Ф2 ИП'!AC84</f>
        <v>0</v>
      </c>
      <c r="AC72" s="203">
        <f>'Ф2 ИП'!AD84</f>
        <v>0</v>
      </c>
      <c r="AD72" s="203">
        <f>'Ф2 ИП'!AE84</f>
        <v>0</v>
      </c>
      <c r="AE72" s="203">
        <f>'Ф2 ИП'!AF84</f>
        <v>0</v>
      </c>
      <c r="AF72" s="203">
        <f>'Ф2 ИП'!AG84</f>
        <v>0</v>
      </c>
      <c r="AG72" s="203">
        <f>'Ф2 ИП'!AH84</f>
        <v>0</v>
      </c>
      <c r="AH72" s="203">
        <f>'Ф2 ИП'!AI84</f>
        <v>0</v>
      </c>
      <c r="AI72" s="203">
        <f>'Ф2 ИП'!AJ84</f>
        <v>0</v>
      </c>
      <c r="AJ72" s="203">
        <f>'Ф2 ИП'!AK84</f>
        <v>0</v>
      </c>
      <c r="AK72" s="203">
        <f>'Ф2 ИП'!AL84</f>
        <v>0</v>
      </c>
      <c r="AL72" s="203">
        <f>'Ф2 ИП'!AM84</f>
        <v>0</v>
      </c>
      <c r="AM72" s="203">
        <f>'Ф2 ИП'!AN84</f>
        <v>0</v>
      </c>
      <c r="AN72" s="203">
        <f>'Ф2 ИП'!AO84</f>
        <v>0</v>
      </c>
      <c r="AO72" s="203">
        <f>'Ф2 ИП'!AP84</f>
        <v>0</v>
      </c>
    </row>
    <row r="73" spans="1:46" s="144" customFormat="1" ht="129" customHeight="1" x14ac:dyDescent="0.2">
      <c r="A73" s="298" t="s">
        <v>725</v>
      </c>
      <c r="B73" s="302" t="s">
        <v>765</v>
      </c>
      <c r="C73" s="319" t="s">
        <v>675</v>
      </c>
      <c r="D73" s="322" t="s">
        <v>702</v>
      </c>
      <c r="E73" s="173" t="s">
        <v>494</v>
      </c>
      <c r="F73" s="173" t="s">
        <v>495</v>
      </c>
      <c r="G73" s="321" t="s">
        <v>703</v>
      </c>
      <c r="H73" s="321" t="s">
        <v>703</v>
      </c>
      <c r="I73" s="172" t="s">
        <v>515</v>
      </c>
      <c r="J73" s="172" t="s">
        <v>671</v>
      </c>
      <c r="K73" s="203">
        <f>'Ф2 ИП'!L85</f>
        <v>453407.08226348396</v>
      </c>
      <c r="L73" s="203">
        <f>'Ф2 ИП'!M85</f>
        <v>373537.68082264502</v>
      </c>
      <c r="M73" s="203">
        <f>'Ф2 ИП'!N85</f>
        <v>0</v>
      </c>
      <c r="N73" s="203">
        <f>'Ф2 ИП'!O85</f>
        <v>0</v>
      </c>
      <c r="O73" s="203">
        <f>'Ф2 ИП'!P85</f>
        <v>38429.550000000003</v>
      </c>
      <c r="P73" s="203">
        <f>'Ф2 ИП'!Q85</f>
        <v>0</v>
      </c>
      <c r="Q73" s="203">
        <f>'Ф2 ИП'!R85</f>
        <v>0</v>
      </c>
      <c r="R73" s="203">
        <f>'Ф2 ИП'!S85</f>
        <v>202184.68675681157</v>
      </c>
      <c r="S73" s="203">
        <f>'Ф2 ИП'!T85</f>
        <v>188166.54847500601</v>
      </c>
      <c r="T73" s="203">
        <f>'Ф2 ИП'!U85</f>
        <v>24626.29703166641</v>
      </c>
      <c r="U73" s="203">
        <f>'Ф2 ИП'!V85</f>
        <v>0</v>
      </c>
      <c r="V73" s="203">
        <f>'Ф2 ИП'!W85</f>
        <v>-2.5465851649641991E-11</v>
      </c>
      <c r="W73" s="203">
        <f>'Ф2 ИП'!X85</f>
        <v>0</v>
      </c>
      <c r="X73" s="203">
        <f>'Ф2 ИП'!Y85</f>
        <v>0</v>
      </c>
      <c r="Y73" s="203">
        <f>'Ф2 ИП'!Z85</f>
        <v>0</v>
      </c>
      <c r="Z73" s="203">
        <f>'Ф2 ИП'!AA85</f>
        <v>0</v>
      </c>
      <c r="AA73" s="203">
        <f>'Ф2 ИП'!AB85</f>
        <v>0</v>
      </c>
      <c r="AB73" s="203">
        <f>'Ф2 ИП'!AC85</f>
        <v>0</v>
      </c>
      <c r="AC73" s="203">
        <f>'Ф2 ИП'!AD85</f>
        <v>0</v>
      </c>
      <c r="AD73" s="203">
        <f>'Ф2 ИП'!AE85</f>
        <v>0</v>
      </c>
      <c r="AE73" s="203">
        <f>'Ф2 ИП'!AF85</f>
        <v>0</v>
      </c>
      <c r="AF73" s="203">
        <f>'Ф2 ИП'!AG85</f>
        <v>0</v>
      </c>
      <c r="AG73" s="203">
        <f>'Ф2 ИП'!AH85</f>
        <v>0</v>
      </c>
      <c r="AH73" s="203">
        <f>'Ф2 ИП'!AI85</f>
        <v>0</v>
      </c>
      <c r="AI73" s="203">
        <f>'Ф2 ИП'!AJ85</f>
        <v>0</v>
      </c>
      <c r="AJ73" s="203">
        <f>'Ф2 ИП'!AK85</f>
        <v>0</v>
      </c>
      <c r="AK73" s="203">
        <f>'Ф2 ИП'!AL85</f>
        <v>0</v>
      </c>
      <c r="AL73" s="203">
        <f>'Ф2 ИП'!AM85</f>
        <v>0</v>
      </c>
      <c r="AM73" s="203">
        <f>'Ф2 ИП'!AN85</f>
        <v>0</v>
      </c>
      <c r="AN73" s="203">
        <f>'Ф2 ИП'!AO85</f>
        <v>0</v>
      </c>
      <c r="AO73" s="203">
        <f>'Ф2 ИП'!AP85</f>
        <v>0</v>
      </c>
    </row>
    <row r="74" spans="1:46" s="144" customFormat="1" ht="87" customHeight="1" x14ac:dyDescent="0.2">
      <c r="A74" s="298" t="s">
        <v>726</v>
      </c>
      <c r="B74" s="320" t="s">
        <v>766</v>
      </c>
      <c r="C74" s="319" t="s">
        <v>675</v>
      </c>
      <c r="D74" s="173" t="s">
        <v>713</v>
      </c>
      <c r="E74" s="173" t="s">
        <v>494</v>
      </c>
      <c r="F74" s="173" t="s">
        <v>495</v>
      </c>
      <c r="G74" s="321" t="s">
        <v>704</v>
      </c>
      <c r="H74" s="321" t="s">
        <v>704</v>
      </c>
      <c r="I74" s="172" t="s">
        <v>515</v>
      </c>
      <c r="J74" s="172" t="s">
        <v>671</v>
      </c>
      <c r="K74" s="203">
        <f>SUMIFS('Ф2 ИП'!L:L,'Ф2 ИП'!$D:$D,$D74,'Ф2 ИП'!$B:$B,$B74)</f>
        <v>142315.20967633999</v>
      </c>
      <c r="L74" s="203">
        <f>SUMIFS('Ф2 ИП'!M:M,'Ф2 ИП'!$D:$D,$D74,'Ф2 ИП'!$B:$B,$B74)</f>
        <v>117245.83789488905</v>
      </c>
      <c r="M74" s="203">
        <f>SUMIFS('Ф2 ИП'!N:N,'Ф2 ИП'!$D:$D,$D74,'Ф2 ИП'!$B:$B,$B74)</f>
        <v>0</v>
      </c>
      <c r="N74" s="203">
        <f>SUMIFS('Ф2 ИП'!O:O,'Ф2 ИП'!$D:$D,$D74,'Ф2 ИП'!$B:$B,$B74)</f>
        <v>0</v>
      </c>
      <c r="O74" s="203">
        <f>SUMIFS('Ф2 ИП'!P:P,'Ф2 ИП'!$D:$D,$D74,'Ф2 ИП'!$B:$B,$B74)</f>
        <v>12062.25</v>
      </c>
      <c r="P74" s="203">
        <f>SUMIFS('Ф2 ИП'!Q:Q,'Ф2 ИП'!$D:$D,$D74,'Ф2 ИП'!$B:$B,$B74)</f>
        <v>0</v>
      </c>
      <c r="Q74" s="203">
        <f>SUMIFS('Ф2 ИП'!R:R,'Ф2 ИП'!$D:$D,$D74,'Ф2 ИП'!$B:$B,$B74)</f>
        <v>0</v>
      </c>
      <c r="R74" s="203">
        <f>SUMIFS('Ф2 ИП'!S:S,'Ф2 ИП'!$D:$D,$D74,'Ф2 ИП'!$B:$B,$B74)</f>
        <v>63461.637808832711</v>
      </c>
      <c r="S74" s="203">
        <f>SUMIFS('Ф2 ИП'!T:T,'Ф2 ИП'!$D:$D,$D74,'Ф2 ИП'!$B:$B,$B74)</f>
        <v>59061.63092075364</v>
      </c>
      <c r="T74" s="203">
        <f>SUMIFS('Ф2 ИП'!U:U,'Ф2 ИП'!$D:$D,$D74,'Ф2 ИП'!$B:$B,$B74)</f>
        <v>7729.6909467536316</v>
      </c>
      <c r="U74" s="203">
        <f>SUMIFS('Ф2 ИП'!V:V,'Ф2 ИП'!$D:$D,$D74,'Ф2 ИП'!$B:$B,$B74)</f>
        <v>0</v>
      </c>
      <c r="V74" s="203">
        <f>SUMIFS('Ф2 ИП'!W:W,'Ф2 ИП'!$D:$D,$D74,'Ф2 ИП'!$B:$B,$B74)</f>
        <v>0</v>
      </c>
      <c r="W74" s="203">
        <f>SUMIFS('Ф2 ИП'!X:X,'Ф2 ИП'!$D:$D,$D74,'Ф2 ИП'!$B:$B,$B74)</f>
        <v>0</v>
      </c>
      <c r="X74" s="203">
        <f>SUMIFS('Ф2 ИП'!Y:Y,'Ф2 ИП'!$D:$D,$D74,'Ф2 ИП'!$B:$B,$B74)</f>
        <v>0</v>
      </c>
      <c r="Y74" s="203">
        <f>SUMIFS('Ф2 ИП'!Z:Z,'Ф2 ИП'!$D:$D,$D74,'Ф2 ИП'!$B:$B,$B74)</f>
        <v>0</v>
      </c>
      <c r="Z74" s="203">
        <f>SUMIFS('Ф2 ИП'!AA:AA,'Ф2 ИП'!$D:$D,$D74,'Ф2 ИП'!$B:$B,$B74)</f>
        <v>0</v>
      </c>
      <c r="AA74" s="203">
        <f>SUMIFS('Ф2 ИП'!AB:AB,'Ф2 ИП'!$D:$D,$D74,'Ф2 ИП'!$B:$B,$B74)</f>
        <v>0</v>
      </c>
      <c r="AB74" s="203">
        <f>SUMIFS('Ф2 ИП'!AC:AC,'Ф2 ИП'!$D:$D,$D74,'Ф2 ИП'!$B:$B,$B74)</f>
        <v>0</v>
      </c>
      <c r="AC74" s="203">
        <f>SUMIFS('Ф2 ИП'!AD:AD,'Ф2 ИП'!$D:$D,$D74,'Ф2 ИП'!$B:$B,$B74)</f>
        <v>0</v>
      </c>
      <c r="AD74" s="203">
        <f>SUMIFS('Ф2 ИП'!AE:AE,'Ф2 ИП'!$D:$D,$D74,'Ф2 ИП'!$B:$B,$B74)</f>
        <v>0</v>
      </c>
      <c r="AE74" s="203">
        <f>SUMIFS('Ф2 ИП'!AF:AF,'Ф2 ИП'!$D:$D,$D74,'Ф2 ИП'!$B:$B,$B74)</f>
        <v>0</v>
      </c>
      <c r="AF74" s="203">
        <f>SUMIFS('Ф2 ИП'!AG:AG,'Ф2 ИП'!$D:$D,$D74,'Ф2 ИП'!$B:$B,$B74)</f>
        <v>0</v>
      </c>
      <c r="AG74" s="203">
        <f>SUMIFS('Ф2 ИП'!AH:AH,'Ф2 ИП'!$D:$D,$D74,'Ф2 ИП'!$B:$B,$B74)</f>
        <v>0</v>
      </c>
      <c r="AH74" s="203">
        <f>SUMIFS('Ф2 ИП'!AI:AI,'Ф2 ИП'!$D:$D,$D74,'Ф2 ИП'!$B:$B,$B74)</f>
        <v>0</v>
      </c>
      <c r="AI74" s="203">
        <f>SUMIFS('Ф2 ИП'!AJ:AJ,'Ф2 ИП'!$D:$D,$D74,'Ф2 ИП'!$B:$B,$B74)</f>
        <v>0</v>
      </c>
      <c r="AJ74" s="203">
        <f>SUMIFS('Ф2 ИП'!AK:AK,'Ф2 ИП'!$D:$D,$D74,'Ф2 ИП'!$B:$B,$B74)</f>
        <v>0</v>
      </c>
      <c r="AK74" s="203">
        <f>SUMIFS('Ф2 ИП'!AL:AL,'Ф2 ИП'!$D:$D,$D74,'Ф2 ИП'!$B:$B,$B74)</f>
        <v>0</v>
      </c>
      <c r="AL74" s="203">
        <f>SUMIFS('Ф2 ИП'!AM:AM,'Ф2 ИП'!$D:$D,$D74,'Ф2 ИП'!$B:$B,$B74)</f>
        <v>0</v>
      </c>
      <c r="AM74" s="203">
        <f>SUMIFS('Ф2 ИП'!AN:AN,'Ф2 ИП'!$D:$D,$D74,'Ф2 ИП'!$B:$B,$B74)</f>
        <v>0</v>
      </c>
      <c r="AN74" s="203">
        <f>SUMIFS('Ф2 ИП'!AO:AO,'Ф2 ИП'!$D:$D,$D74,'Ф2 ИП'!$B:$B,$B74)</f>
        <v>0</v>
      </c>
      <c r="AO74" s="203">
        <f>SUMIFS('Ф2 ИП'!AP:AP,'Ф2 ИП'!$D:$D,$D74,'Ф2 ИП'!$B:$B,$B74)</f>
        <v>0</v>
      </c>
    </row>
    <row r="75" spans="1:46" s="144" customFormat="1" ht="165" customHeight="1" x14ac:dyDescent="0.2">
      <c r="A75" s="298" t="s">
        <v>727</v>
      </c>
      <c r="B75" s="320" t="s">
        <v>705</v>
      </c>
      <c r="C75" s="319" t="s">
        <v>675</v>
      </c>
      <c r="D75" s="173" t="s">
        <v>712</v>
      </c>
      <c r="E75" s="173" t="s">
        <v>494</v>
      </c>
      <c r="F75" s="173" t="s">
        <v>495</v>
      </c>
      <c r="G75" s="321" t="s">
        <v>706</v>
      </c>
      <c r="H75" s="321" t="s">
        <v>706</v>
      </c>
      <c r="I75" s="172" t="s">
        <v>515</v>
      </c>
      <c r="J75" s="172" t="s">
        <v>670</v>
      </c>
      <c r="K75" s="203">
        <f>SUMIFS('Ф2 ИП'!L:L,'Ф2 ИП'!$D:$D,$D75,'Ф2 ИП'!$B:$B,$B75)</f>
        <v>413593.82236782456</v>
      </c>
      <c r="L75" s="203">
        <f>SUMIFS('Ф2 ИП'!M:M,'Ф2 ИП'!$D:$D,$D75,'Ф2 ИП'!$B:$B,$B75)</f>
        <v>348070.77215271752</v>
      </c>
      <c r="M75" s="203">
        <f>SUMIFS('Ф2 ИП'!N:N,'Ф2 ИП'!$D:$D,$D75,'Ф2 ИП'!$B:$B,$B75)</f>
        <v>0</v>
      </c>
      <c r="N75" s="203">
        <f>SUMIFS('Ф2 ИП'!O:O,'Ф2 ИП'!$D:$D,$D75,'Ф2 ИП'!$B:$B,$B75)</f>
        <v>0</v>
      </c>
      <c r="O75" s="203">
        <f>SUMIFS('Ф2 ИП'!P:P,'Ф2 ИП'!$D:$D,$D75,'Ф2 ИП'!$B:$B,$B75)</f>
        <v>35809.52103907158</v>
      </c>
      <c r="P75" s="203">
        <f>SUMIFS('Ф2 ИП'!Q:Q,'Ф2 ИП'!$D:$D,$D75,'Ф2 ИП'!$B:$B,$B75)</f>
        <v>0</v>
      </c>
      <c r="Q75" s="203">
        <f>SUMIFS('Ф2 ИП'!R:R,'Ф2 ИП'!$D:$D,$D75,'Ф2 ИП'!$B:$B,$B75)</f>
        <v>0</v>
      </c>
      <c r="R75" s="203">
        <f>SUMIFS('Ф2 ИП'!S:S,'Ф2 ИП'!$D:$D,$D75,'Ф2 ИП'!$B:$B,$B75)</f>
        <v>355867.07611175271</v>
      </c>
      <c r="S75" s="203">
        <f>SUMIFS('Ф2 ИП'!T:T,'Ф2 ИП'!$D:$D,$D75,'Ф2 ИП'!$B:$B,$B75)</f>
        <v>21917.225217000305</v>
      </c>
      <c r="T75" s="203">
        <f>SUMIFS('Ф2 ИП'!U:U,'Ф2 ИП'!$D:$D,$D75,'Ф2 ИП'!$B:$B,$B75)</f>
        <v>0</v>
      </c>
      <c r="U75" s="203">
        <f>SUMIFS('Ф2 ИП'!V:V,'Ф2 ИП'!$D:$D,$D75,'Ф2 ИП'!$B:$B,$B75)</f>
        <v>0</v>
      </c>
      <c r="V75" s="203">
        <f>SUMIFS('Ф2 ИП'!W:W,'Ф2 ИП'!$D:$D,$D75,'Ф2 ИП'!$B:$B,$B75)</f>
        <v>-1.4551915228366852E-11</v>
      </c>
      <c r="W75" s="203">
        <f>SUMIFS('Ф2 ИП'!X:X,'Ф2 ИП'!$D:$D,$D75,'Ф2 ИП'!$B:$B,$B75)</f>
        <v>0</v>
      </c>
      <c r="X75" s="203">
        <f>SUMIFS('Ф2 ИП'!Y:Y,'Ф2 ИП'!$D:$D,$D75,'Ф2 ИП'!$B:$B,$B75)</f>
        <v>0</v>
      </c>
      <c r="Y75" s="203">
        <f>SUMIFS('Ф2 ИП'!Z:Z,'Ф2 ИП'!$D:$D,$D75,'Ф2 ИП'!$B:$B,$B75)</f>
        <v>0</v>
      </c>
      <c r="Z75" s="203">
        <f>SUMIFS('Ф2 ИП'!AA:AA,'Ф2 ИП'!$D:$D,$D75,'Ф2 ИП'!$B:$B,$B75)</f>
        <v>0</v>
      </c>
      <c r="AA75" s="203">
        <f>SUMIFS('Ф2 ИП'!AB:AB,'Ф2 ИП'!$D:$D,$D75,'Ф2 ИП'!$B:$B,$B75)</f>
        <v>0</v>
      </c>
      <c r="AB75" s="203">
        <f>SUMIFS('Ф2 ИП'!AC:AC,'Ф2 ИП'!$D:$D,$D75,'Ф2 ИП'!$B:$B,$B75)</f>
        <v>0</v>
      </c>
      <c r="AC75" s="203">
        <f>SUMIFS('Ф2 ИП'!AD:AD,'Ф2 ИП'!$D:$D,$D75,'Ф2 ИП'!$B:$B,$B75)</f>
        <v>0</v>
      </c>
      <c r="AD75" s="203">
        <f>SUMIFS('Ф2 ИП'!AE:AE,'Ф2 ИП'!$D:$D,$D75,'Ф2 ИП'!$B:$B,$B75)</f>
        <v>0</v>
      </c>
      <c r="AE75" s="203">
        <f>SUMIFS('Ф2 ИП'!AF:AF,'Ф2 ИП'!$D:$D,$D75,'Ф2 ИП'!$B:$B,$B75)</f>
        <v>0</v>
      </c>
      <c r="AF75" s="203">
        <f>SUMIFS('Ф2 ИП'!AG:AG,'Ф2 ИП'!$D:$D,$D75,'Ф2 ИП'!$B:$B,$B75)</f>
        <v>0</v>
      </c>
      <c r="AG75" s="203">
        <f>SUMIFS('Ф2 ИП'!AH:AH,'Ф2 ИП'!$D:$D,$D75,'Ф2 ИП'!$B:$B,$B75)</f>
        <v>0</v>
      </c>
      <c r="AH75" s="203">
        <f>SUMIFS('Ф2 ИП'!AI:AI,'Ф2 ИП'!$D:$D,$D75,'Ф2 ИП'!$B:$B,$B75)</f>
        <v>0</v>
      </c>
      <c r="AI75" s="203">
        <f>SUMIFS('Ф2 ИП'!AJ:AJ,'Ф2 ИП'!$D:$D,$D75,'Ф2 ИП'!$B:$B,$B75)</f>
        <v>0</v>
      </c>
      <c r="AJ75" s="203">
        <f>SUMIFS('Ф2 ИП'!AK:AK,'Ф2 ИП'!$D:$D,$D75,'Ф2 ИП'!$B:$B,$B75)</f>
        <v>0</v>
      </c>
      <c r="AK75" s="203">
        <f>SUMIFS('Ф2 ИП'!AL:AL,'Ф2 ИП'!$D:$D,$D75,'Ф2 ИП'!$B:$B,$B75)</f>
        <v>0</v>
      </c>
      <c r="AL75" s="203">
        <f>SUMIFS('Ф2 ИП'!AM:AM,'Ф2 ИП'!$D:$D,$D75,'Ф2 ИП'!$B:$B,$B75)</f>
        <v>0</v>
      </c>
      <c r="AM75" s="203">
        <f>SUMIFS('Ф2 ИП'!AN:AN,'Ф2 ИП'!$D:$D,$D75,'Ф2 ИП'!$B:$B,$B75)</f>
        <v>0</v>
      </c>
      <c r="AN75" s="203">
        <f>SUMIFS('Ф2 ИП'!AO:AO,'Ф2 ИП'!$D:$D,$D75,'Ф2 ИП'!$B:$B,$B75)</f>
        <v>0</v>
      </c>
      <c r="AO75" s="203">
        <f>SUMIFS('Ф2 ИП'!AP:AP,'Ф2 ИП'!$D:$D,$D75,'Ф2 ИП'!$B:$B,$B75)</f>
        <v>0</v>
      </c>
    </row>
    <row r="76" spans="1:46" s="144" customFormat="1" ht="76.5" customHeight="1" x14ac:dyDescent="0.2">
      <c r="A76" s="298" t="s">
        <v>707</v>
      </c>
      <c r="B76" s="320" t="s">
        <v>884</v>
      </c>
      <c r="C76" s="319" t="s">
        <v>675</v>
      </c>
      <c r="D76" s="173" t="s">
        <v>883</v>
      </c>
      <c r="E76" s="173" t="s">
        <v>494</v>
      </c>
      <c r="F76" s="173" t="s">
        <v>495</v>
      </c>
      <c r="G76" s="321" t="s">
        <v>889</v>
      </c>
      <c r="H76" s="321" t="s">
        <v>889</v>
      </c>
      <c r="I76" s="172" t="s">
        <v>515</v>
      </c>
      <c r="J76" s="172" t="s">
        <v>518</v>
      </c>
      <c r="K76" s="203">
        <f>SUMIFS('Ф2 ИП'!L:L,'Ф2 ИП'!$D:$D,$D76,'Ф2 ИП'!$B:$B,$B76)</f>
        <v>38629.891196211807</v>
      </c>
      <c r="L76" s="203">
        <f>SUMIFS('Ф2 ИП'!M:M,'Ф2 ИП'!$D:$D,$D76,'Ф2 ИП'!$B:$B,$B76)</f>
        <v>33900.026184867354</v>
      </c>
      <c r="M76" s="203">
        <f>SUMIFS('Ф2 ИП'!N:N,'Ф2 ИП'!$D:$D,$D76,'Ф2 ИП'!$B:$B,$B76)</f>
        <v>0</v>
      </c>
      <c r="N76" s="203">
        <f>SUMIFS('Ф2 ИП'!O:O,'Ф2 ИП'!$D:$D,$D76,'Ф2 ИП'!$B:$B,$B76)</f>
        <v>0</v>
      </c>
      <c r="O76" s="203">
        <f>SUMIFS('Ф2 ИП'!P:P,'Ф2 ИП'!$D:$D,$D76,'Ф2 ИП'!$B:$B,$B76)</f>
        <v>3487.63</v>
      </c>
      <c r="P76" s="203">
        <f>SUMIFS('Ф2 ИП'!Q:Q,'Ф2 ИП'!$D:$D,$D76,'Ф2 ИП'!$B:$B,$B76)</f>
        <v>33103.476496680931</v>
      </c>
      <c r="Q76" s="203">
        <f>SUMIFS('Ф2 ИП'!R:R,'Ф2 ИП'!$D:$D,$D76,'Ф2 ИП'!$B:$B,$B76)</f>
        <v>2038.7846995308782</v>
      </c>
      <c r="R76" s="203">
        <f>SUMIFS('Ф2 ИП'!S:S,'Ф2 ИП'!$D:$D,$D76,'Ф2 ИП'!$B:$B,$B76)</f>
        <v>0</v>
      </c>
      <c r="S76" s="203">
        <f>SUMIFS('Ф2 ИП'!T:T,'Ф2 ИП'!$D:$D,$D76,'Ф2 ИП'!$B:$B,$B76)</f>
        <v>0</v>
      </c>
      <c r="T76" s="203">
        <f>SUMIFS('Ф2 ИП'!U:U,'Ф2 ИП'!$D:$D,$D76,'Ф2 ИП'!$B:$B,$B76)</f>
        <v>0</v>
      </c>
      <c r="U76" s="203">
        <f>SUMIFS('Ф2 ИП'!V:V,'Ф2 ИП'!$D:$D,$D76,'Ф2 ИП'!$B:$B,$B76)</f>
        <v>0</v>
      </c>
      <c r="V76" s="203">
        <f>SUMIFS('Ф2 ИП'!W:W,'Ф2 ИП'!$D:$D,$D76,'Ф2 ИП'!$B:$B,$B76)</f>
        <v>0</v>
      </c>
      <c r="W76" s="203">
        <f>SUMIFS('Ф2 ИП'!X:X,'Ф2 ИП'!$D:$D,$D76,'Ф2 ИП'!$B:$B,$B76)</f>
        <v>0</v>
      </c>
      <c r="X76" s="203">
        <f>SUMIFS('Ф2 ИП'!Y:Y,'Ф2 ИП'!$D:$D,$D76,'Ф2 ИП'!$B:$B,$B76)</f>
        <v>0</v>
      </c>
      <c r="Y76" s="203">
        <f>SUMIFS('Ф2 ИП'!Z:Z,'Ф2 ИП'!$D:$D,$D76,'Ф2 ИП'!$B:$B,$B76)</f>
        <v>0</v>
      </c>
      <c r="Z76" s="203">
        <f>SUMIFS('Ф2 ИП'!AA:AA,'Ф2 ИП'!$D:$D,$D76,'Ф2 ИП'!$B:$B,$B76)</f>
        <v>0</v>
      </c>
      <c r="AA76" s="203">
        <f>SUMIFS('Ф2 ИП'!AB:AB,'Ф2 ИП'!$D:$D,$D76,'Ф2 ИП'!$B:$B,$B76)</f>
        <v>0</v>
      </c>
      <c r="AB76" s="203">
        <f>SUMIFS('Ф2 ИП'!AC:AC,'Ф2 ИП'!$D:$D,$D76,'Ф2 ИП'!$B:$B,$B76)</f>
        <v>0</v>
      </c>
      <c r="AC76" s="203">
        <f>SUMIFS('Ф2 ИП'!AD:AD,'Ф2 ИП'!$D:$D,$D76,'Ф2 ИП'!$B:$B,$B76)</f>
        <v>0</v>
      </c>
      <c r="AD76" s="203">
        <f>SUMIFS('Ф2 ИП'!AE:AE,'Ф2 ИП'!$D:$D,$D76,'Ф2 ИП'!$B:$B,$B76)</f>
        <v>0</v>
      </c>
      <c r="AE76" s="203">
        <f>SUMIFS('Ф2 ИП'!AF:AF,'Ф2 ИП'!$D:$D,$D76,'Ф2 ИП'!$B:$B,$B76)</f>
        <v>0</v>
      </c>
      <c r="AF76" s="203">
        <f>SUMIFS('Ф2 ИП'!AG:AG,'Ф2 ИП'!$D:$D,$D76,'Ф2 ИП'!$B:$B,$B76)</f>
        <v>0</v>
      </c>
      <c r="AG76" s="203">
        <f>SUMIFS('Ф2 ИП'!AH:AH,'Ф2 ИП'!$D:$D,$D76,'Ф2 ИП'!$B:$B,$B76)</f>
        <v>0</v>
      </c>
      <c r="AH76" s="203">
        <f>SUMIFS('Ф2 ИП'!AI:AI,'Ф2 ИП'!$D:$D,$D76,'Ф2 ИП'!$B:$B,$B76)</f>
        <v>0</v>
      </c>
      <c r="AI76" s="203">
        <f>SUMIFS('Ф2 ИП'!AJ:AJ,'Ф2 ИП'!$D:$D,$D76,'Ф2 ИП'!$B:$B,$B76)</f>
        <v>0</v>
      </c>
      <c r="AJ76" s="203">
        <f>SUMIFS('Ф2 ИП'!AK:AK,'Ф2 ИП'!$D:$D,$D76,'Ф2 ИП'!$B:$B,$B76)</f>
        <v>0</v>
      </c>
      <c r="AK76" s="203">
        <f>SUMIFS('Ф2 ИП'!AL:AL,'Ф2 ИП'!$D:$D,$D76,'Ф2 ИП'!$B:$B,$B76)</f>
        <v>0</v>
      </c>
      <c r="AL76" s="203">
        <f>SUMIFS('Ф2 ИП'!AM:AM,'Ф2 ИП'!$D:$D,$D76,'Ф2 ИП'!$B:$B,$B76)</f>
        <v>0</v>
      </c>
      <c r="AM76" s="203">
        <f>SUMIFS('Ф2 ИП'!AN:AN,'Ф2 ИП'!$D:$D,$D76,'Ф2 ИП'!$B:$B,$B76)</f>
        <v>0</v>
      </c>
      <c r="AN76" s="203">
        <f>SUMIFS('Ф2 ИП'!AO:AO,'Ф2 ИП'!$D:$D,$D76,'Ф2 ИП'!$B:$B,$B76)</f>
        <v>0</v>
      </c>
      <c r="AO76" s="203">
        <f>SUMIFS('Ф2 ИП'!AP:AP,'Ф2 ИП'!$D:$D,$D76,'Ф2 ИП'!$B:$B,$B76)</f>
        <v>0</v>
      </c>
    </row>
    <row r="77" spans="1:46" s="144" customFormat="1" ht="36.75" customHeight="1" x14ac:dyDescent="0.2">
      <c r="A77" s="298" t="s">
        <v>708</v>
      </c>
      <c r="B77" s="320" t="s">
        <v>880</v>
      </c>
      <c r="C77" s="319" t="s">
        <v>675</v>
      </c>
      <c r="D77" s="173" t="s">
        <v>881</v>
      </c>
      <c r="E77" s="173" t="s">
        <v>494</v>
      </c>
      <c r="F77" s="173" t="s">
        <v>495</v>
      </c>
      <c r="G77" s="321" t="s">
        <v>885</v>
      </c>
      <c r="H77" s="321" t="s">
        <v>886</v>
      </c>
      <c r="I77" s="172" t="s">
        <v>515</v>
      </c>
      <c r="J77" s="172" t="s">
        <v>518</v>
      </c>
      <c r="K77" s="203">
        <f>SUMIFS('Ф2 ИП'!L:L,'Ф2 ИП'!$D:$D,$D77,'Ф2 ИП'!$B:$B,$B77)</f>
        <v>71475.247012786072</v>
      </c>
      <c r="L77" s="203">
        <f>SUMIFS('Ф2 ИП'!M:M,'Ф2 ИП'!$D:$D,$D77,'Ф2 ИП'!$B:$B,$B77)</f>
        <v>62723.772554779331</v>
      </c>
      <c r="M77" s="203">
        <f>SUMIFS('Ф2 ИП'!N:N,'Ф2 ИП'!$D:$D,$D77,'Ф2 ИП'!$B:$B,$B77)</f>
        <v>0</v>
      </c>
      <c r="N77" s="203">
        <f>SUMIFS('Ф2 ИП'!O:O,'Ф2 ИП'!$D:$D,$D77,'Ф2 ИП'!$B:$B,$B77)</f>
        <v>0</v>
      </c>
      <c r="O77" s="203">
        <f>SUMIFS('Ф2 ИП'!P:P,'Ф2 ИП'!$D:$D,$D77,'Ф2 ИП'!$B:$B,$B77)</f>
        <v>6453.02</v>
      </c>
      <c r="P77" s="203">
        <f>SUMIFS('Ф2 ИП'!Q:Q,'Ф2 ИП'!$D:$D,$D77,'Ф2 ИП'!$B:$B,$B77)</f>
        <v>61249.950640957672</v>
      </c>
      <c r="Q77" s="203">
        <f>SUMIFS('Ф2 ИП'!R:R,'Ф2 ИП'!$D:$D,$D77,'Ф2 ИП'!$B:$B,$B77)</f>
        <v>3772.2763718283927</v>
      </c>
      <c r="R77" s="203">
        <f>SUMIFS('Ф2 ИП'!S:S,'Ф2 ИП'!$D:$D,$D77,'Ф2 ИП'!$B:$B,$B77)</f>
        <v>0</v>
      </c>
      <c r="S77" s="203">
        <f>SUMIFS('Ф2 ИП'!T:T,'Ф2 ИП'!$D:$D,$D77,'Ф2 ИП'!$B:$B,$B77)</f>
        <v>0</v>
      </c>
      <c r="T77" s="203">
        <f>SUMIFS('Ф2 ИП'!U:U,'Ф2 ИП'!$D:$D,$D77,'Ф2 ИП'!$B:$B,$B77)</f>
        <v>0</v>
      </c>
      <c r="U77" s="203">
        <f>SUMIFS('Ф2 ИП'!V:V,'Ф2 ИП'!$D:$D,$D77,'Ф2 ИП'!$B:$B,$B77)</f>
        <v>0</v>
      </c>
      <c r="V77" s="203">
        <f>SUMIFS('Ф2 ИП'!W:W,'Ф2 ИП'!$D:$D,$D77,'Ф2 ИП'!$B:$B,$B77)</f>
        <v>0</v>
      </c>
      <c r="W77" s="203">
        <f>SUMIFS('Ф2 ИП'!X:X,'Ф2 ИП'!$D:$D,$D77,'Ф2 ИП'!$B:$B,$B77)</f>
        <v>0</v>
      </c>
      <c r="X77" s="203">
        <f>SUMIFS('Ф2 ИП'!Y:Y,'Ф2 ИП'!$D:$D,$D77,'Ф2 ИП'!$B:$B,$B77)</f>
        <v>0</v>
      </c>
      <c r="Y77" s="203">
        <f>SUMIFS('Ф2 ИП'!Z:Z,'Ф2 ИП'!$D:$D,$D77,'Ф2 ИП'!$B:$B,$B77)</f>
        <v>0</v>
      </c>
      <c r="Z77" s="203">
        <f>SUMIFS('Ф2 ИП'!AA:AA,'Ф2 ИП'!$D:$D,$D77,'Ф2 ИП'!$B:$B,$B77)</f>
        <v>0</v>
      </c>
      <c r="AA77" s="203">
        <f>SUMIFS('Ф2 ИП'!AB:AB,'Ф2 ИП'!$D:$D,$D77,'Ф2 ИП'!$B:$B,$B77)</f>
        <v>0</v>
      </c>
      <c r="AB77" s="203">
        <f>SUMIFS('Ф2 ИП'!AC:AC,'Ф2 ИП'!$D:$D,$D77,'Ф2 ИП'!$B:$B,$B77)</f>
        <v>0</v>
      </c>
      <c r="AC77" s="203">
        <f>SUMIFS('Ф2 ИП'!AD:AD,'Ф2 ИП'!$D:$D,$D77,'Ф2 ИП'!$B:$B,$B77)</f>
        <v>0</v>
      </c>
      <c r="AD77" s="203">
        <f>SUMIFS('Ф2 ИП'!AE:AE,'Ф2 ИП'!$D:$D,$D77,'Ф2 ИП'!$B:$B,$B77)</f>
        <v>0</v>
      </c>
      <c r="AE77" s="203">
        <f>SUMIFS('Ф2 ИП'!AF:AF,'Ф2 ИП'!$D:$D,$D77,'Ф2 ИП'!$B:$B,$B77)</f>
        <v>0</v>
      </c>
      <c r="AF77" s="203">
        <f>SUMIFS('Ф2 ИП'!AG:AG,'Ф2 ИП'!$D:$D,$D77,'Ф2 ИП'!$B:$B,$B77)</f>
        <v>0</v>
      </c>
      <c r="AG77" s="203">
        <f>SUMIFS('Ф2 ИП'!AH:AH,'Ф2 ИП'!$D:$D,$D77,'Ф2 ИП'!$B:$B,$B77)</f>
        <v>0</v>
      </c>
      <c r="AH77" s="203">
        <f>SUMIFS('Ф2 ИП'!AI:AI,'Ф2 ИП'!$D:$D,$D77,'Ф2 ИП'!$B:$B,$B77)</f>
        <v>0</v>
      </c>
      <c r="AI77" s="203">
        <f>SUMIFS('Ф2 ИП'!AJ:AJ,'Ф2 ИП'!$D:$D,$D77,'Ф2 ИП'!$B:$B,$B77)</f>
        <v>0</v>
      </c>
      <c r="AJ77" s="203">
        <f>SUMIFS('Ф2 ИП'!AK:AK,'Ф2 ИП'!$D:$D,$D77,'Ф2 ИП'!$B:$B,$B77)</f>
        <v>0</v>
      </c>
      <c r="AK77" s="203">
        <f>SUMIFS('Ф2 ИП'!AL:AL,'Ф2 ИП'!$D:$D,$D77,'Ф2 ИП'!$B:$B,$B77)</f>
        <v>0</v>
      </c>
      <c r="AL77" s="203">
        <f>SUMIFS('Ф2 ИП'!AM:AM,'Ф2 ИП'!$D:$D,$D77,'Ф2 ИП'!$B:$B,$B77)</f>
        <v>0</v>
      </c>
      <c r="AM77" s="203">
        <f>SUMIFS('Ф2 ИП'!AN:AN,'Ф2 ИП'!$D:$D,$D77,'Ф2 ИП'!$B:$B,$B77)</f>
        <v>0</v>
      </c>
      <c r="AN77" s="203">
        <f>SUMIFS('Ф2 ИП'!AO:AO,'Ф2 ИП'!$D:$D,$D77,'Ф2 ИП'!$B:$B,$B77)</f>
        <v>0</v>
      </c>
      <c r="AO77" s="203">
        <f>SUMIFS('Ф2 ИП'!AP:AP,'Ф2 ИП'!$D:$D,$D77,'Ф2 ИП'!$B:$B,$B77)</f>
        <v>0</v>
      </c>
    </row>
    <row r="78" spans="1:46" s="308" customFormat="1" ht="62.25" customHeight="1" x14ac:dyDescent="0.2">
      <c r="A78" s="172" t="s">
        <v>1193</v>
      </c>
      <c r="B78" s="302" t="s">
        <v>1192</v>
      </c>
      <c r="C78" s="193" t="s">
        <v>675</v>
      </c>
      <c r="D78" s="193"/>
      <c r="E78" s="193"/>
      <c r="F78" s="193"/>
      <c r="G78" s="303"/>
      <c r="H78" s="304"/>
      <c r="I78" s="173">
        <v>2022</v>
      </c>
      <c r="J78" s="172" t="s">
        <v>905</v>
      </c>
      <c r="K78" s="203">
        <f>SUM(N78:AL78)</f>
        <v>9428272.8274490386</v>
      </c>
      <c r="L78" s="203">
        <v>5234247</v>
      </c>
      <c r="M78" s="305"/>
      <c r="N78" s="203"/>
      <c r="O78" s="203">
        <v>25997.61</v>
      </c>
      <c r="P78" s="203">
        <v>272195.09903017944</v>
      </c>
      <c r="Q78" s="203">
        <v>284987.89049385453</v>
      </c>
      <c r="R78" s="203">
        <v>298382.32134706568</v>
      </c>
      <c r="S78" s="203">
        <v>312406.2904503778</v>
      </c>
      <c r="T78" s="203">
        <v>327089.38610154553</v>
      </c>
      <c r="U78" s="203">
        <v>342462.58724831813</v>
      </c>
      <c r="V78" s="305">
        <v>358558.32884898904</v>
      </c>
      <c r="W78" s="305">
        <v>375410.5703048915</v>
      </c>
      <c r="X78" s="323">
        <v>393054.86710922141</v>
      </c>
      <c r="Y78" s="323">
        <v>411528.44586335478</v>
      </c>
      <c r="Z78" s="323">
        <v>430870.28281893244</v>
      </c>
      <c r="AA78" s="323">
        <v>451121.18611142226</v>
      </c>
      <c r="AB78" s="323">
        <v>472323.88185865904</v>
      </c>
      <c r="AC78" s="323">
        <v>494523.104306016</v>
      </c>
      <c r="AD78" s="323">
        <v>517765.69020839874</v>
      </c>
      <c r="AE78" s="323">
        <v>542100.67764819344</v>
      </c>
      <c r="AF78" s="323">
        <v>567579.40949765837</v>
      </c>
      <c r="AG78" s="323">
        <v>594255.64174404833</v>
      </c>
      <c r="AH78" s="323">
        <v>622185.65690601862</v>
      </c>
      <c r="AI78" s="323">
        <v>651428.3827806015</v>
      </c>
      <c r="AJ78" s="323">
        <v>682045.51677128964</v>
      </c>
      <c r="AK78" s="323"/>
      <c r="AL78" s="323"/>
      <c r="AM78" s="346"/>
      <c r="AN78" s="346"/>
      <c r="AO78" s="346"/>
      <c r="AP78" s="306"/>
      <c r="AQ78" s="307"/>
    </row>
    <row r="79" spans="1:46" s="148" customFormat="1" ht="30" customHeight="1" x14ac:dyDescent="0.2">
      <c r="A79" s="585" t="s">
        <v>433</v>
      </c>
      <c r="B79" s="586"/>
      <c r="C79" s="586"/>
      <c r="D79" s="586"/>
      <c r="E79" s="586"/>
      <c r="F79" s="586"/>
      <c r="G79" s="586"/>
      <c r="H79" s="586"/>
      <c r="I79" s="586"/>
      <c r="J79" s="586"/>
      <c r="K79" s="586"/>
      <c r="L79" s="586"/>
      <c r="M79" s="586"/>
      <c r="N79" s="586"/>
      <c r="O79" s="586"/>
      <c r="P79" s="586"/>
      <c r="Q79" s="586"/>
      <c r="R79" s="586"/>
      <c r="S79" s="586"/>
      <c r="T79" s="586"/>
      <c r="U79" s="586"/>
      <c r="V79" s="586"/>
      <c r="W79" s="586"/>
      <c r="X79" s="352"/>
      <c r="Y79" s="315"/>
      <c r="Z79" s="315"/>
      <c r="AA79" s="315"/>
      <c r="AB79" s="315"/>
      <c r="AC79" s="315"/>
      <c r="AD79" s="354"/>
      <c r="AE79" s="354"/>
      <c r="AF79" s="354"/>
      <c r="AG79" s="354"/>
      <c r="AH79" s="354"/>
      <c r="AI79" s="354"/>
      <c r="AJ79" s="354"/>
      <c r="AK79" s="354"/>
      <c r="AL79" s="354"/>
      <c r="AM79" s="354"/>
      <c r="AN79" s="354"/>
      <c r="AO79" s="354"/>
    </row>
    <row r="80" spans="1:46" s="144" customFormat="1" ht="56.25" x14ac:dyDescent="0.2">
      <c r="A80" s="173" t="s">
        <v>499</v>
      </c>
      <c r="B80" s="302" t="s">
        <v>767</v>
      </c>
      <c r="C80" s="193" t="s">
        <v>675</v>
      </c>
      <c r="D80" s="193" t="s">
        <v>768</v>
      </c>
      <c r="E80" s="193" t="s">
        <v>500</v>
      </c>
      <c r="F80" s="193" t="s">
        <v>74</v>
      </c>
      <c r="G80" s="303">
        <v>24.3</v>
      </c>
      <c r="H80" s="304">
        <v>24.957600000000003</v>
      </c>
      <c r="I80" s="172" t="s">
        <v>515</v>
      </c>
      <c r="J80" s="173">
        <v>2026</v>
      </c>
      <c r="K80" s="203">
        <f>SUMIFS('Ф2 ИП'!L:L,'Ф2 ИП'!$D:$D,$D80,'Ф2 ИП'!$B:$B,$B80)</f>
        <v>341268.48465243808</v>
      </c>
      <c r="L80" s="203">
        <f>SUMIFS('Ф2 ИП'!M:M,'Ф2 ИП'!$D:$D,$D80,'Ф2 ИП'!$B:$B,$B80)</f>
        <v>287203.483372032</v>
      </c>
      <c r="M80" s="203">
        <f>SUMIFS('Ф2 ИП'!N:N,'Ф2 ИП'!$D:$D,$D80,'Ф2 ИП'!$B:$B,$B80)</f>
        <v>0</v>
      </c>
      <c r="N80" s="203">
        <f>SUMIFS('Ф2 ИП'!O:O,'Ф2 ИП'!$D:$D,$D80,'Ф2 ИП'!$B:$B,$B80)</f>
        <v>0</v>
      </c>
      <c r="O80" s="203">
        <f>SUMIFS('Ф2 ИП'!P:P,'Ф2 ИП'!$D:$D,$D80,'Ф2 ИП'!$B:$B,$B80)</f>
        <v>29547.49</v>
      </c>
      <c r="P80" s="203">
        <f>SUMIFS('Ф2 ИП'!Q:Q,'Ф2 ИП'!$D:$D,$D80,'Ф2 ИП'!$B:$B,$B80)</f>
        <v>0</v>
      </c>
      <c r="Q80" s="203">
        <f>SUMIFS('Ф2 ИП'!R:R,'Ф2 ИП'!$D:$D,$D80,'Ф2 ИП'!$B:$B,$B80)</f>
        <v>0</v>
      </c>
      <c r="R80" s="203">
        <f>SUMIFS('Ф2 ИП'!S:S,'Ф2 ИП'!$D:$D,$D80,'Ф2 ИП'!$B:$B,$B80)</f>
        <v>293636.44423402491</v>
      </c>
      <c r="S80" s="203">
        <f>SUMIFS('Ф2 ИП'!T:T,'Ф2 ИП'!$D:$D,$D80,'Ф2 ИП'!$B:$B,$B80)</f>
        <v>18084.550418413182</v>
      </c>
      <c r="T80" s="203">
        <f>SUMIFS('Ф2 ИП'!U:U,'Ф2 ИП'!$D:$D,$D80,'Ф2 ИП'!$B:$B,$B80)</f>
        <v>0</v>
      </c>
      <c r="U80" s="203">
        <f>SUMIFS('Ф2 ИП'!V:V,'Ф2 ИП'!$D:$D,$D80,'Ф2 ИП'!$B:$B,$B80)</f>
        <v>0</v>
      </c>
      <c r="V80" s="203">
        <f>SUMIFS('Ф2 ИП'!W:W,'Ф2 ИП'!$D:$D,$D80,'Ф2 ИП'!$B:$B,$B80)</f>
        <v>3.637978807091713E-12</v>
      </c>
      <c r="W80" s="203">
        <f>SUMIFS('Ф2 ИП'!X:X,'Ф2 ИП'!$D:$D,$D80,'Ф2 ИП'!$B:$B,$B80)</f>
        <v>0</v>
      </c>
      <c r="X80" s="203">
        <f>SUMIFS('Ф2 ИП'!Y:Y,'Ф2 ИП'!$D:$D,$D80,'Ф2 ИП'!$B:$B,$B80)</f>
        <v>0</v>
      </c>
      <c r="Y80" s="203">
        <f>SUMIFS('Ф2 ИП'!Z:Z,'Ф2 ИП'!$D:$D,$D80,'Ф2 ИП'!$B:$B,$B80)</f>
        <v>0</v>
      </c>
      <c r="Z80" s="203">
        <f>SUMIFS('Ф2 ИП'!AA:AA,'Ф2 ИП'!$D:$D,$D80,'Ф2 ИП'!$B:$B,$B80)</f>
        <v>0</v>
      </c>
      <c r="AA80" s="203">
        <f>SUMIFS('Ф2 ИП'!AB:AB,'Ф2 ИП'!$D:$D,$D80,'Ф2 ИП'!$B:$B,$B80)</f>
        <v>0</v>
      </c>
      <c r="AB80" s="203">
        <f>SUMIFS('Ф2 ИП'!AC:AC,'Ф2 ИП'!$D:$D,$D80,'Ф2 ИП'!$B:$B,$B80)</f>
        <v>0</v>
      </c>
      <c r="AC80" s="203">
        <f>SUMIFS('Ф2 ИП'!AD:AD,'Ф2 ИП'!$D:$D,$D80,'Ф2 ИП'!$B:$B,$B80)</f>
        <v>0</v>
      </c>
      <c r="AD80" s="203">
        <f>SUMIFS('Ф2 ИП'!AE:AE,'Ф2 ИП'!$D:$D,$D80,'Ф2 ИП'!$B:$B,$B80)</f>
        <v>0</v>
      </c>
      <c r="AE80" s="203">
        <f>SUMIFS('Ф2 ИП'!AF:AF,'Ф2 ИП'!$D:$D,$D80,'Ф2 ИП'!$B:$B,$B80)</f>
        <v>0</v>
      </c>
      <c r="AF80" s="203">
        <f>SUMIFS('Ф2 ИП'!AG:AG,'Ф2 ИП'!$D:$D,$D80,'Ф2 ИП'!$B:$B,$B80)</f>
        <v>0</v>
      </c>
      <c r="AG80" s="203">
        <f>SUMIFS('Ф2 ИП'!AH:AH,'Ф2 ИП'!$D:$D,$D80,'Ф2 ИП'!$B:$B,$B80)</f>
        <v>0</v>
      </c>
      <c r="AH80" s="203">
        <f>SUMIFS('Ф2 ИП'!AI:AI,'Ф2 ИП'!$D:$D,$D80,'Ф2 ИП'!$B:$B,$B80)</f>
        <v>0</v>
      </c>
      <c r="AI80" s="203">
        <f>SUMIFS('Ф2 ИП'!AJ:AJ,'Ф2 ИП'!$D:$D,$D80,'Ф2 ИП'!$B:$B,$B80)</f>
        <v>0</v>
      </c>
      <c r="AJ80" s="203">
        <f>SUMIFS('Ф2 ИП'!AK:AK,'Ф2 ИП'!$D:$D,$D80,'Ф2 ИП'!$B:$B,$B80)</f>
        <v>0</v>
      </c>
      <c r="AK80" s="203">
        <f>SUMIFS('Ф2 ИП'!AL:AL,'Ф2 ИП'!$D:$D,$D80,'Ф2 ИП'!$B:$B,$B80)</f>
        <v>0</v>
      </c>
      <c r="AL80" s="203">
        <f>SUMIFS('Ф2 ИП'!AM:AM,'Ф2 ИП'!$D:$D,$D80,'Ф2 ИП'!$B:$B,$B80)</f>
        <v>0</v>
      </c>
      <c r="AM80" s="203">
        <f>SUMIFS('Ф2 ИП'!AN:AN,'Ф2 ИП'!$D:$D,$D80,'Ф2 ИП'!$B:$B,$B80)</f>
        <v>0</v>
      </c>
      <c r="AN80" s="203">
        <f>SUMIFS('Ф2 ИП'!AO:AO,'Ф2 ИП'!$D:$D,$D80,'Ф2 ИП'!$B:$B,$B80)</f>
        <v>0</v>
      </c>
      <c r="AO80" s="203">
        <f>SUMIFS('Ф2 ИП'!AP:AP,'Ф2 ИП'!$D:$D,$D80,'Ф2 ИП'!$B:$B,$B80)</f>
        <v>0</v>
      </c>
    </row>
    <row r="81" spans="1:43" s="144" customFormat="1" ht="56.25" x14ac:dyDescent="0.2">
      <c r="A81" s="173" t="s">
        <v>501</v>
      </c>
      <c r="B81" s="302" t="s">
        <v>769</v>
      </c>
      <c r="C81" s="193" t="s">
        <v>770</v>
      </c>
      <c r="D81" s="193" t="s">
        <v>639</v>
      </c>
      <c r="E81" s="193" t="s">
        <v>500</v>
      </c>
      <c r="F81" s="193" t="s">
        <v>74</v>
      </c>
      <c r="G81" s="303">
        <v>4.5</v>
      </c>
      <c r="H81" s="304">
        <v>1.2506899999999999</v>
      </c>
      <c r="I81" s="172" t="s">
        <v>515</v>
      </c>
      <c r="J81" s="173">
        <v>2025</v>
      </c>
      <c r="K81" s="203">
        <f>SUMIFS('Ф2 ИП'!L:L,'Ф2 ИП'!$D:$D,$D81,'Ф2 ИП'!$B:$B,$B81)</f>
        <v>51747.801217118023</v>
      </c>
      <c r="L81" s="203">
        <f>SUMIFS('Ф2 ИП'!M:M,'Ф2 ИП'!$D:$D,$D81,'Ф2 ИП'!$B:$B,$B81)</f>
        <v>45411.769067011184</v>
      </c>
      <c r="M81" s="203">
        <f>SUMIFS('Ф2 ИП'!N:N,'Ф2 ИП'!$D:$D,$D81,'Ф2 ИП'!$B:$B,$B81)</f>
        <v>0</v>
      </c>
      <c r="N81" s="203">
        <f>SUMIFS('Ф2 ИП'!O:O,'Ф2 ИП'!$D:$D,$D81,'Ф2 ИП'!$B:$B,$B81)</f>
        <v>0</v>
      </c>
      <c r="O81" s="203">
        <f>SUMIFS('Ф2 ИП'!P:P,'Ф2 ИП'!$D:$D,$D81,'Ф2 ИП'!$B:$B,$B81)</f>
        <v>4671.96</v>
      </c>
      <c r="P81" s="203">
        <f>SUMIFS('Ф2 ИП'!Q:Q,'Ф2 ИП'!$D:$D,$D81,'Ф2 ИП'!$B:$B,$B81)</f>
        <v>0</v>
      </c>
      <c r="Q81" s="203">
        <f>SUMIFS('Ф2 ИП'!R:R,'Ф2 ИП'!$D:$D,$D81,'Ф2 ИП'!$B:$B,$B81)</f>
        <v>44344.72769385529</v>
      </c>
      <c r="R81" s="203">
        <f>SUMIFS('Ф2 ИП'!S:S,'Ф2 ИП'!$D:$D,$D81,'Ф2 ИП'!$B:$B,$B81)</f>
        <v>2731.1135232627344</v>
      </c>
      <c r="S81" s="203">
        <f>SUMIFS('Ф2 ИП'!T:T,'Ф2 ИП'!$D:$D,$D81,'Ф2 ИП'!$B:$B,$B81)</f>
        <v>0</v>
      </c>
      <c r="T81" s="203">
        <f>SUMIFS('Ф2 ИП'!U:U,'Ф2 ИП'!$D:$D,$D81,'Ф2 ИП'!$B:$B,$B81)</f>
        <v>0</v>
      </c>
      <c r="U81" s="203">
        <f>SUMIFS('Ф2 ИП'!V:V,'Ф2 ИП'!$D:$D,$D81,'Ф2 ИП'!$B:$B,$B81)</f>
        <v>0</v>
      </c>
      <c r="V81" s="203">
        <f>SUMIFS('Ф2 ИП'!W:W,'Ф2 ИП'!$D:$D,$D81,'Ф2 ИП'!$B:$B,$B81)</f>
        <v>4.5474735088646412E-13</v>
      </c>
      <c r="W81" s="203">
        <f>SUMIFS('Ф2 ИП'!X:X,'Ф2 ИП'!$D:$D,$D81,'Ф2 ИП'!$B:$B,$B81)</f>
        <v>0</v>
      </c>
      <c r="X81" s="203">
        <f>SUMIFS('Ф2 ИП'!Y:Y,'Ф2 ИП'!$D:$D,$D81,'Ф2 ИП'!$B:$B,$B81)</f>
        <v>0</v>
      </c>
      <c r="Y81" s="203">
        <f>SUMIFS('Ф2 ИП'!Z:Z,'Ф2 ИП'!$D:$D,$D81,'Ф2 ИП'!$B:$B,$B81)</f>
        <v>0</v>
      </c>
      <c r="Z81" s="203">
        <f>SUMIFS('Ф2 ИП'!AA:AA,'Ф2 ИП'!$D:$D,$D81,'Ф2 ИП'!$B:$B,$B81)</f>
        <v>0</v>
      </c>
      <c r="AA81" s="203">
        <f>SUMIFS('Ф2 ИП'!AB:AB,'Ф2 ИП'!$D:$D,$D81,'Ф2 ИП'!$B:$B,$B81)</f>
        <v>0</v>
      </c>
      <c r="AB81" s="203">
        <f>SUMIFS('Ф2 ИП'!AC:AC,'Ф2 ИП'!$D:$D,$D81,'Ф2 ИП'!$B:$B,$B81)</f>
        <v>0</v>
      </c>
      <c r="AC81" s="203">
        <f>SUMIFS('Ф2 ИП'!AD:AD,'Ф2 ИП'!$D:$D,$D81,'Ф2 ИП'!$B:$B,$B81)</f>
        <v>0</v>
      </c>
      <c r="AD81" s="203">
        <f>SUMIFS('Ф2 ИП'!AE:AE,'Ф2 ИП'!$D:$D,$D81,'Ф2 ИП'!$B:$B,$B81)</f>
        <v>0</v>
      </c>
      <c r="AE81" s="203">
        <f>SUMIFS('Ф2 ИП'!AF:AF,'Ф2 ИП'!$D:$D,$D81,'Ф2 ИП'!$B:$B,$B81)</f>
        <v>0</v>
      </c>
      <c r="AF81" s="203">
        <f>SUMIFS('Ф2 ИП'!AG:AG,'Ф2 ИП'!$D:$D,$D81,'Ф2 ИП'!$B:$B,$B81)</f>
        <v>0</v>
      </c>
      <c r="AG81" s="203">
        <f>SUMIFS('Ф2 ИП'!AH:AH,'Ф2 ИП'!$D:$D,$D81,'Ф2 ИП'!$B:$B,$B81)</f>
        <v>0</v>
      </c>
      <c r="AH81" s="203">
        <f>SUMIFS('Ф2 ИП'!AI:AI,'Ф2 ИП'!$D:$D,$D81,'Ф2 ИП'!$B:$B,$B81)</f>
        <v>0</v>
      </c>
      <c r="AI81" s="203">
        <f>SUMIFS('Ф2 ИП'!AJ:AJ,'Ф2 ИП'!$D:$D,$D81,'Ф2 ИП'!$B:$B,$B81)</f>
        <v>0</v>
      </c>
      <c r="AJ81" s="203">
        <f>SUMIFS('Ф2 ИП'!AK:AK,'Ф2 ИП'!$D:$D,$D81,'Ф2 ИП'!$B:$B,$B81)</f>
        <v>0</v>
      </c>
      <c r="AK81" s="203">
        <f>SUMIFS('Ф2 ИП'!AL:AL,'Ф2 ИП'!$D:$D,$D81,'Ф2 ИП'!$B:$B,$B81)</f>
        <v>0</v>
      </c>
      <c r="AL81" s="203">
        <f>SUMIFS('Ф2 ИП'!AM:AM,'Ф2 ИП'!$D:$D,$D81,'Ф2 ИП'!$B:$B,$B81)</f>
        <v>0</v>
      </c>
      <c r="AM81" s="203">
        <f>SUMIFS('Ф2 ИП'!AN:AN,'Ф2 ИП'!$D:$D,$D81,'Ф2 ИП'!$B:$B,$B81)</f>
        <v>0</v>
      </c>
      <c r="AN81" s="203">
        <f>SUMIFS('Ф2 ИП'!AO:AO,'Ф2 ИП'!$D:$D,$D81,'Ф2 ИП'!$B:$B,$B81)</f>
        <v>0</v>
      </c>
      <c r="AO81" s="203">
        <f>SUMIFS('Ф2 ИП'!AP:AP,'Ф2 ИП'!$D:$D,$D81,'Ф2 ИП'!$B:$B,$B81)</f>
        <v>0</v>
      </c>
    </row>
    <row r="82" spans="1:43" s="144" customFormat="1" ht="45" x14ac:dyDescent="0.2">
      <c r="A82" s="173" t="s">
        <v>541</v>
      </c>
      <c r="B82" s="302" t="s">
        <v>771</v>
      </c>
      <c r="C82" s="193" t="s">
        <v>675</v>
      </c>
      <c r="D82" s="193" t="s">
        <v>642</v>
      </c>
      <c r="E82" s="193" t="s">
        <v>500</v>
      </c>
      <c r="F82" s="193" t="s">
        <v>74</v>
      </c>
      <c r="G82" s="303">
        <v>3.44</v>
      </c>
      <c r="H82" s="304">
        <v>1.74966</v>
      </c>
      <c r="I82" s="172" t="s">
        <v>515</v>
      </c>
      <c r="J82" s="173">
        <v>2025</v>
      </c>
      <c r="K82" s="203">
        <f>SUMIFS('Ф2 ИП'!L:L,'Ф2 ИП'!$D:$D,$D82,'Ф2 ИП'!$B:$B,$B82)</f>
        <v>36357.851826739599</v>
      </c>
      <c r="L82" s="203">
        <f>SUMIFS('Ф2 ИП'!M:M,'Ф2 ИП'!$D:$D,$D82,'Ф2 ИП'!$B:$B,$B82)</f>
        <v>31906.172681856002</v>
      </c>
      <c r="M82" s="203">
        <f>SUMIFS('Ф2 ИП'!N:N,'Ф2 ИП'!$D:$D,$D82,'Ф2 ИП'!$B:$B,$B82)</f>
        <v>0</v>
      </c>
      <c r="N82" s="203">
        <f>SUMIFS('Ф2 ИП'!O:O,'Ф2 ИП'!$D:$D,$D82,'Ф2 ИП'!$B:$B,$B82)</f>
        <v>0</v>
      </c>
      <c r="O82" s="203">
        <f>SUMIFS('Ф2 ИП'!P:P,'Ф2 ИП'!$D:$D,$D82,'Ф2 ИП'!$B:$B,$B82)</f>
        <v>3282.5070455093455</v>
      </c>
      <c r="P82" s="203">
        <f>SUMIFS('Ф2 ИП'!Q:Q,'Ф2 ИП'!$D:$D,$D82,'Ф2 ИП'!$B:$B,$B82)</f>
        <v>0</v>
      </c>
      <c r="Q82" s="203">
        <f>SUMIFS('Ф2 ИП'!R:R,'Ф2 ИП'!$D:$D,$D82,'Ф2 ИП'!$B:$B,$B82)</f>
        <v>31156.472614889692</v>
      </c>
      <c r="R82" s="203">
        <f>SUMIFS('Ф2 ИП'!S:S,'Ф2 ИП'!$D:$D,$D82,'Ф2 ИП'!$B:$B,$B82)</f>
        <v>1918.8721663405595</v>
      </c>
      <c r="S82" s="203">
        <f>SUMIFS('Ф2 ИП'!T:T,'Ф2 ИП'!$D:$D,$D82,'Ф2 ИП'!$B:$B,$B82)</f>
        <v>0</v>
      </c>
      <c r="T82" s="203">
        <f>SUMIFS('Ф2 ИП'!U:U,'Ф2 ИП'!$D:$D,$D82,'Ф2 ИП'!$B:$B,$B82)</f>
        <v>0</v>
      </c>
      <c r="U82" s="203">
        <f>SUMIFS('Ф2 ИП'!V:V,'Ф2 ИП'!$D:$D,$D82,'Ф2 ИП'!$B:$B,$B82)</f>
        <v>0</v>
      </c>
      <c r="V82" s="203">
        <f>SUMIFS('Ф2 ИП'!W:W,'Ф2 ИП'!$D:$D,$D82,'Ф2 ИП'!$B:$B,$B82)</f>
        <v>3.637978807091713E-12</v>
      </c>
      <c r="W82" s="203">
        <f>SUMIFS('Ф2 ИП'!X:X,'Ф2 ИП'!$D:$D,$D82,'Ф2 ИП'!$B:$B,$B82)</f>
        <v>0</v>
      </c>
      <c r="X82" s="203">
        <f>SUMIFS('Ф2 ИП'!Y:Y,'Ф2 ИП'!$D:$D,$D82,'Ф2 ИП'!$B:$B,$B82)</f>
        <v>0</v>
      </c>
      <c r="Y82" s="203">
        <f>SUMIFS('Ф2 ИП'!Z:Z,'Ф2 ИП'!$D:$D,$D82,'Ф2 ИП'!$B:$B,$B82)</f>
        <v>0</v>
      </c>
      <c r="Z82" s="203">
        <f>SUMIFS('Ф2 ИП'!AA:AA,'Ф2 ИП'!$D:$D,$D82,'Ф2 ИП'!$B:$B,$B82)</f>
        <v>0</v>
      </c>
      <c r="AA82" s="203">
        <f>SUMIFS('Ф2 ИП'!AB:AB,'Ф2 ИП'!$D:$D,$D82,'Ф2 ИП'!$B:$B,$B82)</f>
        <v>0</v>
      </c>
      <c r="AB82" s="203">
        <f>SUMIFS('Ф2 ИП'!AC:AC,'Ф2 ИП'!$D:$D,$D82,'Ф2 ИП'!$B:$B,$B82)</f>
        <v>0</v>
      </c>
      <c r="AC82" s="203">
        <f>SUMIFS('Ф2 ИП'!AD:AD,'Ф2 ИП'!$D:$D,$D82,'Ф2 ИП'!$B:$B,$B82)</f>
        <v>0</v>
      </c>
      <c r="AD82" s="203">
        <f>SUMIFS('Ф2 ИП'!AE:AE,'Ф2 ИП'!$D:$D,$D82,'Ф2 ИП'!$B:$B,$B82)</f>
        <v>0</v>
      </c>
      <c r="AE82" s="203">
        <f>SUMIFS('Ф2 ИП'!AF:AF,'Ф2 ИП'!$D:$D,$D82,'Ф2 ИП'!$B:$B,$B82)</f>
        <v>0</v>
      </c>
      <c r="AF82" s="203">
        <f>SUMIFS('Ф2 ИП'!AG:AG,'Ф2 ИП'!$D:$D,$D82,'Ф2 ИП'!$B:$B,$B82)</f>
        <v>0</v>
      </c>
      <c r="AG82" s="203">
        <f>SUMIFS('Ф2 ИП'!AH:AH,'Ф2 ИП'!$D:$D,$D82,'Ф2 ИП'!$B:$B,$B82)</f>
        <v>0</v>
      </c>
      <c r="AH82" s="203">
        <f>SUMIFS('Ф2 ИП'!AI:AI,'Ф2 ИП'!$D:$D,$D82,'Ф2 ИП'!$B:$B,$B82)</f>
        <v>0</v>
      </c>
      <c r="AI82" s="203">
        <f>SUMIFS('Ф2 ИП'!AJ:AJ,'Ф2 ИП'!$D:$D,$D82,'Ф2 ИП'!$B:$B,$B82)</f>
        <v>0</v>
      </c>
      <c r="AJ82" s="203">
        <f>SUMIFS('Ф2 ИП'!AK:AK,'Ф2 ИП'!$D:$D,$D82,'Ф2 ИП'!$B:$B,$B82)</f>
        <v>0</v>
      </c>
      <c r="AK82" s="203">
        <f>SUMIFS('Ф2 ИП'!AL:AL,'Ф2 ИП'!$D:$D,$D82,'Ф2 ИП'!$B:$B,$B82)</f>
        <v>0</v>
      </c>
      <c r="AL82" s="203">
        <f>SUMIFS('Ф2 ИП'!AM:AM,'Ф2 ИП'!$D:$D,$D82,'Ф2 ИП'!$B:$B,$B82)</f>
        <v>0</v>
      </c>
      <c r="AM82" s="203">
        <f>SUMIFS('Ф2 ИП'!AN:AN,'Ф2 ИП'!$D:$D,$D82,'Ф2 ИП'!$B:$B,$B82)</f>
        <v>0</v>
      </c>
      <c r="AN82" s="203">
        <f>SUMIFS('Ф2 ИП'!AO:AO,'Ф2 ИП'!$D:$D,$D82,'Ф2 ИП'!$B:$B,$B82)</f>
        <v>0</v>
      </c>
      <c r="AO82" s="203">
        <f>SUMIFS('Ф2 ИП'!AP:AP,'Ф2 ИП'!$D:$D,$D82,'Ф2 ИП'!$B:$B,$B82)</f>
        <v>0</v>
      </c>
    </row>
    <row r="83" spans="1:43" s="144" customFormat="1" ht="67.5" x14ac:dyDescent="0.2">
      <c r="A83" s="173" t="s">
        <v>542</v>
      </c>
      <c r="B83" s="302" t="s">
        <v>772</v>
      </c>
      <c r="C83" s="193" t="s">
        <v>675</v>
      </c>
      <c r="D83" s="193" t="s">
        <v>643</v>
      </c>
      <c r="E83" s="193" t="s">
        <v>500</v>
      </c>
      <c r="F83" s="193" t="s">
        <v>74</v>
      </c>
      <c r="G83" s="303">
        <v>24.306000000000001</v>
      </c>
      <c r="H83" s="304">
        <v>17.527740000000001</v>
      </c>
      <c r="I83" s="172" t="s">
        <v>515</v>
      </c>
      <c r="J83" s="173">
        <v>2025</v>
      </c>
      <c r="K83" s="203">
        <f>SUMIFS('Ф2 ИП'!L:L,'Ф2 ИП'!$D:$D,$D83,'Ф2 ИП'!$B:$B,$B83)</f>
        <v>168764.57491815463</v>
      </c>
      <c r="L83" s="203">
        <f>SUMIFS('Ф2 ИП'!M:M,'Ф2 ИП'!$D:$D,$D83,'Ф2 ИП'!$B:$B,$B83)</f>
        <v>148100.933596032</v>
      </c>
      <c r="M83" s="203">
        <f>SUMIFS('Ф2 ИП'!N:N,'Ф2 ИП'!$D:$D,$D83,'Ф2 ИП'!$B:$B,$B83)</f>
        <v>0</v>
      </c>
      <c r="N83" s="203">
        <f>SUMIFS('Ф2 ИП'!O:O,'Ф2 ИП'!$D:$D,$D83,'Ф2 ИП'!$B:$B,$B83)</f>
        <v>0</v>
      </c>
      <c r="O83" s="203">
        <f>SUMIFS('Ф2 ИП'!P:P,'Ф2 ИП'!$D:$D,$D83,'Ф2 ИП'!$B:$B,$B83)</f>
        <v>15236.62</v>
      </c>
      <c r="P83" s="203">
        <f>SUMIFS('Ф2 ИП'!Q:Q,'Ф2 ИП'!$D:$D,$D83,'Ф2 ИП'!$B:$B,$B83)</f>
        <v>0</v>
      </c>
      <c r="Q83" s="203">
        <f>SUMIFS('Ф2 ИП'!R:R,'Ф2 ИП'!$D:$D,$D83,'Ф2 ИП'!$B:$B,$B83)</f>
        <v>144621.00258262476</v>
      </c>
      <c r="R83" s="203">
        <f>SUMIFS('Ф2 ИП'!S:S,'Ф2 ИП'!$D:$D,$D83,'Ф2 ИП'!$B:$B,$B83)</f>
        <v>8906.9523355298879</v>
      </c>
      <c r="S83" s="203">
        <f>SUMIFS('Ф2 ИП'!T:T,'Ф2 ИП'!$D:$D,$D83,'Ф2 ИП'!$B:$B,$B83)</f>
        <v>0</v>
      </c>
      <c r="T83" s="203">
        <f>SUMIFS('Ф2 ИП'!U:U,'Ф2 ИП'!$D:$D,$D83,'Ф2 ИП'!$B:$B,$B83)</f>
        <v>0</v>
      </c>
      <c r="U83" s="203">
        <f>SUMIFS('Ф2 ИП'!V:V,'Ф2 ИП'!$D:$D,$D83,'Ф2 ИП'!$B:$B,$B83)</f>
        <v>0</v>
      </c>
      <c r="V83" s="203">
        <f>SUMIFS('Ф2 ИП'!W:W,'Ф2 ИП'!$D:$D,$D83,'Ф2 ИП'!$B:$B,$B83)</f>
        <v>-1.4551915228366852E-11</v>
      </c>
      <c r="W83" s="203">
        <f>SUMIFS('Ф2 ИП'!X:X,'Ф2 ИП'!$D:$D,$D83,'Ф2 ИП'!$B:$B,$B83)</f>
        <v>0</v>
      </c>
      <c r="X83" s="203">
        <f>SUMIFS('Ф2 ИП'!Y:Y,'Ф2 ИП'!$D:$D,$D83,'Ф2 ИП'!$B:$B,$B83)</f>
        <v>0</v>
      </c>
      <c r="Y83" s="203">
        <f>SUMIFS('Ф2 ИП'!Z:Z,'Ф2 ИП'!$D:$D,$D83,'Ф2 ИП'!$B:$B,$B83)</f>
        <v>0</v>
      </c>
      <c r="Z83" s="203">
        <f>SUMIFS('Ф2 ИП'!AA:AA,'Ф2 ИП'!$D:$D,$D83,'Ф2 ИП'!$B:$B,$B83)</f>
        <v>0</v>
      </c>
      <c r="AA83" s="203">
        <f>SUMIFS('Ф2 ИП'!AB:AB,'Ф2 ИП'!$D:$D,$D83,'Ф2 ИП'!$B:$B,$B83)</f>
        <v>0</v>
      </c>
      <c r="AB83" s="203">
        <f>SUMIFS('Ф2 ИП'!AC:AC,'Ф2 ИП'!$D:$D,$D83,'Ф2 ИП'!$B:$B,$B83)</f>
        <v>0</v>
      </c>
      <c r="AC83" s="203">
        <f>SUMIFS('Ф2 ИП'!AD:AD,'Ф2 ИП'!$D:$D,$D83,'Ф2 ИП'!$B:$B,$B83)</f>
        <v>0</v>
      </c>
      <c r="AD83" s="203">
        <f>SUMIFS('Ф2 ИП'!AE:AE,'Ф2 ИП'!$D:$D,$D83,'Ф2 ИП'!$B:$B,$B83)</f>
        <v>0</v>
      </c>
      <c r="AE83" s="203">
        <f>SUMIFS('Ф2 ИП'!AF:AF,'Ф2 ИП'!$D:$D,$D83,'Ф2 ИП'!$B:$B,$B83)</f>
        <v>0</v>
      </c>
      <c r="AF83" s="203">
        <f>SUMIFS('Ф2 ИП'!AG:AG,'Ф2 ИП'!$D:$D,$D83,'Ф2 ИП'!$B:$B,$B83)</f>
        <v>0</v>
      </c>
      <c r="AG83" s="203">
        <f>SUMIFS('Ф2 ИП'!AH:AH,'Ф2 ИП'!$D:$D,$D83,'Ф2 ИП'!$B:$B,$B83)</f>
        <v>0</v>
      </c>
      <c r="AH83" s="203">
        <f>SUMIFS('Ф2 ИП'!AI:AI,'Ф2 ИП'!$D:$D,$D83,'Ф2 ИП'!$B:$B,$B83)</f>
        <v>0</v>
      </c>
      <c r="AI83" s="203">
        <f>SUMIFS('Ф2 ИП'!AJ:AJ,'Ф2 ИП'!$D:$D,$D83,'Ф2 ИП'!$B:$B,$B83)</f>
        <v>0</v>
      </c>
      <c r="AJ83" s="203">
        <f>SUMIFS('Ф2 ИП'!AK:AK,'Ф2 ИП'!$D:$D,$D83,'Ф2 ИП'!$B:$B,$B83)</f>
        <v>0</v>
      </c>
      <c r="AK83" s="203">
        <f>SUMIFS('Ф2 ИП'!AL:AL,'Ф2 ИП'!$D:$D,$D83,'Ф2 ИП'!$B:$B,$B83)</f>
        <v>0</v>
      </c>
      <c r="AL83" s="203">
        <f>SUMIFS('Ф2 ИП'!AM:AM,'Ф2 ИП'!$D:$D,$D83,'Ф2 ИП'!$B:$B,$B83)</f>
        <v>0</v>
      </c>
      <c r="AM83" s="203">
        <f>SUMIFS('Ф2 ИП'!AN:AN,'Ф2 ИП'!$D:$D,$D83,'Ф2 ИП'!$B:$B,$B83)</f>
        <v>0</v>
      </c>
      <c r="AN83" s="203">
        <f>SUMIFS('Ф2 ИП'!AO:AO,'Ф2 ИП'!$D:$D,$D83,'Ф2 ИП'!$B:$B,$B83)</f>
        <v>0</v>
      </c>
      <c r="AO83" s="203">
        <f>SUMIFS('Ф2 ИП'!AP:AP,'Ф2 ИП'!$D:$D,$D83,'Ф2 ИП'!$B:$B,$B83)</f>
        <v>0</v>
      </c>
    </row>
    <row r="84" spans="1:43" s="144" customFormat="1" ht="45" x14ac:dyDescent="0.2">
      <c r="A84" s="173" t="s">
        <v>543</v>
      </c>
      <c r="B84" s="302" t="s">
        <v>773</v>
      </c>
      <c r="C84" s="193" t="s">
        <v>675</v>
      </c>
      <c r="D84" s="193" t="s">
        <v>774</v>
      </c>
      <c r="E84" s="193" t="s">
        <v>500</v>
      </c>
      <c r="F84" s="193" t="s">
        <v>74</v>
      </c>
      <c r="G84" s="303">
        <v>15.695</v>
      </c>
      <c r="H84" s="304">
        <v>4.7525200000000005</v>
      </c>
      <c r="I84" s="172" t="s">
        <v>515</v>
      </c>
      <c r="J84" s="173">
        <v>2026</v>
      </c>
      <c r="K84" s="203">
        <f>SUMIFS('Ф2 ИП'!L:L,'Ф2 ИП'!$D:$D,$D84,'Ф2 ИП'!$B:$B,$B84)</f>
        <v>64680.936992984593</v>
      </c>
      <c r="L84" s="203">
        <f>SUMIFS('Ф2 ИП'!M:M,'Ф2 ИП'!$D:$D,$D84,'Ф2 ИП'!$B:$B,$B84)</f>
        <v>54433.949730048007</v>
      </c>
      <c r="M84" s="203">
        <f>SUMIFS('Ф2 ИП'!N:N,'Ф2 ИП'!$D:$D,$D84,'Ф2 ИП'!$B:$B,$B84)</f>
        <v>0</v>
      </c>
      <c r="N84" s="203">
        <f>SUMIFS('Ф2 ИП'!O:O,'Ф2 ИП'!$D:$D,$D84,'Ф2 ИП'!$B:$B,$B84)</f>
        <v>0</v>
      </c>
      <c r="O84" s="203">
        <f>SUMIFS('Ф2 ИП'!P:P,'Ф2 ИП'!$D:$D,$D84,'Ф2 ИП'!$B:$B,$B84)</f>
        <v>5600.16</v>
      </c>
      <c r="P84" s="203">
        <f>SUMIFS('Ф2 ИП'!Q:Q,'Ф2 ИП'!$D:$D,$D84,'Ф2 ИП'!$B:$B,$B84)</f>
        <v>0</v>
      </c>
      <c r="Q84" s="203">
        <f>SUMIFS('Ф2 ИП'!R:R,'Ф2 ИП'!$D:$D,$D84,'Ф2 ИП'!$B:$B,$B84)</f>
        <v>0</v>
      </c>
      <c r="R84" s="203">
        <f>SUMIFS('Ф2 ИП'!S:S,'Ф2 ИП'!$D:$D,$D84,'Ф2 ИП'!$B:$B,$B84)</f>
        <v>55653.194928837926</v>
      </c>
      <c r="S84" s="203">
        <f>SUMIFS('Ф2 ИП'!T:T,'Ф2 ИП'!$D:$D,$D84,'Ф2 ИП'!$B:$B,$B84)</f>
        <v>3427.5820641466648</v>
      </c>
      <c r="T84" s="203">
        <f>SUMIFS('Ф2 ИП'!U:U,'Ф2 ИП'!$D:$D,$D84,'Ф2 ИП'!$B:$B,$B84)</f>
        <v>0</v>
      </c>
      <c r="U84" s="203">
        <f>SUMIFS('Ф2 ИП'!V:V,'Ф2 ИП'!$D:$D,$D84,'Ф2 ИП'!$B:$B,$B84)</f>
        <v>0</v>
      </c>
      <c r="V84" s="203">
        <f>SUMIFS('Ф2 ИП'!W:W,'Ф2 ИП'!$D:$D,$D84,'Ф2 ИП'!$B:$B,$B84)</f>
        <v>5.9117155615240335E-12</v>
      </c>
      <c r="W84" s="203">
        <f>SUMIFS('Ф2 ИП'!X:X,'Ф2 ИП'!$D:$D,$D84,'Ф2 ИП'!$B:$B,$B84)</f>
        <v>0</v>
      </c>
      <c r="X84" s="203">
        <f>SUMIFS('Ф2 ИП'!Y:Y,'Ф2 ИП'!$D:$D,$D84,'Ф2 ИП'!$B:$B,$B84)</f>
        <v>0</v>
      </c>
      <c r="Y84" s="203">
        <f>SUMIFS('Ф2 ИП'!Z:Z,'Ф2 ИП'!$D:$D,$D84,'Ф2 ИП'!$B:$B,$B84)</f>
        <v>0</v>
      </c>
      <c r="Z84" s="203">
        <f>SUMIFS('Ф2 ИП'!AA:AA,'Ф2 ИП'!$D:$D,$D84,'Ф2 ИП'!$B:$B,$B84)</f>
        <v>0</v>
      </c>
      <c r="AA84" s="203">
        <f>SUMIFS('Ф2 ИП'!AB:AB,'Ф2 ИП'!$D:$D,$D84,'Ф2 ИП'!$B:$B,$B84)</f>
        <v>0</v>
      </c>
      <c r="AB84" s="203">
        <f>SUMIFS('Ф2 ИП'!AC:AC,'Ф2 ИП'!$D:$D,$D84,'Ф2 ИП'!$B:$B,$B84)</f>
        <v>0</v>
      </c>
      <c r="AC84" s="203">
        <f>SUMIFS('Ф2 ИП'!AD:AD,'Ф2 ИП'!$D:$D,$D84,'Ф2 ИП'!$B:$B,$B84)</f>
        <v>0</v>
      </c>
      <c r="AD84" s="203">
        <f>SUMIFS('Ф2 ИП'!AE:AE,'Ф2 ИП'!$D:$D,$D84,'Ф2 ИП'!$B:$B,$B84)</f>
        <v>0</v>
      </c>
      <c r="AE84" s="203">
        <f>SUMIFS('Ф2 ИП'!AF:AF,'Ф2 ИП'!$D:$D,$D84,'Ф2 ИП'!$B:$B,$B84)</f>
        <v>0</v>
      </c>
      <c r="AF84" s="203">
        <f>SUMIFS('Ф2 ИП'!AG:AG,'Ф2 ИП'!$D:$D,$D84,'Ф2 ИП'!$B:$B,$B84)</f>
        <v>0</v>
      </c>
      <c r="AG84" s="203">
        <f>SUMIFS('Ф2 ИП'!AH:AH,'Ф2 ИП'!$D:$D,$D84,'Ф2 ИП'!$B:$B,$B84)</f>
        <v>0</v>
      </c>
      <c r="AH84" s="203">
        <f>SUMIFS('Ф2 ИП'!AI:AI,'Ф2 ИП'!$D:$D,$D84,'Ф2 ИП'!$B:$B,$B84)</f>
        <v>0</v>
      </c>
      <c r="AI84" s="203">
        <f>SUMIFS('Ф2 ИП'!AJ:AJ,'Ф2 ИП'!$D:$D,$D84,'Ф2 ИП'!$B:$B,$B84)</f>
        <v>0</v>
      </c>
      <c r="AJ84" s="203">
        <f>SUMIFS('Ф2 ИП'!AK:AK,'Ф2 ИП'!$D:$D,$D84,'Ф2 ИП'!$B:$B,$B84)</f>
        <v>0</v>
      </c>
      <c r="AK84" s="203">
        <f>SUMIFS('Ф2 ИП'!AL:AL,'Ф2 ИП'!$D:$D,$D84,'Ф2 ИП'!$B:$B,$B84)</f>
        <v>0</v>
      </c>
      <c r="AL84" s="203">
        <f>SUMIFS('Ф2 ИП'!AM:AM,'Ф2 ИП'!$D:$D,$D84,'Ф2 ИП'!$B:$B,$B84)</f>
        <v>0</v>
      </c>
      <c r="AM84" s="203">
        <f>SUMIFS('Ф2 ИП'!AN:AN,'Ф2 ИП'!$D:$D,$D84,'Ф2 ИП'!$B:$B,$B84)</f>
        <v>0</v>
      </c>
      <c r="AN84" s="203">
        <f>SUMIFS('Ф2 ИП'!AO:AO,'Ф2 ИП'!$D:$D,$D84,'Ф2 ИП'!$B:$B,$B84)</f>
        <v>0</v>
      </c>
      <c r="AO84" s="203">
        <f>SUMIFS('Ф2 ИП'!AP:AP,'Ф2 ИП'!$D:$D,$D84,'Ф2 ИП'!$B:$B,$B84)</f>
        <v>0</v>
      </c>
    </row>
    <row r="85" spans="1:43" s="149" customFormat="1" ht="45" x14ac:dyDescent="0.2">
      <c r="A85" s="173" t="s">
        <v>544</v>
      </c>
      <c r="B85" s="302" t="s">
        <v>775</v>
      </c>
      <c r="C85" s="193" t="s">
        <v>675</v>
      </c>
      <c r="D85" s="193" t="s">
        <v>822</v>
      </c>
      <c r="E85" s="193" t="s">
        <v>500</v>
      </c>
      <c r="F85" s="193" t="s">
        <v>74</v>
      </c>
      <c r="G85" s="303">
        <v>4.1967999999999996</v>
      </c>
      <c r="H85" s="304">
        <v>6.1967999999999996</v>
      </c>
      <c r="I85" s="172" t="s">
        <v>515</v>
      </c>
      <c r="J85" s="173">
        <v>2027</v>
      </c>
      <c r="K85" s="203">
        <f>SUMIFS('Ф2 ИП'!L:L,'Ф2 ИП'!$D:$D,$D85,'Ф2 ИП'!$B:$B,$B85)</f>
        <v>44269.526460827343</v>
      </c>
      <c r="L85" s="203">
        <f>SUMIFS('Ф2 ИП'!M:M,'Ф2 ИП'!$D:$D,$D85,'Ф2 ИП'!$B:$B,$B85)</f>
        <v>36471.283200000005</v>
      </c>
      <c r="M85" s="203">
        <f>SUMIFS('Ф2 ИП'!N:N,'Ф2 ИП'!$D:$D,$D85,'Ф2 ИП'!$B:$B,$B85)</f>
        <v>0</v>
      </c>
      <c r="N85" s="203">
        <f>SUMIFS('Ф2 ИП'!O:O,'Ф2 ИП'!$D:$D,$D85,'Ф2 ИП'!$B:$B,$B85)</f>
        <v>0</v>
      </c>
      <c r="O85" s="203">
        <f>SUMIFS('Ф2 ИП'!P:P,'Ф2 ИП'!$D:$D,$D85,'Ф2 ИП'!$B:$B,$B85)</f>
        <v>3752.16</v>
      </c>
      <c r="P85" s="203">
        <f>SUMIFS('Ф2 ИП'!Q:Q,'Ф2 ИП'!$D:$D,$D85,'Ф2 ИП'!$B:$B,$B85)</f>
        <v>0</v>
      </c>
      <c r="Q85" s="203">
        <f>SUMIFS('Ф2 ИП'!R:R,'Ф2 ИП'!$D:$D,$D85,'Ф2 ИП'!$B:$B,$B85)</f>
        <v>0</v>
      </c>
      <c r="R85" s="203">
        <f>SUMIFS('Ф2 ИП'!S:S,'Ф2 ИП'!$D:$D,$D85,'Ф2 ИП'!$B:$B,$B85)</f>
        <v>19740.806210423783</v>
      </c>
      <c r="S85" s="203">
        <f>SUMIFS('Ф2 ИП'!T:T,'Ф2 ИП'!$D:$D,$D85,'Ф2 ИП'!$B:$B,$B85)</f>
        <v>18372.11031316773</v>
      </c>
      <c r="T85" s="203">
        <f>SUMIFS('Ф2 ИП'!U:U,'Ф2 ИП'!$D:$D,$D85,'Ф2 ИП'!$B:$B,$B85)</f>
        <v>2404.4499372358268</v>
      </c>
      <c r="U85" s="203">
        <f>SUMIFS('Ф2 ИП'!V:V,'Ф2 ИП'!$D:$D,$D85,'Ф2 ИП'!$B:$B,$B85)</f>
        <v>0</v>
      </c>
      <c r="V85" s="203">
        <f>SUMIFS('Ф2 ИП'!W:W,'Ф2 ИП'!$D:$D,$D85,'Ф2 ИП'!$B:$B,$B85)</f>
        <v>-9.0949470177292824E-13</v>
      </c>
      <c r="W85" s="203">
        <f>SUMIFS('Ф2 ИП'!X:X,'Ф2 ИП'!$D:$D,$D85,'Ф2 ИП'!$B:$B,$B85)</f>
        <v>0</v>
      </c>
      <c r="X85" s="203">
        <f>SUMIFS('Ф2 ИП'!Y:Y,'Ф2 ИП'!$D:$D,$D85,'Ф2 ИП'!$B:$B,$B85)</f>
        <v>0</v>
      </c>
      <c r="Y85" s="203">
        <f>SUMIFS('Ф2 ИП'!Z:Z,'Ф2 ИП'!$D:$D,$D85,'Ф2 ИП'!$B:$B,$B85)</f>
        <v>0</v>
      </c>
      <c r="Z85" s="203">
        <f>SUMIFS('Ф2 ИП'!AA:AA,'Ф2 ИП'!$D:$D,$D85,'Ф2 ИП'!$B:$B,$B85)</f>
        <v>0</v>
      </c>
      <c r="AA85" s="203">
        <f>SUMIFS('Ф2 ИП'!AB:AB,'Ф2 ИП'!$D:$D,$D85,'Ф2 ИП'!$B:$B,$B85)</f>
        <v>0</v>
      </c>
      <c r="AB85" s="203">
        <f>SUMIFS('Ф2 ИП'!AC:AC,'Ф2 ИП'!$D:$D,$D85,'Ф2 ИП'!$B:$B,$B85)</f>
        <v>0</v>
      </c>
      <c r="AC85" s="203">
        <f>SUMIFS('Ф2 ИП'!AD:AD,'Ф2 ИП'!$D:$D,$D85,'Ф2 ИП'!$B:$B,$B85)</f>
        <v>0</v>
      </c>
      <c r="AD85" s="203">
        <f>SUMIFS('Ф2 ИП'!AE:AE,'Ф2 ИП'!$D:$D,$D85,'Ф2 ИП'!$B:$B,$B85)</f>
        <v>0</v>
      </c>
      <c r="AE85" s="203">
        <f>SUMIFS('Ф2 ИП'!AF:AF,'Ф2 ИП'!$D:$D,$D85,'Ф2 ИП'!$B:$B,$B85)</f>
        <v>0</v>
      </c>
      <c r="AF85" s="203">
        <f>SUMIFS('Ф2 ИП'!AG:AG,'Ф2 ИП'!$D:$D,$D85,'Ф2 ИП'!$B:$B,$B85)</f>
        <v>0</v>
      </c>
      <c r="AG85" s="203">
        <f>SUMIFS('Ф2 ИП'!AH:AH,'Ф2 ИП'!$D:$D,$D85,'Ф2 ИП'!$B:$B,$B85)</f>
        <v>0</v>
      </c>
      <c r="AH85" s="203">
        <f>SUMIFS('Ф2 ИП'!AI:AI,'Ф2 ИП'!$D:$D,$D85,'Ф2 ИП'!$B:$B,$B85)</f>
        <v>0</v>
      </c>
      <c r="AI85" s="203">
        <f>SUMIFS('Ф2 ИП'!AJ:AJ,'Ф2 ИП'!$D:$D,$D85,'Ф2 ИП'!$B:$B,$B85)</f>
        <v>0</v>
      </c>
      <c r="AJ85" s="203">
        <f>SUMIFS('Ф2 ИП'!AK:AK,'Ф2 ИП'!$D:$D,$D85,'Ф2 ИП'!$B:$B,$B85)</f>
        <v>0</v>
      </c>
      <c r="AK85" s="203">
        <f>SUMIFS('Ф2 ИП'!AL:AL,'Ф2 ИП'!$D:$D,$D85,'Ф2 ИП'!$B:$B,$B85)</f>
        <v>0</v>
      </c>
      <c r="AL85" s="203">
        <f>SUMIFS('Ф2 ИП'!AM:AM,'Ф2 ИП'!$D:$D,$D85,'Ф2 ИП'!$B:$B,$B85)</f>
        <v>0</v>
      </c>
      <c r="AM85" s="203">
        <f>SUMIFS('Ф2 ИП'!AN:AN,'Ф2 ИП'!$D:$D,$D85,'Ф2 ИП'!$B:$B,$B85)</f>
        <v>0</v>
      </c>
      <c r="AN85" s="203">
        <f>SUMIFS('Ф2 ИП'!AO:AO,'Ф2 ИП'!$D:$D,$D85,'Ф2 ИП'!$B:$B,$B85)</f>
        <v>0</v>
      </c>
      <c r="AO85" s="203">
        <f>SUMIFS('Ф2 ИП'!AP:AP,'Ф2 ИП'!$D:$D,$D85,'Ф2 ИП'!$B:$B,$B85)</f>
        <v>0</v>
      </c>
    </row>
    <row r="86" spans="1:43" s="144" customFormat="1" ht="45" x14ac:dyDescent="0.2">
      <c r="A86" s="173" t="s">
        <v>545</v>
      </c>
      <c r="B86" s="302" t="s">
        <v>776</v>
      </c>
      <c r="C86" s="193" t="s">
        <v>675</v>
      </c>
      <c r="D86" s="193" t="s">
        <v>640</v>
      </c>
      <c r="E86" s="193" t="s">
        <v>500</v>
      </c>
      <c r="F86" s="193" t="s">
        <v>74</v>
      </c>
      <c r="G86" s="303">
        <v>2.7090000000000001</v>
      </c>
      <c r="H86" s="304">
        <v>1.3987499999999999</v>
      </c>
      <c r="I86" s="172" t="s">
        <v>515</v>
      </c>
      <c r="J86" s="173">
        <v>2027</v>
      </c>
      <c r="K86" s="203">
        <f>SUMIFS('Ф2 ИП'!L:L,'Ф2 ИП'!$D:$D,$D86,'Ф2 ИП'!$B:$B,$B86)</f>
        <v>39772.324902594046</v>
      </c>
      <c r="L86" s="203">
        <f>SUMIFS('Ф2 ИП'!M:M,'Ф2 ИП'!$D:$D,$D86,'Ф2 ИП'!$B:$B,$B86)</f>
        <v>32766.280487999993</v>
      </c>
      <c r="M86" s="203">
        <f>SUMIFS('Ф2 ИП'!N:N,'Ф2 ИП'!$D:$D,$D86,'Ф2 ИП'!$B:$B,$B86)</f>
        <v>0</v>
      </c>
      <c r="N86" s="203">
        <f>SUMIFS('Ф2 ИП'!O:O,'Ф2 ИП'!$D:$D,$D86,'Ф2 ИП'!$B:$B,$B86)</f>
        <v>0</v>
      </c>
      <c r="O86" s="203">
        <f>SUMIFS('Ф2 ИП'!P:P,'Ф2 ИП'!$D:$D,$D86,'Ф2 ИП'!$B:$B,$B86)</f>
        <v>3370.99</v>
      </c>
      <c r="P86" s="203">
        <f>SUMIFS('Ф2 ИП'!Q:Q,'Ф2 ИП'!$D:$D,$D86,'Ф2 ИП'!$B:$B,$B86)</f>
        <v>0</v>
      </c>
      <c r="Q86" s="203">
        <f>SUMIFS('Ф2 ИП'!R:R,'Ф2 ИП'!$D:$D,$D86,'Ф2 ИП'!$B:$B,$B86)</f>
        <v>0</v>
      </c>
      <c r="R86" s="203">
        <f>SUMIFS('Ф2 ИП'!S:S,'Ф2 ИП'!$D:$D,$D86,'Ф2 ИП'!$B:$B,$B86)</f>
        <v>17735.399925550129</v>
      </c>
      <c r="S86" s="203">
        <f>SUMIFS('Ф2 ИП'!T:T,'Ф2 ИП'!$D:$D,$D86,'Ф2 ИП'!$B:$B,$B86)</f>
        <v>16505.745530711985</v>
      </c>
      <c r="T86" s="203">
        <f>SUMIFS('Ф2 ИП'!U:U,'Ф2 ИП'!$D:$D,$D86,'Ф2 ИП'!$B:$B,$B86)</f>
        <v>2160.1894463319313</v>
      </c>
      <c r="U86" s="203">
        <f>SUMIFS('Ф2 ИП'!V:V,'Ф2 ИП'!$D:$D,$D86,'Ф2 ИП'!$B:$B,$B86)</f>
        <v>0</v>
      </c>
      <c r="V86" s="203">
        <f>SUMIFS('Ф2 ИП'!W:W,'Ф2 ИП'!$D:$D,$D86,'Ф2 ИП'!$B:$B,$B86)</f>
        <v>1.8189894035458565E-12</v>
      </c>
      <c r="W86" s="203">
        <f>SUMIFS('Ф2 ИП'!X:X,'Ф2 ИП'!$D:$D,$D86,'Ф2 ИП'!$B:$B,$B86)</f>
        <v>0</v>
      </c>
      <c r="X86" s="203">
        <f>SUMIFS('Ф2 ИП'!Y:Y,'Ф2 ИП'!$D:$D,$D86,'Ф2 ИП'!$B:$B,$B86)</f>
        <v>0</v>
      </c>
      <c r="Y86" s="203">
        <f>SUMIFS('Ф2 ИП'!Z:Z,'Ф2 ИП'!$D:$D,$D86,'Ф2 ИП'!$B:$B,$B86)</f>
        <v>0</v>
      </c>
      <c r="Z86" s="203">
        <f>SUMIFS('Ф2 ИП'!AA:AA,'Ф2 ИП'!$D:$D,$D86,'Ф2 ИП'!$B:$B,$B86)</f>
        <v>0</v>
      </c>
      <c r="AA86" s="203">
        <f>SUMIFS('Ф2 ИП'!AB:AB,'Ф2 ИП'!$D:$D,$D86,'Ф2 ИП'!$B:$B,$B86)</f>
        <v>0</v>
      </c>
      <c r="AB86" s="203">
        <f>SUMIFS('Ф2 ИП'!AC:AC,'Ф2 ИП'!$D:$D,$D86,'Ф2 ИП'!$B:$B,$B86)</f>
        <v>0</v>
      </c>
      <c r="AC86" s="203">
        <f>SUMIFS('Ф2 ИП'!AD:AD,'Ф2 ИП'!$D:$D,$D86,'Ф2 ИП'!$B:$B,$B86)</f>
        <v>0</v>
      </c>
      <c r="AD86" s="203">
        <f>SUMIFS('Ф2 ИП'!AE:AE,'Ф2 ИП'!$D:$D,$D86,'Ф2 ИП'!$B:$B,$B86)</f>
        <v>0</v>
      </c>
      <c r="AE86" s="203">
        <f>SUMIFS('Ф2 ИП'!AF:AF,'Ф2 ИП'!$D:$D,$D86,'Ф2 ИП'!$B:$B,$B86)</f>
        <v>0</v>
      </c>
      <c r="AF86" s="203">
        <f>SUMIFS('Ф2 ИП'!AG:AG,'Ф2 ИП'!$D:$D,$D86,'Ф2 ИП'!$B:$B,$B86)</f>
        <v>0</v>
      </c>
      <c r="AG86" s="203">
        <f>SUMIFS('Ф2 ИП'!AH:AH,'Ф2 ИП'!$D:$D,$D86,'Ф2 ИП'!$B:$B,$B86)</f>
        <v>0</v>
      </c>
      <c r="AH86" s="203">
        <f>SUMIFS('Ф2 ИП'!AI:AI,'Ф2 ИП'!$D:$D,$D86,'Ф2 ИП'!$B:$B,$B86)</f>
        <v>0</v>
      </c>
      <c r="AI86" s="203">
        <f>SUMIFS('Ф2 ИП'!AJ:AJ,'Ф2 ИП'!$D:$D,$D86,'Ф2 ИП'!$B:$B,$B86)</f>
        <v>0</v>
      </c>
      <c r="AJ86" s="203">
        <f>SUMIFS('Ф2 ИП'!AK:AK,'Ф2 ИП'!$D:$D,$D86,'Ф2 ИП'!$B:$B,$B86)</f>
        <v>0</v>
      </c>
      <c r="AK86" s="203">
        <f>SUMIFS('Ф2 ИП'!AL:AL,'Ф2 ИП'!$D:$D,$D86,'Ф2 ИП'!$B:$B,$B86)</f>
        <v>0</v>
      </c>
      <c r="AL86" s="203">
        <f>SUMIFS('Ф2 ИП'!AM:AM,'Ф2 ИП'!$D:$D,$D86,'Ф2 ИП'!$B:$B,$B86)</f>
        <v>0</v>
      </c>
      <c r="AM86" s="203">
        <f>SUMIFS('Ф2 ИП'!AN:AN,'Ф2 ИП'!$D:$D,$D86,'Ф2 ИП'!$B:$B,$B86)</f>
        <v>0</v>
      </c>
      <c r="AN86" s="203">
        <f>SUMIFS('Ф2 ИП'!AO:AO,'Ф2 ИП'!$D:$D,$D86,'Ф2 ИП'!$B:$B,$B86)</f>
        <v>0</v>
      </c>
      <c r="AO86" s="203">
        <f>SUMIFS('Ф2 ИП'!AP:AP,'Ф2 ИП'!$D:$D,$D86,'Ф2 ИП'!$B:$B,$B86)</f>
        <v>0</v>
      </c>
    </row>
    <row r="87" spans="1:43" s="144" customFormat="1" ht="45" x14ac:dyDescent="0.2">
      <c r="A87" s="173" t="s">
        <v>546</v>
      </c>
      <c r="B87" s="302" t="s">
        <v>825</v>
      </c>
      <c r="C87" s="193" t="s">
        <v>675</v>
      </c>
      <c r="D87" s="193" t="s">
        <v>641</v>
      </c>
      <c r="E87" s="193" t="s">
        <v>500</v>
      </c>
      <c r="F87" s="193" t="s">
        <v>74</v>
      </c>
      <c r="G87" s="303">
        <v>0.50009000000000003</v>
      </c>
      <c r="H87" s="304">
        <v>0.1573</v>
      </c>
      <c r="I87" s="172" t="s">
        <v>515</v>
      </c>
      <c r="J87" s="173">
        <v>2024</v>
      </c>
      <c r="K87" s="203">
        <f>SUMIFS('Ф2 ИП'!L:L,'Ф2 ИП'!$D:$D,$D87,'Ф2 ИП'!$B:$B,$B87)</f>
        <v>8551.0986342138367</v>
      </c>
      <c r="L87" s="203">
        <f>SUMIFS('Ф2 ИП'!M:M,'Ф2 ИП'!$D:$D,$D87,'Ф2 ИП'!$B:$B,$B87)</f>
        <v>7504.0979270400003</v>
      </c>
      <c r="M87" s="203">
        <f>SUMIFS('Ф2 ИП'!N:N,'Ф2 ИП'!$D:$D,$D87,'Ф2 ИП'!$B:$B,$B87)</f>
        <v>0</v>
      </c>
      <c r="N87" s="203">
        <f>SUMIFS('Ф2 ИП'!O:O,'Ф2 ИП'!$D:$D,$D87,'Ф2 ИП'!$B:$B,$B87)</f>
        <v>0</v>
      </c>
      <c r="O87" s="203">
        <f>SUMIFS('Ф2 ИП'!P:P,'Ф2 ИП'!$D:$D,$D87,'Ф2 ИП'!$B:$B,$B87)</f>
        <v>772.02</v>
      </c>
      <c r="P87" s="203">
        <f>SUMIFS('Ф2 ИП'!Q:Q,'Ф2 ИП'!$D:$D,$D87,'Ф2 ИП'!$B:$B,$B87)</f>
        <v>7327.7739669549082</v>
      </c>
      <c r="Q87" s="203">
        <f>SUMIFS('Ф2 ИП'!R:R,'Ф2 ИП'!$D:$D,$D87,'Ф2 ИП'!$B:$B,$B87)</f>
        <v>451.30466725892882</v>
      </c>
      <c r="R87" s="203">
        <f>SUMIFS('Ф2 ИП'!S:S,'Ф2 ИП'!$D:$D,$D87,'Ф2 ИП'!$B:$B,$B87)</f>
        <v>0</v>
      </c>
      <c r="S87" s="203">
        <f>SUMIFS('Ф2 ИП'!T:T,'Ф2 ИП'!$D:$D,$D87,'Ф2 ИП'!$B:$B,$B87)</f>
        <v>0</v>
      </c>
      <c r="T87" s="203">
        <f>SUMIFS('Ф2 ИП'!U:U,'Ф2 ИП'!$D:$D,$D87,'Ф2 ИП'!$B:$B,$B87)</f>
        <v>0</v>
      </c>
      <c r="U87" s="203">
        <f>SUMIFS('Ф2 ИП'!V:V,'Ф2 ИП'!$D:$D,$D87,'Ф2 ИП'!$B:$B,$B87)</f>
        <v>0</v>
      </c>
      <c r="V87" s="203">
        <f>SUMIFS('Ф2 ИП'!W:W,'Ф2 ИП'!$D:$D,$D87,'Ф2 ИП'!$B:$B,$B87)</f>
        <v>-7.9580786405131221E-13</v>
      </c>
      <c r="W87" s="203">
        <f>SUMIFS('Ф2 ИП'!X:X,'Ф2 ИП'!$D:$D,$D87,'Ф2 ИП'!$B:$B,$B87)</f>
        <v>0</v>
      </c>
      <c r="X87" s="203">
        <f>SUMIFS('Ф2 ИП'!Y:Y,'Ф2 ИП'!$D:$D,$D87,'Ф2 ИП'!$B:$B,$B87)</f>
        <v>0</v>
      </c>
      <c r="Y87" s="203">
        <f>SUMIFS('Ф2 ИП'!Z:Z,'Ф2 ИП'!$D:$D,$D87,'Ф2 ИП'!$B:$B,$B87)</f>
        <v>0</v>
      </c>
      <c r="Z87" s="203">
        <f>SUMIFS('Ф2 ИП'!AA:AA,'Ф2 ИП'!$D:$D,$D87,'Ф2 ИП'!$B:$B,$B87)</f>
        <v>0</v>
      </c>
      <c r="AA87" s="203">
        <f>SUMIFS('Ф2 ИП'!AB:AB,'Ф2 ИП'!$D:$D,$D87,'Ф2 ИП'!$B:$B,$B87)</f>
        <v>0</v>
      </c>
      <c r="AB87" s="203">
        <f>SUMIFS('Ф2 ИП'!AC:AC,'Ф2 ИП'!$D:$D,$D87,'Ф2 ИП'!$B:$B,$B87)</f>
        <v>0</v>
      </c>
      <c r="AC87" s="203">
        <f>SUMIFS('Ф2 ИП'!AD:AD,'Ф2 ИП'!$D:$D,$D87,'Ф2 ИП'!$B:$B,$B87)</f>
        <v>0</v>
      </c>
      <c r="AD87" s="203">
        <f>SUMIFS('Ф2 ИП'!AE:AE,'Ф2 ИП'!$D:$D,$D87,'Ф2 ИП'!$B:$B,$B87)</f>
        <v>0</v>
      </c>
      <c r="AE87" s="203">
        <f>SUMIFS('Ф2 ИП'!AF:AF,'Ф2 ИП'!$D:$D,$D87,'Ф2 ИП'!$B:$B,$B87)</f>
        <v>0</v>
      </c>
      <c r="AF87" s="203">
        <f>SUMIFS('Ф2 ИП'!AG:AG,'Ф2 ИП'!$D:$D,$D87,'Ф2 ИП'!$B:$B,$B87)</f>
        <v>0</v>
      </c>
      <c r="AG87" s="203">
        <f>SUMIFS('Ф2 ИП'!AH:AH,'Ф2 ИП'!$D:$D,$D87,'Ф2 ИП'!$B:$B,$B87)</f>
        <v>0</v>
      </c>
      <c r="AH87" s="203">
        <f>SUMIFS('Ф2 ИП'!AI:AI,'Ф2 ИП'!$D:$D,$D87,'Ф2 ИП'!$B:$B,$B87)</f>
        <v>0</v>
      </c>
      <c r="AI87" s="203">
        <f>SUMIFS('Ф2 ИП'!AJ:AJ,'Ф2 ИП'!$D:$D,$D87,'Ф2 ИП'!$B:$B,$B87)</f>
        <v>0</v>
      </c>
      <c r="AJ87" s="203">
        <f>SUMIFS('Ф2 ИП'!AK:AK,'Ф2 ИП'!$D:$D,$D87,'Ф2 ИП'!$B:$B,$B87)</f>
        <v>0</v>
      </c>
      <c r="AK87" s="203">
        <f>SUMIFS('Ф2 ИП'!AL:AL,'Ф2 ИП'!$D:$D,$D87,'Ф2 ИП'!$B:$B,$B87)</f>
        <v>0</v>
      </c>
      <c r="AL87" s="203">
        <f>SUMIFS('Ф2 ИП'!AM:AM,'Ф2 ИП'!$D:$D,$D87,'Ф2 ИП'!$B:$B,$B87)</f>
        <v>0</v>
      </c>
      <c r="AM87" s="203">
        <f>SUMIFS('Ф2 ИП'!AN:AN,'Ф2 ИП'!$D:$D,$D87,'Ф2 ИП'!$B:$B,$B87)</f>
        <v>0</v>
      </c>
      <c r="AN87" s="203">
        <f>SUMIFS('Ф2 ИП'!AO:AO,'Ф2 ИП'!$D:$D,$D87,'Ф2 ИП'!$B:$B,$B87)</f>
        <v>0</v>
      </c>
      <c r="AO87" s="203">
        <f>SUMIFS('Ф2 ИП'!AP:AP,'Ф2 ИП'!$D:$D,$D87,'Ф2 ИП'!$B:$B,$B87)</f>
        <v>0</v>
      </c>
    </row>
    <row r="88" spans="1:43" s="144" customFormat="1" ht="45" x14ac:dyDescent="0.2">
      <c r="A88" s="173" t="s">
        <v>547</v>
      </c>
      <c r="B88" s="302" t="s">
        <v>777</v>
      </c>
      <c r="C88" s="193" t="s">
        <v>675</v>
      </c>
      <c r="D88" s="193" t="s">
        <v>841</v>
      </c>
      <c r="E88" s="193" t="s">
        <v>500</v>
      </c>
      <c r="F88" s="193" t="s">
        <v>74</v>
      </c>
      <c r="G88" s="303">
        <v>2.06352</v>
      </c>
      <c r="H88" s="304">
        <v>2.06352</v>
      </c>
      <c r="I88" s="172" t="s">
        <v>515</v>
      </c>
      <c r="J88" s="173">
        <v>2026</v>
      </c>
      <c r="K88" s="203">
        <f>SUMIFS('Ф2 ИП'!L:L,'Ф2 ИП'!$D:$D,$D88,'Ф2 ИП'!$B:$B,$B88)</f>
        <v>19138.256795593101</v>
      </c>
      <c r="L88" s="203">
        <f>SUMIFS('Ф2 ИП'!M:M,'Ф2 ИП'!$D:$D,$D88,'Ф2 ИП'!$B:$B,$B88)</f>
        <v>16106.310000000001</v>
      </c>
      <c r="M88" s="203">
        <f>SUMIFS('Ф2 ИП'!N:N,'Ф2 ИП'!$D:$D,$D88,'Ф2 ИП'!$B:$B,$B88)</f>
        <v>0</v>
      </c>
      <c r="N88" s="203">
        <f>SUMIFS('Ф2 ИП'!O:O,'Ф2 ИП'!$D:$D,$D88,'Ф2 ИП'!$B:$B,$B88)</f>
        <v>0</v>
      </c>
      <c r="O88" s="203">
        <f>SUMIFS('Ф2 ИП'!P:P,'Ф2 ИП'!$D:$D,$D88,'Ф2 ИП'!$B:$B,$B88)</f>
        <v>1657.01</v>
      </c>
      <c r="P88" s="203">
        <f>SUMIFS('Ф2 ИП'!Q:Q,'Ф2 ИП'!$D:$D,$D88,'Ф2 ИП'!$B:$B,$B88)</f>
        <v>0</v>
      </c>
      <c r="Q88" s="203">
        <f>SUMIFS('Ф2 ИП'!R:R,'Ф2 ИП'!$D:$D,$D88,'Ф2 ИП'!$B:$B,$B88)</f>
        <v>0</v>
      </c>
      <c r="R88" s="203">
        <f>SUMIFS('Ф2 ИП'!S:S,'Ф2 ИП'!$D:$D,$D88,'Ф2 ИП'!$B:$B,$B88)</f>
        <v>16467.069071041322</v>
      </c>
      <c r="S88" s="203">
        <f>SUMIFS('Ф2 ИП'!T:T,'Ф2 ИП'!$D:$D,$D88,'Ф2 ИП'!$B:$B,$B88)</f>
        <v>1014.1777245517802</v>
      </c>
      <c r="T88" s="203">
        <f>SUMIFS('Ф2 ИП'!U:U,'Ф2 ИП'!$D:$D,$D88,'Ф2 ИП'!$B:$B,$B88)</f>
        <v>0</v>
      </c>
      <c r="U88" s="203">
        <f>SUMIFS('Ф2 ИП'!V:V,'Ф2 ИП'!$D:$D,$D88,'Ф2 ИП'!$B:$B,$B88)</f>
        <v>0</v>
      </c>
      <c r="V88" s="203">
        <f>SUMIFS('Ф2 ИП'!W:W,'Ф2 ИП'!$D:$D,$D88,'Ф2 ИП'!$B:$B,$B88)</f>
        <v>3.4106051316484809E-13</v>
      </c>
      <c r="W88" s="203">
        <f>SUMIFS('Ф2 ИП'!X:X,'Ф2 ИП'!$D:$D,$D88,'Ф2 ИП'!$B:$B,$B88)</f>
        <v>0</v>
      </c>
      <c r="X88" s="203">
        <f>SUMIFS('Ф2 ИП'!Y:Y,'Ф2 ИП'!$D:$D,$D88,'Ф2 ИП'!$B:$B,$B88)</f>
        <v>0</v>
      </c>
      <c r="Y88" s="203">
        <f>SUMIFS('Ф2 ИП'!Z:Z,'Ф2 ИП'!$D:$D,$D88,'Ф2 ИП'!$B:$B,$B88)</f>
        <v>0</v>
      </c>
      <c r="Z88" s="203">
        <f>SUMIFS('Ф2 ИП'!AA:AA,'Ф2 ИП'!$D:$D,$D88,'Ф2 ИП'!$B:$B,$B88)</f>
        <v>0</v>
      </c>
      <c r="AA88" s="203">
        <f>SUMIFS('Ф2 ИП'!AB:AB,'Ф2 ИП'!$D:$D,$D88,'Ф2 ИП'!$B:$B,$B88)</f>
        <v>0</v>
      </c>
      <c r="AB88" s="203">
        <f>SUMIFS('Ф2 ИП'!AC:AC,'Ф2 ИП'!$D:$D,$D88,'Ф2 ИП'!$B:$B,$B88)</f>
        <v>0</v>
      </c>
      <c r="AC88" s="203">
        <f>SUMIFS('Ф2 ИП'!AD:AD,'Ф2 ИП'!$D:$D,$D88,'Ф2 ИП'!$B:$B,$B88)</f>
        <v>0</v>
      </c>
      <c r="AD88" s="203">
        <f>SUMIFS('Ф2 ИП'!AE:AE,'Ф2 ИП'!$D:$D,$D88,'Ф2 ИП'!$B:$B,$B88)</f>
        <v>0</v>
      </c>
      <c r="AE88" s="203">
        <f>SUMIFS('Ф2 ИП'!AF:AF,'Ф2 ИП'!$D:$D,$D88,'Ф2 ИП'!$B:$B,$B88)</f>
        <v>0</v>
      </c>
      <c r="AF88" s="203">
        <f>SUMIFS('Ф2 ИП'!AG:AG,'Ф2 ИП'!$D:$D,$D88,'Ф2 ИП'!$B:$B,$B88)</f>
        <v>0</v>
      </c>
      <c r="AG88" s="203">
        <f>SUMIFS('Ф2 ИП'!AH:AH,'Ф2 ИП'!$D:$D,$D88,'Ф2 ИП'!$B:$B,$B88)</f>
        <v>0</v>
      </c>
      <c r="AH88" s="203">
        <f>SUMIFS('Ф2 ИП'!AI:AI,'Ф2 ИП'!$D:$D,$D88,'Ф2 ИП'!$B:$B,$B88)</f>
        <v>0</v>
      </c>
      <c r="AI88" s="203">
        <f>SUMIFS('Ф2 ИП'!AJ:AJ,'Ф2 ИП'!$D:$D,$D88,'Ф2 ИП'!$B:$B,$B88)</f>
        <v>0</v>
      </c>
      <c r="AJ88" s="203">
        <f>SUMIFS('Ф2 ИП'!AK:AK,'Ф2 ИП'!$D:$D,$D88,'Ф2 ИП'!$B:$B,$B88)</f>
        <v>0</v>
      </c>
      <c r="AK88" s="203">
        <f>SUMIFS('Ф2 ИП'!AL:AL,'Ф2 ИП'!$D:$D,$D88,'Ф2 ИП'!$B:$B,$B88)</f>
        <v>0</v>
      </c>
      <c r="AL88" s="203">
        <f>SUMIFS('Ф2 ИП'!AM:AM,'Ф2 ИП'!$D:$D,$D88,'Ф2 ИП'!$B:$B,$B88)</f>
        <v>0</v>
      </c>
      <c r="AM88" s="203">
        <f>SUMIFS('Ф2 ИП'!AN:AN,'Ф2 ИП'!$D:$D,$D88,'Ф2 ИП'!$B:$B,$B88)</f>
        <v>0</v>
      </c>
      <c r="AN88" s="203">
        <f>SUMIFS('Ф2 ИП'!AO:AO,'Ф2 ИП'!$D:$D,$D88,'Ф2 ИП'!$B:$B,$B88)</f>
        <v>0</v>
      </c>
      <c r="AO88" s="203">
        <f>SUMIFS('Ф2 ИП'!AP:AP,'Ф2 ИП'!$D:$D,$D88,'Ф2 ИП'!$B:$B,$B88)</f>
        <v>0</v>
      </c>
      <c r="AP88" s="268"/>
      <c r="AQ88" s="271"/>
    </row>
    <row r="89" spans="1:43" s="144" customFormat="1" ht="45" x14ac:dyDescent="0.2">
      <c r="A89" s="173" t="s">
        <v>548</v>
      </c>
      <c r="B89" s="302" t="s">
        <v>843</v>
      </c>
      <c r="C89" s="193" t="s">
        <v>675</v>
      </c>
      <c r="D89" s="193" t="s">
        <v>778</v>
      </c>
      <c r="E89" s="193" t="s">
        <v>500</v>
      </c>
      <c r="F89" s="193" t="s">
        <v>74</v>
      </c>
      <c r="G89" s="303">
        <v>7.4432000000000009</v>
      </c>
      <c r="H89" s="304">
        <v>3.5</v>
      </c>
      <c r="I89" s="172" t="s">
        <v>515</v>
      </c>
      <c r="J89" s="173">
        <v>2026</v>
      </c>
      <c r="K89" s="203">
        <f>SUMIFS('Ф2 ИП'!L:L,'Ф2 ИП'!$D:$D,$D89,'Ф2 ИП'!$B:$B,$B89)</f>
        <v>51556.04697047091</v>
      </c>
      <c r="L89" s="203">
        <f>SUMIFS('Ф2 ИП'!M:M,'Ф2 ИП'!$D:$D,$D89,'Ф2 ИП'!$B:$B,$B89)</f>
        <v>43388.351999999999</v>
      </c>
      <c r="M89" s="203">
        <f>SUMIFS('Ф2 ИП'!N:N,'Ф2 ИП'!$D:$D,$D89,'Ф2 ИП'!$B:$B,$B89)</f>
        <v>0</v>
      </c>
      <c r="N89" s="203">
        <f>SUMIFS('Ф2 ИП'!O:O,'Ф2 ИП'!$D:$D,$D89,'Ф2 ИП'!$B:$B,$B89)</f>
        <v>0</v>
      </c>
      <c r="O89" s="203">
        <f>SUMIFS('Ф2 ИП'!P:P,'Ф2 ИП'!$D:$D,$D89,'Ф2 ИП'!$B:$B,$B89)</f>
        <v>4463.79</v>
      </c>
      <c r="P89" s="203">
        <f>SUMIFS('Ф2 ИП'!Q:Q,'Ф2 ИП'!$D:$D,$D89,'Ф2 ИП'!$B:$B,$B89)</f>
        <v>0</v>
      </c>
      <c r="Q89" s="203">
        <f>SUMIFS('Ф2 ИП'!R:R,'Ф2 ИП'!$D:$D,$D89,'Ф2 ИП'!$B:$B,$B89)</f>
        <v>0</v>
      </c>
      <c r="R89" s="203">
        <f>SUMIFS('Ф2 ИП'!S:S,'Ф2 ИП'!$D:$D,$D89,'Ф2 ИП'!$B:$B,$B89)</f>
        <v>44360.191084280239</v>
      </c>
      <c r="S89" s="203">
        <f>SUMIFS('Ф2 ИП'!T:T,'Ф2 ИП'!$D:$D,$D89,'Ф2 ИП'!$B:$B,$B89)</f>
        <v>2732.0658861906718</v>
      </c>
      <c r="T89" s="203">
        <f>SUMIFS('Ф2 ИП'!U:U,'Ф2 ИП'!$D:$D,$D89,'Ф2 ИП'!$B:$B,$B89)</f>
        <v>0</v>
      </c>
      <c r="U89" s="203">
        <f>SUMIFS('Ф2 ИП'!V:V,'Ф2 ИП'!$D:$D,$D89,'Ф2 ИП'!$B:$B,$B89)</f>
        <v>0</v>
      </c>
      <c r="V89" s="203">
        <f>SUMIFS('Ф2 ИП'!W:W,'Ф2 ИП'!$D:$D,$D89,'Ф2 ИП'!$B:$B,$B89)</f>
        <v>-1.3642420526593924E-12</v>
      </c>
      <c r="W89" s="203">
        <f>SUMIFS('Ф2 ИП'!X:X,'Ф2 ИП'!$D:$D,$D89,'Ф2 ИП'!$B:$B,$B89)</f>
        <v>0</v>
      </c>
      <c r="X89" s="203">
        <f>SUMIFS('Ф2 ИП'!Y:Y,'Ф2 ИП'!$D:$D,$D89,'Ф2 ИП'!$B:$B,$B89)</f>
        <v>0</v>
      </c>
      <c r="Y89" s="203">
        <f>SUMIFS('Ф2 ИП'!Z:Z,'Ф2 ИП'!$D:$D,$D89,'Ф2 ИП'!$B:$B,$B89)</f>
        <v>0</v>
      </c>
      <c r="Z89" s="203">
        <f>SUMIFS('Ф2 ИП'!AA:AA,'Ф2 ИП'!$D:$D,$D89,'Ф2 ИП'!$B:$B,$B89)</f>
        <v>0</v>
      </c>
      <c r="AA89" s="203">
        <f>SUMIFS('Ф2 ИП'!AB:AB,'Ф2 ИП'!$D:$D,$D89,'Ф2 ИП'!$B:$B,$B89)</f>
        <v>0</v>
      </c>
      <c r="AB89" s="203">
        <f>SUMIFS('Ф2 ИП'!AC:AC,'Ф2 ИП'!$D:$D,$D89,'Ф2 ИП'!$B:$B,$B89)</f>
        <v>0</v>
      </c>
      <c r="AC89" s="203">
        <f>SUMIFS('Ф2 ИП'!AD:AD,'Ф2 ИП'!$D:$D,$D89,'Ф2 ИП'!$B:$B,$B89)</f>
        <v>0</v>
      </c>
      <c r="AD89" s="203">
        <f>SUMIFS('Ф2 ИП'!AE:AE,'Ф2 ИП'!$D:$D,$D89,'Ф2 ИП'!$B:$B,$B89)</f>
        <v>0</v>
      </c>
      <c r="AE89" s="203">
        <f>SUMIFS('Ф2 ИП'!AF:AF,'Ф2 ИП'!$D:$D,$D89,'Ф2 ИП'!$B:$B,$B89)</f>
        <v>0</v>
      </c>
      <c r="AF89" s="203">
        <f>SUMIFS('Ф2 ИП'!AG:AG,'Ф2 ИП'!$D:$D,$D89,'Ф2 ИП'!$B:$B,$B89)</f>
        <v>0</v>
      </c>
      <c r="AG89" s="203">
        <f>SUMIFS('Ф2 ИП'!AH:AH,'Ф2 ИП'!$D:$D,$D89,'Ф2 ИП'!$B:$B,$B89)</f>
        <v>0</v>
      </c>
      <c r="AH89" s="203">
        <f>SUMIFS('Ф2 ИП'!AI:AI,'Ф2 ИП'!$D:$D,$D89,'Ф2 ИП'!$B:$B,$B89)</f>
        <v>0</v>
      </c>
      <c r="AI89" s="203">
        <f>SUMIFS('Ф2 ИП'!AJ:AJ,'Ф2 ИП'!$D:$D,$D89,'Ф2 ИП'!$B:$B,$B89)</f>
        <v>0</v>
      </c>
      <c r="AJ89" s="203">
        <f>SUMIFS('Ф2 ИП'!AK:AK,'Ф2 ИП'!$D:$D,$D89,'Ф2 ИП'!$B:$B,$B89)</f>
        <v>0</v>
      </c>
      <c r="AK89" s="203">
        <f>SUMIFS('Ф2 ИП'!AL:AL,'Ф2 ИП'!$D:$D,$D89,'Ф2 ИП'!$B:$B,$B89)</f>
        <v>0</v>
      </c>
      <c r="AL89" s="203">
        <f>SUMIFS('Ф2 ИП'!AM:AM,'Ф2 ИП'!$D:$D,$D89,'Ф2 ИП'!$B:$B,$B89)</f>
        <v>0</v>
      </c>
      <c r="AM89" s="203">
        <f>SUMIFS('Ф2 ИП'!AN:AN,'Ф2 ИП'!$D:$D,$D89,'Ф2 ИП'!$B:$B,$B89)</f>
        <v>0</v>
      </c>
      <c r="AN89" s="203">
        <f>SUMIFS('Ф2 ИП'!AO:AO,'Ф2 ИП'!$D:$D,$D89,'Ф2 ИП'!$B:$B,$B89)</f>
        <v>0</v>
      </c>
      <c r="AO89" s="203">
        <f>SUMIFS('Ф2 ИП'!AP:AP,'Ф2 ИП'!$D:$D,$D89,'Ф2 ИП'!$B:$B,$B89)</f>
        <v>0</v>
      </c>
      <c r="AP89" s="268"/>
      <c r="AQ89" s="271"/>
    </row>
    <row r="90" spans="1:43" s="144" customFormat="1" ht="45" x14ac:dyDescent="0.2">
      <c r="A90" s="173" t="s">
        <v>549</v>
      </c>
      <c r="B90" s="302" t="s">
        <v>779</v>
      </c>
      <c r="C90" s="193" t="s">
        <v>675</v>
      </c>
      <c r="D90" s="193" t="s">
        <v>780</v>
      </c>
      <c r="E90" s="193" t="s">
        <v>500</v>
      </c>
      <c r="F90" s="193" t="s">
        <v>74</v>
      </c>
      <c r="G90" s="303">
        <v>7.4432000000000009</v>
      </c>
      <c r="H90" s="304">
        <v>5.6639999999999997</v>
      </c>
      <c r="I90" s="172" t="s">
        <v>515</v>
      </c>
      <c r="J90" s="173">
        <v>2026</v>
      </c>
      <c r="K90" s="203">
        <f>SUMIFS('Ф2 ИП'!L:L,'Ф2 ИП'!$D:$D,$D90,'Ф2 ИП'!$B:$B,$B90)</f>
        <v>70291.481269818338</v>
      </c>
      <c r="L90" s="203">
        <f>SUMIFS('Ф2 ИП'!M:M,'Ф2 ИП'!$D:$D,$D90,'Ф2 ИП'!$B:$B,$B90)</f>
        <v>59155.6497408</v>
      </c>
      <c r="M90" s="203">
        <f>SUMIFS('Ф2 ИП'!N:N,'Ф2 ИП'!$D:$D,$D90,'Ф2 ИП'!$B:$B,$B90)</f>
        <v>0</v>
      </c>
      <c r="N90" s="203">
        <f>SUMIFS('Ф2 ИП'!O:O,'Ф2 ИП'!$D:$D,$D90,'Ф2 ИП'!$B:$B,$B90)</f>
        <v>0</v>
      </c>
      <c r="O90" s="203">
        <f>SUMIFS('Ф2 ИП'!P:P,'Ф2 ИП'!$D:$D,$D90,'Ф2 ИП'!$B:$B,$B90)</f>
        <v>6085.93</v>
      </c>
      <c r="P90" s="203">
        <f>SUMIFS('Ф2 ИП'!Q:Q,'Ф2 ИП'!$D:$D,$D90,'Ф2 ИП'!$B:$B,$B90)</f>
        <v>0</v>
      </c>
      <c r="Q90" s="203">
        <f>SUMIFS('Ф2 ИП'!R:R,'Ф2 ИП'!$D:$D,$D90,'Ф2 ИП'!$B:$B,$B90)</f>
        <v>0</v>
      </c>
      <c r="R90" s="203">
        <f>SUMIFS('Ф2 ИП'!S:S,'Ф2 ИП'!$D:$D,$D90,'Ф2 ИП'!$B:$B,$B90)</f>
        <v>60480.654490325905</v>
      </c>
      <c r="S90" s="203">
        <f>SUMIFS('Ф2 ИП'!T:T,'Ф2 ИП'!$D:$D,$D90,'Ф2 ИП'!$B:$B,$B90)</f>
        <v>3724.8967794924251</v>
      </c>
      <c r="T90" s="203">
        <f>SUMIFS('Ф2 ИП'!U:U,'Ф2 ИП'!$D:$D,$D90,'Ф2 ИП'!$B:$B,$B90)</f>
        <v>0</v>
      </c>
      <c r="U90" s="203">
        <f>SUMIFS('Ф2 ИП'!V:V,'Ф2 ИП'!$D:$D,$D90,'Ф2 ИП'!$B:$B,$B90)</f>
        <v>0</v>
      </c>
      <c r="V90" s="203">
        <f>SUMIFS('Ф2 ИП'!W:W,'Ф2 ИП'!$D:$D,$D90,'Ф2 ИП'!$B:$B,$B90)</f>
        <v>6.8212102632969618E-12</v>
      </c>
      <c r="W90" s="203">
        <f>SUMIFS('Ф2 ИП'!X:X,'Ф2 ИП'!$D:$D,$D90,'Ф2 ИП'!$B:$B,$B90)</f>
        <v>0</v>
      </c>
      <c r="X90" s="203">
        <f>SUMIFS('Ф2 ИП'!Y:Y,'Ф2 ИП'!$D:$D,$D90,'Ф2 ИП'!$B:$B,$B90)</f>
        <v>0</v>
      </c>
      <c r="Y90" s="203">
        <f>SUMIFS('Ф2 ИП'!Z:Z,'Ф2 ИП'!$D:$D,$D90,'Ф2 ИП'!$B:$B,$B90)</f>
        <v>0</v>
      </c>
      <c r="Z90" s="203">
        <f>SUMIFS('Ф2 ИП'!AA:AA,'Ф2 ИП'!$D:$D,$D90,'Ф2 ИП'!$B:$B,$B90)</f>
        <v>0</v>
      </c>
      <c r="AA90" s="203">
        <f>SUMIFS('Ф2 ИП'!AB:AB,'Ф2 ИП'!$D:$D,$D90,'Ф2 ИП'!$B:$B,$B90)</f>
        <v>0</v>
      </c>
      <c r="AB90" s="203">
        <f>SUMIFS('Ф2 ИП'!AC:AC,'Ф2 ИП'!$D:$D,$D90,'Ф2 ИП'!$B:$B,$B90)</f>
        <v>0</v>
      </c>
      <c r="AC90" s="203">
        <f>SUMIFS('Ф2 ИП'!AD:AD,'Ф2 ИП'!$D:$D,$D90,'Ф2 ИП'!$B:$B,$B90)</f>
        <v>0</v>
      </c>
      <c r="AD90" s="203">
        <f>SUMIFS('Ф2 ИП'!AE:AE,'Ф2 ИП'!$D:$D,$D90,'Ф2 ИП'!$B:$B,$B90)</f>
        <v>0</v>
      </c>
      <c r="AE90" s="203">
        <f>SUMIFS('Ф2 ИП'!AF:AF,'Ф2 ИП'!$D:$D,$D90,'Ф2 ИП'!$B:$B,$B90)</f>
        <v>0</v>
      </c>
      <c r="AF90" s="203">
        <f>SUMIFS('Ф2 ИП'!AG:AG,'Ф2 ИП'!$D:$D,$D90,'Ф2 ИП'!$B:$B,$B90)</f>
        <v>0</v>
      </c>
      <c r="AG90" s="203">
        <f>SUMIFS('Ф2 ИП'!AH:AH,'Ф2 ИП'!$D:$D,$D90,'Ф2 ИП'!$B:$B,$B90)</f>
        <v>0</v>
      </c>
      <c r="AH90" s="203">
        <f>SUMIFS('Ф2 ИП'!AI:AI,'Ф2 ИП'!$D:$D,$D90,'Ф2 ИП'!$B:$B,$B90)</f>
        <v>0</v>
      </c>
      <c r="AI90" s="203">
        <f>SUMIFS('Ф2 ИП'!AJ:AJ,'Ф2 ИП'!$D:$D,$D90,'Ф2 ИП'!$B:$B,$B90)</f>
        <v>0</v>
      </c>
      <c r="AJ90" s="203">
        <f>SUMIFS('Ф2 ИП'!AK:AK,'Ф2 ИП'!$D:$D,$D90,'Ф2 ИП'!$B:$B,$B90)</f>
        <v>0</v>
      </c>
      <c r="AK90" s="203">
        <f>SUMIFS('Ф2 ИП'!AL:AL,'Ф2 ИП'!$D:$D,$D90,'Ф2 ИП'!$B:$B,$B90)</f>
        <v>0</v>
      </c>
      <c r="AL90" s="203">
        <f>SUMIFS('Ф2 ИП'!AM:AM,'Ф2 ИП'!$D:$D,$D90,'Ф2 ИП'!$B:$B,$B90)</f>
        <v>0</v>
      </c>
      <c r="AM90" s="203">
        <f>SUMIFS('Ф2 ИП'!AN:AN,'Ф2 ИП'!$D:$D,$D90,'Ф2 ИП'!$B:$B,$B90)</f>
        <v>0</v>
      </c>
      <c r="AN90" s="203">
        <f>SUMIFS('Ф2 ИП'!AO:AO,'Ф2 ИП'!$D:$D,$D90,'Ф2 ИП'!$B:$B,$B90)</f>
        <v>0</v>
      </c>
      <c r="AO90" s="203">
        <f>SUMIFS('Ф2 ИП'!AP:AP,'Ф2 ИП'!$D:$D,$D90,'Ф2 ИП'!$B:$B,$B90)</f>
        <v>0</v>
      </c>
      <c r="AP90" s="268"/>
      <c r="AQ90" s="271"/>
    </row>
    <row r="91" spans="1:43" s="144" customFormat="1" ht="45" x14ac:dyDescent="0.2">
      <c r="A91" s="173" t="s">
        <v>550</v>
      </c>
      <c r="B91" s="302" t="s">
        <v>785</v>
      </c>
      <c r="C91" s="193" t="s">
        <v>675</v>
      </c>
      <c r="D91" s="193" t="s">
        <v>785</v>
      </c>
      <c r="E91" s="193" t="s">
        <v>500</v>
      </c>
      <c r="F91" s="193" t="s">
        <v>74</v>
      </c>
      <c r="G91" s="303">
        <v>76.281999999999996</v>
      </c>
      <c r="H91" s="304">
        <v>68</v>
      </c>
      <c r="I91" s="172" t="s">
        <v>515</v>
      </c>
      <c r="J91" s="173">
        <v>2027</v>
      </c>
      <c r="K91" s="203">
        <f>SUMIFS('Ф2 ИП'!L:L,'Ф2 ИП'!$D:$D,$D91,'Ф2 ИП'!$B:$B,$B91)</f>
        <v>416183.49311832502</v>
      </c>
      <c r="L91" s="203">
        <f>SUMIFS('Ф2 ИП'!M:M,'Ф2 ИП'!$D:$D,$D91,'Ф2 ИП'!$B:$B,$B91)</f>
        <v>342871.17</v>
      </c>
      <c r="M91" s="203">
        <f>SUMIFS('Ф2 ИП'!N:N,'Ф2 ИП'!$D:$D,$D91,'Ф2 ИП'!$B:$B,$B91)</f>
        <v>0</v>
      </c>
      <c r="N91" s="203">
        <f>SUMIFS('Ф2 ИП'!O:O,'Ф2 ИП'!$D:$D,$D91,'Ф2 ИП'!$B:$B,$B91)</f>
        <v>0</v>
      </c>
      <c r="O91" s="203">
        <f>SUMIFS('Ф2 ИП'!P:P,'Ф2 ИП'!$D:$D,$D91,'Ф2 ИП'!$B:$B,$B91)</f>
        <v>35274.58</v>
      </c>
      <c r="P91" s="203">
        <f>SUMIFS('Ф2 ИП'!Q:Q,'Ф2 ИП'!$D:$D,$D91,'Ф2 ИП'!$B:$B,$B91)</f>
        <v>0</v>
      </c>
      <c r="Q91" s="203">
        <f>SUMIFS('Ф2 ИП'!R:R,'Ф2 ИП'!$D:$D,$D91,'Ф2 ИП'!$B:$B,$B91)</f>
        <v>0</v>
      </c>
      <c r="R91" s="203">
        <f>SUMIFS('Ф2 ИП'!S:S,'Ф2 ИП'!$D:$D,$D91,'Ф2 ИП'!$B:$B,$B91)</f>
        <v>185585.82885592757</v>
      </c>
      <c r="S91" s="203">
        <f>SUMIFS('Ф2 ИП'!T:T,'Ф2 ИП'!$D:$D,$D91,'Ф2 ИП'!$B:$B,$B91)</f>
        <v>172718.54472191658</v>
      </c>
      <c r="T91" s="203">
        <f>SUMIFS('Ф2 ИП'!U:U,'Ф2 ИП'!$D:$D,$D91,'Ф2 ИП'!$B:$B,$B91)</f>
        <v>22604.53954048083</v>
      </c>
      <c r="U91" s="203">
        <f>SUMIFS('Ф2 ИП'!V:V,'Ф2 ИП'!$D:$D,$D91,'Ф2 ИП'!$B:$B,$B91)</f>
        <v>0</v>
      </c>
      <c r="V91" s="203">
        <f>SUMIFS('Ф2 ИП'!W:W,'Ф2 ИП'!$D:$D,$D91,'Ф2 ИП'!$B:$B,$B91)</f>
        <v>2.1827872842550278E-11</v>
      </c>
      <c r="W91" s="203">
        <f>SUMIFS('Ф2 ИП'!X:X,'Ф2 ИП'!$D:$D,$D91,'Ф2 ИП'!$B:$B,$B91)</f>
        <v>0</v>
      </c>
      <c r="X91" s="203">
        <f>SUMIFS('Ф2 ИП'!Y:Y,'Ф2 ИП'!$D:$D,$D91,'Ф2 ИП'!$B:$B,$B91)</f>
        <v>0</v>
      </c>
      <c r="Y91" s="203">
        <f>SUMIFS('Ф2 ИП'!Z:Z,'Ф2 ИП'!$D:$D,$D91,'Ф2 ИП'!$B:$B,$B91)</f>
        <v>0</v>
      </c>
      <c r="Z91" s="203">
        <f>SUMIFS('Ф2 ИП'!AA:AA,'Ф2 ИП'!$D:$D,$D91,'Ф2 ИП'!$B:$B,$B91)</f>
        <v>0</v>
      </c>
      <c r="AA91" s="203">
        <f>SUMIFS('Ф2 ИП'!AB:AB,'Ф2 ИП'!$D:$D,$D91,'Ф2 ИП'!$B:$B,$B91)</f>
        <v>0</v>
      </c>
      <c r="AB91" s="203">
        <f>SUMIFS('Ф2 ИП'!AC:AC,'Ф2 ИП'!$D:$D,$D91,'Ф2 ИП'!$B:$B,$B91)</f>
        <v>0</v>
      </c>
      <c r="AC91" s="203">
        <f>SUMIFS('Ф2 ИП'!AD:AD,'Ф2 ИП'!$D:$D,$D91,'Ф2 ИП'!$B:$B,$B91)</f>
        <v>0</v>
      </c>
      <c r="AD91" s="203">
        <f>SUMIFS('Ф2 ИП'!AE:AE,'Ф2 ИП'!$D:$D,$D91,'Ф2 ИП'!$B:$B,$B91)</f>
        <v>0</v>
      </c>
      <c r="AE91" s="203">
        <f>SUMIFS('Ф2 ИП'!AF:AF,'Ф2 ИП'!$D:$D,$D91,'Ф2 ИП'!$B:$B,$B91)</f>
        <v>0</v>
      </c>
      <c r="AF91" s="203">
        <f>SUMIFS('Ф2 ИП'!AG:AG,'Ф2 ИП'!$D:$D,$D91,'Ф2 ИП'!$B:$B,$B91)</f>
        <v>0</v>
      </c>
      <c r="AG91" s="203">
        <f>SUMIFS('Ф2 ИП'!AH:AH,'Ф2 ИП'!$D:$D,$D91,'Ф2 ИП'!$B:$B,$B91)</f>
        <v>0</v>
      </c>
      <c r="AH91" s="203">
        <f>SUMIFS('Ф2 ИП'!AI:AI,'Ф2 ИП'!$D:$D,$D91,'Ф2 ИП'!$B:$B,$B91)</f>
        <v>0</v>
      </c>
      <c r="AI91" s="203">
        <f>SUMIFS('Ф2 ИП'!AJ:AJ,'Ф2 ИП'!$D:$D,$D91,'Ф2 ИП'!$B:$B,$B91)</f>
        <v>0</v>
      </c>
      <c r="AJ91" s="203">
        <f>SUMIFS('Ф2 ИП'!AK:AK,'Ф2 ИП'!$D:$D,$D91,'Ф2 ИП'!$B:$B,$B91)</f>
        <v>0</v>
      </c>
      <c r="AK91" s="203">
        <f>SUMIFS('Ф2 ИП'!AL:AL,'Ф2 ИП'!$D:$D,$D91,'Ф2 ИП'!$B:$B,$B91)</f>
        <v>0</v>
      </c>
      <c r="AL91" s="203">
        <f>SUMIFS('Ф2 ИП'!AM:AM,'Ф2 ИП'!$D:$D,$D91,'Ф2 ИП'!$B:$B,$B91)</f>
        <v>0</v>
      </c>
      <c r="AM91" s="203">
        <f>SUMIFS('Ф2 ИП'!AN:AN,'Ф2 ИП'!$D:$D,$D91,'Ф2 ИП'!$B:$B,$B91)</f>
        <v>0</v>
      </c>
      <c r="AN91" s="203">
        <f>SUMIFS('Ф2 ИП'!AO:AO,'Ф2 ИП'!$D:$D,$D91,'Ф2 ИП'!$B:$B,$B91)</f>
        <v>0</v>
      </c>
      <c r="AO91" s="203">
        <f>SUMIFS('Ф2 ИП'!AP:AP,'Ф2 ИП'!$D:$D,$D91,'Ф2 ИП'!$B:$B,$B91)</f>
        <v>0</v>
      </c>
      <c r="AP91" s="268"/>
      <c r="AQ91" s="271"/>
    </row>
    <row r="92" spans="1:43" s="144" customFormat="1" ht="45" x14ac:dyDescent="0.2">
      <c r="A92" s="173" t="s">
        <v>555</v>
      </c>
      <c r="B92" s="302" t="s">
        <v>899</v>
      </c>
      <c r="C92" s="193" t="s">
        <v>675</v>
      </c>
      <c r="D92" s="193" t="s">
        <v>845</v>
      </c>
      <c r="E92" s="193" t="s">
        <v>500</v>
      </c>
      <c r="F92" s="193" t="s">
        <v>74</v>
      </c>
      <c r="G92" s="303">
        <v>45.158126999999993</v>
      </c>
      <c r="H92" s="304">
        <v>46.428000000000004</v>
      </c>
      <c r="I92" s="172" t="s">
        <v>515</v>
      </c>
      <c r="J92" s="173">
        <v>2027</v>
      </c>
      <c r="K92" s="203">
        <f>SUMIFS('Ф2 ИП'!L:L,'Ф2 ИП'!$D:$D,$D92,'Ф2 ИП'!$B:$B,$B92)</f>
        <v>561831.8615594497</v>
      </c>
      <c r="L92" s="203">
        <f>SUMIFS('Ф2 ИП'!M:M,'Ф2 ИП'!$D:$D,$D92,'Ф2 ИП'!$B:$B,$B92)</f>
        <v>462863.01744000003</v>
      </c>
      <c r="M92" s="203">
        <f>SUMIFS('Ф2 ИП'!N:N,'Ф2 ИП'!$D:$D,$D92,'Ф2 ИП'!$B:$B,$B92)</f>
        <v>0</v>
      </c>
      <c r="N92" s="203">
        <f>SUMIFS('Ф2 ИП'!O:O,'Ф2 ИП'!$D:$D,$D92,'Ф2 ИП'!$B:$B,$B92)</f>
        <v>0</v>
      </c>
      <c r="O92" s="203">
        <f>SUMIFS('Ф2 ИП'!P:P,'Ф2 ИП'!$D:$D,$D92,'Ф2 ИП'!$B:$B,$B92)</f>
        <v>47619.34</v>
      </c>
      <c r="P92" s="203">
        <f>SUMIFS('Ф2 ИП'!Q:Q,'Ф2 ИП'!$D:$D,$D92,'Ф2 ИП'!$B:$B,$B92)</f>
        <v>0</v>
      </c>
      <c r="Q92" s="203">
        <f>SUMIFS('Ф2 ИП'!R:R,'Ф2 ИП'!$D:$D,$D92,'Ф2 ИП'!$B:$B,$B92)</f>
        <v>0</v>
      </c>
      <c r="R92" s="203">
        <f>SUMIFS('Ф2 ИП'!S:S,'Ф2 ИП'!$D:$D,$D92,'Ф2 ИП'!$B:$B,$B92)</f>
        <v>250533.79885616532</v>
      </c>
      <c r="S92" s="203">
        <f>SUMIFS('Ф2 ИП'!T:T,'Ф2 ИП'!$D:$D,$D92,'Ф2 ИП'!$B:$B,$B92)</f>
        <v>233163.45546880452</v>
      </c>
      <c r="T92" s="203">
        <f>SUMIFS('Ф2 ИП'!U:U,'Ф2 ИП'!$D:$D,$D92,'Ф2 ИП'!$B:$B,$B92)</f>
        <v>30515.26723447979</v>
      </c>
      <c r="U92" s="203">
        <f>SUMIFS('Ф2 ИП'!V:V,'Ф2 ИП'!$D:$D,$D92,'Ф2 ИП'!$B:$B,$B92)</f>
        <v>0</v>
      </c>
      <c r="V92" s="203">
        <f>SUMIFS('Ф2 ИП'!W:W,'Ф2 ИП'!$D:$D,$D92,'Ф2 ИП'!$B:$B,$B92)</f>
        <v>1.0186340659856796E-10</v>
      </c>
      <c r="W92" s="203">
        <f>SUMIFS('Ф2 ИП'!X:X,'Ф2 ИП'!$D:$D,$D92,'Ф2 ИП'!$B:$B,$B92)</f>
        <v>0</v>
      </c>
      <c r="X92" s="203">
        <f>SUMIFS('Ф2 ИП'!Y:Y,'Ф2 ИП'!$D:$D,$D92,'Ф2 ИП'!$B:$B,$B92)</f>
        <v>0</v>
      </c>
      <c r="Y92" s="203">
        <f>SUMIFS('Ф2 ИП'!Z:Z,'Ф2 ИП'!$D:$D,$D92,'Ф2 ИП'!$B:$B,$B92)</f>
        <v>0</v>
      </c>
      <c r="Z92" s="203">
        <f>SUMIFS('Ф2 ИП'!AA:AA,'Ф2 ИП'!$D:$D,$D92,'Ф2 ИП'!$B:$B,$B92)</f>
        <v>0</v>
      </c>
      <c r="AA92" s="203">
        <f>SUMIFS('Ф2 ИП'!AB:AB,'Ф2 ИП'!$D:$D,$D92,'Ф2 ИП'!$B:$B,$B92)</f>
        <v>0</v>
      </c>
      <c r="AB92" s="203">
        <f>SUMIFS('Ф2 ИП'!AC:AC,'Ф2 ИП'!$D:$D,$D92,'Ф2 ИП'!$B:$B,$B92)</f>
        <v>0</v>
      </c>
      <c r="AC92" s="203">
        <f>SUMIFS('Ф2 ИП'!AD:AD,'Ф2 ИП'!$D:$D,$D92,'Ф2 ИП'!$B:$B,$B92)</f>
        <v>0</v>
      </c>
      <c r="AD92" s="203">
        <f>SUMIFS('Ф2 ИП'!AE:AE,'Ф2 ИП'!$D:$D,$D92,'Ф2 ИП'!$B:$B,$B92)</f>
        <v>0</v>
      </c>
      <c r="AE92" s="203">
        <f>SUMIFS('Ф2 ИП'!AF:AF,'Ф2 ИП'!$D:$D,$D92,'Ф2 ИП'!$B:$B,$B92)</f>
        <v>0</v>
      </c>
      <c r="AF92" s="203">
        <f>SUMIFS('Ф2 ИП'!AG:AG,'Ф2 ИП'!$D:$D,$D92,'Ф2 ИП'!$B:$B,$B92)</f>
        <v>0</v>
      </c>
      <c r="AG92" s="203">
        <f>SUMIFS('Ф2 ИП'!AH:AH,'Ф2 ИП'!$D:$D,$D92,'Ф2 ИП'!$B:$B,$B92)</f>
        <v>0</v>
      </c>
      <c r="AH92" s="203">
        <f>SUMIFS('Ф2 ИП'!AI:AI,'Ф2 ИП'!$D:$D,$D92,'Ф2 ИП'!$B:$B,$B92)</f>
        <v>0</v>
      </c>
      <c r="AI92" s="203">
        <f>SUMIFS('Ф2 ИП'!AJ:AJ,'Ф2 ИП'!$D:$D,$D92,'Ф2 ИП'!$B:$B,$B92)</f>
        <v>0</v>
      </c>
      <c r="AJ92" s="203">
        <f>SUMIFS('Ф2 ИП'!AK:AK,'Ф2 ИП'!$D:$D,$D92,'Ф2 ИП'!$B:$B,$B92)</f>
        <v>0</v>
      </c>
      <c r="AK92" s="203">
        <f>SUMIFS('Ф2 ИП'!AL:AL,'Ф2 ИП'!$D:$D,$D92,'Ф2 ИП'!$B:$B,$B92)</f>
        <v>0</v>
      </c>
      <c r="AL92" s="203">
        <f>SUMIFS('Ф2 ИП'!AM:AM,'Ф2 ИП'!$D:$D,$D92,'Ф2 ИП'!$B:$B,$B92)</f>
        <v>0</v>
      </c>
      <c r="AM92" s="203">
        <f>SUMIFS('Ф2 ИП'!AN:AN,'Ф2 ИП'!$D:$D,$D92,'Ф2 ИП'!$B:$B,$B92)</f>
        <v>0</v>
      </c>
      <c r="AN92" s="203">
        <f>SUMIFS('Ф2 ИП'!AO:AO,'Ф2 ИП'!$D:$D,$D92,'Ф2 ИП'!$B:$B,$B92)</f>
        <v>0</v>
      </c>
      <c r="AO92" s="203">
        <f>SUMIFS('Ф2 ИП'!AP:AP,'Ф2 ИП'!$D:$D,$D92,'Ф2 ИП'!$B:$B,$B92)</f>
        <v>0</v>
      </c>
      <c r="AP92" s="268"/>
      <c r="AQ92" s="271"/>
    </row>
    <row r="93" spans="1:43" s="144" customFormat="1" ht="45" x14ac:dyDescent="0.2">
      <c r="A93" s="173" t="s">
        <v>556</v>
      </c>
      <c r="B93" s="302" t="s">
        <v>941</v>
      </c>
      <c r="C93" s="193" t="s">
        <v>675</v>
      </c>
      <c r="D93" s="193" t="s">
        <v>646</v>
      </c>
      <c r="E93" s="193" t="s">
        <v>500</v>
      </c>
      <c r="F93" s="193" t="s">
        <v>74</v>
      </c>
      <c r="G93" s="303">
        <v>2.6004679999999998</v>
      </c>
      <c r="H93" s="304">
        <v>2.6004679999999998</v>
      </c>
      <c r="I93" s="172" t="s">
        <v>515</v>
      </c>
      <c r="J93" s="173">
        <v>2026</v>
      </c>
      <c r="K93" s="203">
        <f>SUMIFS('Ф2 ИП'!L:L,'Ф2 ИП'!$D:$D,$D93,'Ф2 ИП'!$B:$B,$B93)</f>
        <v>46838.210586685898</v>
      </c>
      <c r="L93" s="203">
        <f>SUMIFS('Ф2 ИП'!M:M,'Ф2 ИП'!$D:$D,$D93,'Ф2 ИП'!$B:$B,$B93)</f>
        <v>39417.935551488001</v>
      </c>
      <c r="M93" s="203">
        <f>SUMIFS('Ф2 ИП'!N:N,'Ф2 ИП'!$D:$D,$D93,'Ф2 ИП'!$B:$B,$B93)</f>
        <v>0</v>
      </c>
      <c r="N93" s="203">
        <f>SUMIFS('Ф2 ИП'!O:O,'Ф2 ИП'!$D:$D,$D93,'Ф2 ИП'!$B:$B,$B93)</f>
        <v>0</v>
      </c>
      <c r="O93" s="203">
        <f>SUMIFS('Ф2 ИП'!P:P,'Ф2 ИП'!$D:$D,$D93,'Ф2 ИП'!$B:$B,$B93)</f>
        <v>4055.31</v>
      </c>
      <c r="P93" s="203">
        <f>SUMIFS('Ф2 ИП'!Q:Q,'Ф2 ИП'!$D:$D,$D93,'Ф2 ИП'!$B:$B,$B93)</f>
        <v>0</v>
      </c>
      <c r="Q93" s="203">
        <f>SUMIFS('Ф2 ИП'!R:R,'Ф2 ИП'!$D:$D,$D93,'Ф2 ИП'!$B:$B,$B93)</f>
        <v>0</v>
      </c>
      <c r="R93" s="203">
        <f>SUMIFS('Ф2 ИП'!S:S,'Ф2 ИП'!$D:$D,$D93,'Ф2 ИП'!$B:$B,$B93)</f>
        <v>40300.842797897727</v>
      </c>
      <c r="S93" s="203">
        <f>SUMIFS('Ф2 ИП'!T:T,'Ф2 ИП'!$D:$D,$D93,'Ф2 ИП'!$B:$B,$B93)</f>
        <v>2482.0577887881718</v>
      </c>
      <c r="T93" s="203">
        <f>SUMIFS('Ф2 ИП'!U:U,'Ф2 ИП'!$D:$D,$D93,'Ф2 ИП'!$B:$B,$B93)</f>
        <v>0</v>
      </c>
      <c r="U93" s="203">
        <f>SUMIFS('Ф2 ИП'!V:V,'Ф2 ИП'!$D:$D,$D93,'Ф2 ИП'!$B:$B,$B93)</f>
        <v>0</v>
      </c>
      <c r="V93" s="203">
        <f>SUMIFS('Ф2 ИП'!W:W,'Ф2 ИП'!$D:$D,$D93,'Ф2 ИП'!$B:$B,$B93)</f>
        <v>1.8189894035458565E-12</v>
      </c>
      <c r="W93" s="203">
        <f>SUMIFS('Ф2 ИП'!X:X,'Ф2 ИП'!$D:$D,$D93,'Ф2 ИП'!$B:$B,$B93)</f>
        <v>0</v>
      </c>
      <c r="X93" s="203">
        <f>SUMIFS('Ф2 ИП'!Y:Y,'Ф2 ИП'!$D:$D,$D93,'Ф2 ИП'!$B:$B,$B93)</f>
        <v>0</v>
      </c>
      <c r="Y93" s="203">
        <f>SUMIFS('Ф2 ИП'!Z:Z,'Ф2 ИП'!$D:$D,$D93,'Ф2 ИП'!$B:$B,$B93)</f>
        <v>0</v>
      </c>
      <c r="Z93" s="203">
        <f>SUMIFS('Ф2 ИП'!AA:AA,'Ф2 ИП'!$D:$D,$D93,'Ф2 ИП'!$B:$B,$B93)</f>
        <v>0</v>
      </c>
      <c r="AA93" s="203">
        <f>SUMIFS('Ф2 ИП'!AB:AB,'Ф2 ИП'!$D:$D,$D93,'Ф2 ИП'!$B:$B,$B93)</f>
        <v>0</v>
      </c>
      <c r="AB93" s="203">
        <f>SUMIFS('Ф2 ИП'!AC:AC,'Ф2 ИП'!$D:$D,$D93,'Ф2 ИП'!$B:$B,$B93)</f>
        <v>0</v>
      </c>
      <c r="AC93" s="203">
        <f>SUMIFS('Ф2 ИП'!AD:AD,'Ф2 ИП'!$D:$D,$D93,'Ф2 ИП'!$B:$B,$B93)</f>
        <v>0</v>
      </c>
      <c r="AD93" s="203">
        <f>SUMIFS('Ф2 ИП'!AE:AE,'Ф2 ИП'!$D:$D,$D93,'Ф2 ИП'!$B:$B,$B93)</f>
        <v>0</v>
      </c>
      <c r="AE93" s="203">
        <f>SUMIFS('Ф2 ИП'!AF:AF,'Ф2 ИП'!$D:$D,$D93,'Ф2 ИП'!$B:$B,$B93)</f>
        <v>0</v>
      </c>
      <c r="AF93" s="203">
        <f>SUMIFS('Ф2 ИП'!AG:AG,'Ф2 ИП'!$D:$D,$D93,'Ф2 ИП'!$B:$B,$B93)</f>
        <v>0</v>
      </c>
      <c r="AG93" s="203">
        <f>SUMIFS('Ф2 ИП'!AH:AH,'Ф2 ИП'!$D:$D,$D93,'Ф2 ИП'!$B:$B,$B93)</f>
        <v>0</v>
      </c>
      <c r="AH93" s="203">
        <f>SUMIFS('Ф2 ИП'!AI:AI,'Ф2 ИП'!$D:$D,$D93,'Ф2 ИП'!$B:$B,$B93)</f>
        <v>0</v>
      </c>
      <c r="AI93" s="203">
        <f>SUMIFS('Ф2 ИП'!AJ:AJ,'Ф2 ИП'!$D:$D,$D93,'Ф2 ИП'!$B:$B,$B93)</f>
        <v>0</v>
      </c>
      <c r="AJ93" s="203">
        <f>SUMIFS('Ф2 ИП'!AK:AK,'Ф2 ИП'!$D:$D,$D93,'Ф2 ИП'!$B:$B,$B93)</f>
        <v>0</v>
      </c>
      <c r="AK93" s="203">
        <f>SUMIFS('Ф2 ИП'!AL:AL,'Ф2 ИП'!$D:$D,$D93,'Ф2 ИП'!$B:$B,$B93)</f>
        <v>0</v>
      </c>
      <c r="AL93" s="203">
        <f>SUMIFS('Ф2 ИП'!AM:AM,'Ф2 ИП'!$D:$D,$D93,'Ф2 ИП'!$B:$B,$B93)</f>
        <v>0</v>
      </c>
      <c r="AM93" s="203">
        <f>SUMIFS('Ф2 ИП'!AN:AN,'Ф2 ИП'!$D:$D,$D93,'Ф2 ИП'!$B:$B,$B93)</f>
        <v>0</v>
      </c>
      <c r="AN93" s="203">
        <f>SUMIFS('Ф2 ИП'!AO:AO,'Ф2 ИП'!$D:$D,$D93,'Ф2 ИП'!$B:$B,$B93)</f>
        <v>0</v>
      </c>
      <c r="AO93" s="203">
        <f>SUMIFS('Ф2 ИП'!AP:AP,'Ф2 ИП'!$D:$D,$D93,'Ф2 ИП'!$B:$B,$B93)</f>
        <v>0</v>
      </c>
      <c r="AP93" s="268"/>
      <c r="AQ93" s="271"/>
    </row>
    <row r="94" spans="1:43" s="144" customFormat="1" ht="45" x14ac:dyDescent="0.2">
      <c r="A94" s="173" t="s">
        <v>632</v>
      </c>
      <c r="B94" s="302" t="s">
        <v>786</v>
      </c>
      <c r="C94" s="193" t="s">
        <v>675</v>
      </c>
      <c r="D94" s="193" t="s">
        <v>787</v>
      </c>
      <c r="E94" s="193" t="s">
        <v>500</v>
      </c>
      <c r="F94" s="193" t="s">
        <v>74</v>
      </c>
      <c r="G94" s="303">
        <v>5.16E-2</v>
      </c>
      <c r="H94" s="304">
        <v>5.16E-2</v>
      </c>
      <c r="I94" s="172" t="s">
        <v>515</v>
      </c>
      <c r="J94" s="173">
        <v>2026</v>
      </c>
      <c r="K94" s="203">
        <f>SUMIFS('Ф2 ИП'!L:L,'Ф2 ИП'!$D:$D,$D94,'Ф2 ИП'!$B:$B,$B94)</f>
        <v>2925.0000256142989</v>
      </c>
      <c r="L94" s="203">
        <f>SUMIFS('Ф2 ИП'!M:M,'Ф2 ИП'!$D:$D,$D94,'Ф2 ИП'!$B:$B,$B94)</f>
        <v>2461.6112716799994</v>
      </c>
      <c r="M94" s="203">
        <f>SUMIFS('Ф2 ИП'!N:N,'Ф2 ИП'!$D:$D,$D94,'Ф2 ИП'!$B:$B,$B94)</f>
        <v>0</v>
      </c>
      <c r="N94" s="203">
        <f>SUMIFS('Ф2 ИП'!O:O,'Ф2 ИП'!$D:$D,$D94,'Ф2 ИП'!$B:$B,$B94)</f>
        <v>0</v>
      </c>
      <c r="O94" s="203">
        <f>SUMIFS('Ф2 ИП'!P:P,'Ф2 ИП'!$D:$D,$D94,'Ф2 ИП'!$B:$B,$B94)</f>
        <v>253.25</v>
      </c>
      <c r="P94" s="203">
        <f>SUMIFS('Ф2 ИП'!Q:Q,'Ф2 ИП'!$D:$D,$D94,'Ф2 ИП'!$B:$B,$B94)</f>
        <v>0</v>
      </c>
      <c r="Q94" s="203">
        <f>SUMIFS('Ф2 ИП'!R:R,'Ф2 ИП'!$D:$D,$D94,'Ф2 ИП'!$B:$B,$B94)</f>
        <v>0</v>
      </c>
      <c r="R94" s="203">
        <f>SUMIFS('Ф2 ИП'!S:S,'Ф2 ИП'!$D:$D,$D94,'Ф2 ИП'!$B:$B,$B94)</f>
        <v>2516.7479600733132</v>
      </c>
      <c r="S94" s="203">
        <f>SUMIFS('Ф2 ИП'!T:T,'Ф2 ИП'!$D:$D,$D94,'Ф2 ИП'!$B:$B,$B94)</f>
        <v>155.00206554098583</v>
      </c>
      <c r="T94" s="203">
        <f>SUMIFS('Ф2 ИП'!U:U,'Ф2 ИП'!$D:$D,$D94,'Ф2 ИП'!$B:$B,$B94)</f>
        <v>0</v>
      </c>
      <c r="U94" s="203">
        <f>SUMIFS('Ф2 ИП'!V:V,'Ф2 ИП'!$D:$D,$D94,'Ф2 ИП'!$B:$B,$B94)</f>
        <v>0</v>
      </c>
      <c r="V94" s="203">
        <f>SUMIFS('Ф2 ИП'!W:W,'Ф2 ИП'!$D:$D,$D94,'Ф2 ИП'!$B:$B,$B94)</f>
        <v>-5.6843418860808015E-14</v>
      </c>
      <c r="W94" s="203">
        <f>SUMIFS('Ф2 ИП'!X:X,'Ф2 ИП'!$D:$D,$D94,'Ф2 ИП'!$B:$B,$B94)</f>
        <v>0</v>
      </c>
      <c r="X94" s="203">
        <f>SUMIFS('Ф2 ИП'!Y:Y,'Ф2 ИП'!$D:$D,$D94,'Ф2 ИП'!$B:$B,$B94)</f>
        <v>0</v>
      </c>
      <c r="Y94" s="203">
        <f>SUMIFS('Ф2 ИП'!Z:Z,'Ф2 ИП'!$D:$D,$D94,'Ф2 ИП'!$B:$B,$B94)</f>
        <v>0</v>
      </c>
      <c r="Z94" s="203">
        <f>SUMIFS('Ф2 ИП'!AA:AA,'Ф2 ИП'!$D:$D,$D94,'Ф2 ИП'!$B:$B,$B94)</f>
        <v>0</v>
      </c>
      <c r="AA94" s="203">
        <f>SUMIFS('Ф2 ИП'!AB:AB,'Ф2 ИП'!$D:$D,$D94,'Ф2 ИП'!$B:$B,$B94)</f>
        <v>0</v>
      </c>
      <c r="AB94" s="203">
        <f>SUMIFS('Ф2 ИП'!AC:AC,'Ф2 ИП'!$D:$D,$D94,'Ф2 ИП'!$B:$B,$B94)</f>
        <v>0</v>
      </c>
      <c r="AC94" s="203">
        <f>SUMIFS('Ф2 ИП'!AD:AD,'Ф2 ИП'!$D:$D,$D94,'Ф2 ИП'!$B:$B,$B94)</f>
        <v>0</v>
      </c>
      <c r="AD94" s="203">
        <f>SUMIFS('Ф2 ИП'!AE:AE,'Ф2 ИП'!$D:$D,$D94,'Ф2 ИП'!$B:$B,$B94)</f>
        <v>0</v>
      </c>
      <c r="AE94" s="203">
        <f>SUMIFS('Ф2 ИП'!AF:AF,'Ф2 ИП'!$D:$D,$D94,'Ф2 ИП'!$B:$B,$B94)</f>
        <v>0</v>
      </c>
      <c r="AF94" s="203">
        <f>SUMIFS('Ф2 ИП'!AG:AG,'Ф2 ИП'!$D:$D,$D94,'Ф2 ИП'!$B:$B,$B94)</f>
        <v>0</v>
      </c>
      <c r="AG94" s="203">
        <f>SUMIFS('Ф2 ИП'!AH:AH,'Ф2 ИП'!$D:$D,$D94,'Ф2 ИП'!$B:$B,$B94)</f>
        <v>0</v>
      </c>
      <c r="AH94" s="203">
        <f>SUMIFS('Ф2 ИП'!AI:AI,'Ф2 ИП'!$D:$D,$D94,'Ф2 ИП'!$B:$B,$B94)</f>
        <v>0</v>
      </c>
      <c r="AI94" s="203">
        <f>SUMIFS('Ф2 ИП'!AJ:AJ,'Ф2 ИП'!$D:$D,$D94,'Ф2 ИП'!$B:$B,$B94)</f>
        <v>0</v>
      </c>
      <c r="AJ94" s="203">
        <f>SUMIFS('Ф2 ИП'!AK:AK,'Ф2 ИП'!$D:$D,$D94,'Ф2 ИП'!$B:$B,$B94)</f>
        <v>0</v>
      </c>
      <c r="AK94" s="203">
        <f>SUMIFS('Ф2 ИП'!AL:AL,'Ф2 ИП'!$D:$D,$D94,'Ф2 ИП'!$B:$B,$B94)</f>
        <v>0</v>
      </c>
      <c r="AL94" s="203">
        <f>SUMIFS('Ф2 ИП'!AM:AM,'Ф2 ИП'!$D:$D,$D94,'Ф2 ИП'!$B:$B,$B94)</f>
        <v>0</v>
      </c>
      <c r="AM94" s="203">
        <f>SUMIFS('Ф2 ИП'!AN:AN,'Ф2 ИП'!$D:$D,$D94,'Ф2 ИП'!$B:$B,$B94)</f>
        <v>0</v>
      </c>
      <c r="AN94" s="203">
        <f>SUMIFS('Ф2 ИП'!AO:AO,'Ф2 ИП'!$D:$D,$D94,'Ф2 ИП'!$B:$B,$B94)</f>
        <v>0</v>
      </c>
      <c r="AO94" s="203">
        <f>SUMIFS('Ф2 ИП'!AP:AP,'Ф2 ИП'!$D:$D,$D94,'Ф2 ИП'!$B:$B,$B94)</f>
        <v>0</v>
      </c>
      <c r="AP94" s="268"/>
      <c r="AQ94" s="271"/>
    </row>
    <row r="95" spans="1:43" s="144" customFormat="1" ht="47.25" customHeight="1" x14ac:dyDescent="0.2">
      <c r="A95" s="173" t="s">
        <v>633</v>
      </c>
      <c r="B95" s="302" t="s">
        <v>850</v>
      </c>
      <c r="C95" s="193" t="s">
        <v>675</v>
      </c>
      <c r="D95" s="193" t="s">
        <v>788</v>
      </c>
      <c r="E95" s="193" t="s">
        <v>500</v>
      </c>
      <c r="F95" s="193" t="s">
        <v>74</v>
      </c>
      <c r="G95" s="303">
        <v>5.16</v>
      </c>
      <c r="H95" s="304">
        <v>5.16</v>
      </c>
      <c r="I95" s="172" t="s">
        <v>515</v>
      </c>
      <c r="J95" s="172" t="s">
        <v>670</v>
      </c>
      <c r="K95" s="203">
        <f>SUMIFS('Ф2 ИП'!L:L,'Ф2 ИП'!$D:$D,$D95,'Ф2 ИП'!$B:$B,$B95)</f>
        <v>70226.669575341162</v>
      </c>
      <c r="L95" s="203">
        <f>SUMIFS('Ф2 ИП'!M:M,'Ф2 ИП'!$D:$D,$D95,'Ф2 ИП'!$B:$B,$B95)</f>
        <v>59101.104383999998</v>
      </c>
      <c r="M95" s="203">
        <f>SUMIFS('Ф2 ИП'!N:N,'Ф2 ИП'!$D:$D,$D95,'Ф2 ИП'!$B:$B,$B95)</f>
        <v>0</v>
      </c>
      <c r="N95" s="203">
        <f>SUMIFS('Ф2 ИП'!O:O,'Ф2 ИП'!$D:$D,$D95,'Ф2 ИП'!$B:$B,$B95)</f>
        <v>0</v>
      </c>
      <c r="O95" s="203">
        <f>SUMIFS('Ф2 ИП'!P:P,'Ф2 ИП'!$D:$D,$D95,'Ф2 ИП'!$B:$B,$B95)</f>
        <v>6080.32</v>
      </c>
      <c r="P95" s="203">
        <f>SUMIFS('Ф2 ИП'!Q:Q,'Ф2 ИП'!$D:$D,$D95,'Ф2 ИП'!$B:$B,$B95)</f>
        <v>0</v>
      </c>
      <c r="Q95" s="203">
        <f>SUMIFS('Ф2 ИП'!R:R,'Ф2 ИП'!$D:$D,$D95,'Ф2 ИП'!$B:$B,$B95)</f>
        <v>0</v>
      </c>
      <c r="R95" s="203">
        <f>SUMIFS('Ф2 ИП'!S:S,'Ф2 ИП'!$D:$D,$D95,'Ф2 ИП'!$B:$B,$B95)</f>
        <v>60424.88739296281</v>
      </c>
      <c r="S95" s="203">
        <f>SUMIFS('Ф2 ИП'!T:T,'Ф2 ИП'!$D:$D,$D95,'Ф2 ИП'!$B:$B,$B95)</f>
        <v>3721.4621823783568</v>
      </c>
      <c r="T95" s="203">
        <f>SUMIFS('Ф2 ИП'!U:U,'Ф2 ИП'!$D:$D,$D95,'Ф2 ИП'!$B:$B,$B95)</f>
        <v>0</v>
      </c>
      <c r="U95" s="203">
        <f>SUMIFS('Ф2 ИП'!V:V,'Ф2 ИП'!$D:$D,$D95,'Ф2 ИП'!$B:$B,$B95)</f>
        <v>0</v>
      </c>
      <c r="V95" s="203">
        <f>SUMIFS('Ф2 ИП'!W:W,'Ф2 ИП'!$D:$D,$D95,'Ф2 ИП'!$B:$B,$B95)</f>
        <v>-4.0927261579781771E-12</v>
      </c>
      <c r="W95" s="203">
        <f>SUMIFS('Ф2 ИП'!X:X,'Ф2 ИП'!$D:$D,$D95,'Ф2 ИП'!$B:$B,$B95)</f>
        <v>0</v>
      </c>
      <c r="X95" s="203">
        <f>SUMIFS('Ф2 ИП'!Y:Y,'Ф2 ИП'!$D:$D,$D95,'Ф2 ИП'!$B:$B,$B95)</f>
        <v>0</v>
      </c>
      <c r="Y95" s="203">
        <f>SUMIFS('Ф2 ИП'!Z:Z,'Ф2 ИП'!$D:$D,$D95,'Ф2 ИП'!$B:$B,$B95)</f>
        <v>0</v>
      </c>
      <c r="Z95" s="203">
        <f>SUMIFS('Ф2 ИП'!AA:AA,'Ф2 ИП'!$D:$D,$D95,'Ф2 ИП'!$B:$B,$B95)</f>
        <v>0</v>
      </c>
      <c r="AA95" s="203">
        <f>SUMIFS('Ф2 ИП'!AB:AB,'Ф2 ИП'!$D:$D,$D95,'Ф2 ИП'!$B:$B,$B95)</f>
        <v>0</v>
      </c>
      <c r="AB95" s="203">
        <f>SUMIFS('Ф2 ИП'!AC:AC,'Ф2 ИП'!$D:$D,$D95,'Ф2 ИП'!$B:$B,$B95)</f>
        <v>0</v>
      </c>
      <c r="AC95" s="203">
        <f>SUMIFS('Ф2 ИП'!AD:AD,'Ф2 ИП'!$D:$D,$D95,'Ф2 ИП'!$B:$B,$B95)</f>
        <v>0</v>
      </c>
      <c r="AD95" s="203">
        <f>SUMIFS('Ф2 ИП'!AE:AE,'Ф2 ИП'!$D:$D,$D95,'Ф2 ИП'!$B:$B,$B95)</f>
        <v>0</v>
      </c>
      <c r="AE95" s="203">
        <f>SUMIFS('Ф2 ИП'!AF:AF,'Ф2 ИП'!$D:$D,$D95,'Ф2 ИП'!$B:$B,$B95)</f>
        <v>0</v>
      </c>
      <c r="AF95" s="203">
        <f>SUMIFS('Ф2 ИП'!AG:AG,'Ф2 ИП'!$D:$D,$D95,'Ф2 ИП'!$B:$B,$B95)</f>
        <v>0</v>
      </c>
      <c r="AG95" s="203">
        <f>SUMIFS('Ф2 ИП'!AH:AH,'Ф2 ИП'!$D:$D,$D95,'Ф2 ИП'!$B:$B,$B95)</f>
        <v>0</v>
      </c>
      <c r="AH95" s="203">
        <f>SUMIFS('Ф2 ИП'!AI:AI,'Ф2 ИП'!$D:$D,$D95,'Ф2 ИП'!$B:$B,$B95)</f>
        <v>0</v>
      </c>
      <c r="AI95" s="203">
        <f>SUMIFS('Ф2 ИП'!AJ:AJ,'Ф2 ИП'!$D:$D,$D95,'Ф2 ИП'!$B:$B,$B95)</f>
        <v>0</v>
      </c>
      <c r="AJ95" s="203">
        <f>SUMIFS('Ф2 ИП'!AK:AK,'Ф2 ИП'!$D:$D,$D95,'Ф2 ИП'!$B:$B,$B95)</f>
        <v>0</v>
      </c>
      <c r="AK95" s="203">
        <f>SUMIFS('Ф2 ИП'!AL:AL,'Ф2 ИП'!$D:$D,$D95,'Ф2 ИП'!$B:$B,$B95)</f>
        <v>0</v>
      </c>
      <c r="AL95" s="203">
        <f>SUMIFS('Ф2 ИП'!AM:AM,'Ф2 ИП'!$D:$D,$D95,'Ф2 ИП'!$B:$B,$B95)</f>
        <v>0</v>
      </c>
      <c r="AM95" s="203">
        <f>SUMIFS('Ф2 ИП'!AN:AN,'Ф2 ИП'!$D:$D,$D95,'Ф2 ИП'!$B:$B,$B95)</f>
        <v>0</v>
      </c>
      <c r="AN95" s="203">
        <f>SUMIFS('Ф2 ИП'!AO:AO,'Ф2 ИП'!$D:$D,$D95,'Ф2 ИП'!$B:$B,$B95)</f>
        <v>0</v>
      </c>
      <c r="AO95" s="203">
        <f>SUMIFS('Ф2 ИП'!AP:AP,'Ф2 ИП'!$D:$D,$D95,'Ф2 ИП'!$B:$B,$B95)</f>
        <v>0</v>
      </c>
      <c r="AP95" s="268"/>
      <c r="AQ95" s="271"/>
    </row>
    <row r="96" spans="1:43" s="144" customFormat="1" ht="60.75" customHeight="1" x14ac:dyDescent="0.2">
      <c r="A96" s="173" t="s">
        <v>634</v>
      </c>
      <c r="B96" s="302" t="s">
        <v>789</v>
      </c>
      <c r="C96" s="193" t="s">
        <v>510</v>
      </c>
      <c r="D96" s="193" t="s">
        <v>647</v>
      </c>
      <c r="E96" s="193" t="s">
        <v>500</v>
      </c>
      <c r="F96" s="193" t="s">
        <v>74</v>
      </c>
      <c r="G96" s="303">
        <v>1.4002519999999998</v>
      </c>
      <c r="H96" s="304">
        <v>2.5559999999999996</v>
      </c>
      <c r="I96" s="172" t="s">
        <v>515</v>
      </c>
      <c r="J96" s="172" t="s">
        <v>670</v>
      </c>
      <c r="K96" s="203">
        <f>SUMIFS('Ф2 ИП'!L:L,'Ф2 ИП'!$D:$D,$D96,'Ф2 ИП'!$B:$B,$B96)</f>
        <v>60930.698777974598</v>
      </c>
      <c r="L96" s="203">
        <f>SUMIFS('Ф2 ИП'!M:M,'Ф2 ИП'!$D:$D,$D96,'Ф2 ИП'!$B:$B,$B96)</f>
        <v>51277.837294079989</v>
      </c>
      <c r="M96" s="203">
        <f>SUMIFS('Ф2 ИП'!N:N,'Ф2 ИП'!$D:$D,$D96,'Ф2 ИП'!$B:$B,$B96)</f>
        <v>0</v>
      </c>
      <c r="N96" s="203">
        <f>SUMIFS('Ф2 ИП'!O:O,'Ф2 ИП'!$D:$D,$D96,'Ф2 ИП'!$B:$B,$B96)</f>
        <v>0</v>
      </c>
      <c r="O96" s="203">
        <f>SUMIFS('Ф2 ИП'!P:P,'Ф2 ИП'!$D:$D,$D96,'Ф2 ИП'!$B:$B,$B96)</f>
        <v>5275.46</v>
      </c>
      <c r="P96" s="203">
        <f>SUMIFS('Ф2 ИП'!Q:Q,'Ф2 ИП'!$D:$D,$D96,'Ф2 ИП'!$B:$B,$B96)</f>
        <v>0</v>
      </c>
      <c r="Q96" s="203">
        <f>SUMIFS('Ф2 ИП'!R:R,'Ф2 ИП'!$D:$D,$D96,'Ф2 ИП'!$B:$B,$B96)</f>
        <v>0</v>
      </c>
      <c r="R96" s="203">
        <f>SUMIFS('Ф2 ИП'!S:S,'Ф2 ИП'!$D:$D,$D96,'Ф2 ИП'!$B:$B,$B96)</f>
        <v>52426.389938802473</v>
      </c>
      <c r="S96" s="203">
        <f>SUMIFS('Ф2 ИП'!T:T,'Ф2 ИП'!$D:$D,$D96,'Ф2 ИП'!$B:$B,$B96)</f>
        <v>3228.8488391721289</v>
      </c>
      <c r="T96" s="203">
        <f>SUMIFS('Ф2 ИП'!U:U,'Ф2 ИП'!$D:$D,$D96,'Ф2 ИП'!$B:$B,$B96)</f>
        <v>0</v>
      </c>
      <c r="U96" s="203">
        <f>SUMIFS('Ф2 ИП'!V:V,'Ф2 ИП'!$D:$D,$D96,'Ф2 ИП'!$B:$B,$B96)</f>
        <v>0</v>
      </c>
      <c r="V96" s="203">
        <f>SUMIFS('Ф2 ИП'!W:W,'Ф2 ИП'!$D:$D,$D96,'Ф2 ИП'!$B:$B,$B96)</f>
        <v>-3.1832314562052488E-12</v>
      </c>
      <c r="W96" s="203">
        <f>SUMIFS('Ф2 ИП'!X:X,'Ф2 ИП'!$D:$D,$D96,'Ф2 ИП'!$B:$B,$B96)</f>
        <v>0</v>
      </c>
      <c r="X96" s="203">
        <f>SUMIFS('Ф2 ИП'!Y:Y,'Ф2 ИП'!$D:$D,$D96,'Ф2 ИП'!$B:$B,$B96)</f>
        <v>0</v>
      </c>
      <c r="Y96" s="203">
        <f>SUMIFS('Ф2 ИП'!Z:Z,'Ф2 ИП'!$D:$D,$D96,'Ф2 ИП'!$B:$B,$B96)</f>
        <v>0</v>
      </c>
      <c r="Z96" s="203">
        <f>SUMIFS('Ф2 ИП'!AA:AA,'Ф2 ИП'!$D:$D,$D96,'Ф2 ИП'!$B:$B,$B96)</f>
        <v>0</v>
      </c>
      <c r="AA96" s="203">
        <f>SUMIFS('Ф2 ИП'!AB:AB,'Ф2 ИП'!$D:$D,$D96,'Ф2 ИП'!$B:$B,$B96)</f>
        <v>0</v>
      </c>
      <c r="AB96" s="203">
        <f>SUMIFS('Ф2 ИП'!AC:AC,'Ф2 ИП'!$D:$D,$D96,'Ф2 ИП'!$B:$B,$B96)</f>
        <v>0</v>
      </c>
      <c r="AC96" s="203">
        <f>SUMIFS('Ф2 ИП'!AD:AD,'Ф2 ИП'!$D:$D,$D96,'Ф2 ИП'!$B:$B,$B96)</f>
        <v>0</v>
      </c>
      <c r="AD96" s="203">
        <f>SUMIFS('Ф2 ИП'!AE:AE,'Ф2 ИП'!$D:$D,$D96,'Ф2 ИП'!$B:$B,$B96)</f>
        <v>0</v>
      </c>
      <c r="AE96" s="203">
        <f>SUMIFS('Ф2 ИП'!AF:AF,'Ф2 ИП'!$D:$D,$D96,'Ф2 ИП'!$B:$B,$B96)</f>
        <v>0</v>
      </c>
      <c r="AF96" s="203">
        <f>SUMIFS('Ф2 ИП'!AG:AG,'Ф2 ИП'!$D:$D,$D96,'Ф2 ИП'!$B:$B,$B96)</f>
        <v>0</v>
      </c>
      <c r="AG96" s="203">
        <f>SUMIFS('Ф2 ИП'!AH:AH,'Ф2 ИП'!$D:$D,$D96,'Ф2 ИП'!$B:$B,$B96)</f>
        <v>0</v>
      </c>
      <c r="AH96" s="203">
        <f>SUMIFS('Ф2 ИП'!AI:AI,'Ф2 ИП'!$D:$D,$D96,'Ф2 ИП'!$B:$B,$B96)</f>
        <v>0</v>
      </c>
      <c r="AI96" s="203">
        <f>SUMIFS('Ф2 ИП'!AJ:AJ,'Ф2 ИП'!$D:$D,$D96,'Ф2 ИП'!$B:$B,$B96)</f>
        <v>0</v>
      </c>
      <c r="AJ96" s="203">
        <f>SUMIFS('Ф2 ИП'!AK:AK,'Ф2 ИП'!$D:$D,$D96,'Ф2 ИП'!$B:$B,$B96)</f>
        <v>0</v>
      </c>
      <c r="AK96" s="203">
        <f>SUMIFS('Ф2 ИП'!AL:AL,'Ф2 ИП'!$D:$D,$D96,'Ф2 ИП'!$B:$B,$B96)</f>
        <v>0</v>
      </c>
      <c r="AL96" s="203">
        <f>SUMIFS('Ф2 ИП'!AM:AM,'Ф2 ИП'!$D:$D,$D96,'Ф2 ИП'!$B:$B,$B96)</f>
        <v>0</v>
      </c>
      <c r="AM96" s="203">
        <f>SUMIFS('Ф2 ИП'!AN:AN,'Ф2 ИП'!$D:$D,$D96,'Ф2 ИП'!$B:$B,$B96)</f>
        <v>0</v>
      </c>
      <c r="AN96" s="203">
        <f>SUMIFS('Ф2 ИП'!AO:AO,'Ф2 ИП'!$D:$D,$D96,'Ф2 ИП'!$B:$B,$B96)</f>
        <v>0</v>
      </c>
      <c r="AO96" s="203">
        <f>SUMIFS('Ф2 ИП'!AP:AP,'Ф2 ИП'!$D:$D,$D96,'Ф2 ИП'!$B:$B,$B96)</f>
        <v>0</v>
      </c>
      <c r="AP96" s="268"/>
      <c r="AQ96" s="271"/>
    </row>
    <row r="97" spans="1:43" s="144" customFormat="1" ht="53.25" customHeight="1" x14ac:dyDescent="0.2">
      <c r="A97" s="173" t="s">
        <v>635</v>
      </c>
      <c r="B97" s="302" t="s">
        <v>900</v>
      </c>
      <c r="C97" s="193" t="s">
        <v>675</v>
      </c>
      <c r="D97" s="193" t="s">
        <v>901</v>
      </c>
      <c r="E97" s="193" t="s">
        <v>500</v>
      </c>
      <c r="F97" s="193" t="s">
        <v>74</v>
      </c>
      <c r="G97" s="303">
        <v>90.016199999999998</v>
      </c>
      <c r="H97" s="304">
        <v>95</v>
      </c>
      <c r="I97" s="172" t="s">
        <v>515</v>
      </c>
      <c r="J97" s="172" t="s">
        <v>671</v>
      </c>
      <c r="K97" s="203">
        <f>SUMIFS('Ф2 ИП'!L:L,'Ф2 ИП'!$D:$D,$D97,'Ф2 ИП'!$B:$B,$B97)</f>
        <v>114919.99364982122</v>
      </c>
      <c r="L97" s="203">
        <f>SUMIFS('Ф2 ИП'!M:M,'Ф2 ИП'!$D:$D,$D97,'Ф2 ИП'!$B:$B,$B97)</f>
        <v>94676.39999999998</v>
      </c>
      <c r="M97" s="203">
        <f>SUMIFS('Ф2 ИП'!N:N,'Ф2 ИП'!$D:$D,$D97,'Ф2 ИП'!$B:$B,$B97)</f>
        <v>0</v>
      </c>
      <c r="N97" s="203">
        <f>SUMIFS('Ф2 ИП'!O:O,'Ф2 ИП'!$D:$D,$D97,'Ф2 ИП'!$B:$B,$B97)</f>
        <v>0</v>
      </c>
      <c r="O97" s="203">
        <f>SUMIFS('Ф2 ИП'!P:P,'Ф2 ИП'!$D:$D,$D97,'Ф2 ИП'!$B:$B,$B97)</f>
        <v>9740.2999999999993</v>
      </c>
      <c r="P97" s="203">
        <f>SUMIFS('Ф2 ИП'!Q:Q,'Ф2 ИП'!$D:$D,$D97,'Ф2 ИП'!$B:$B,$B97)</f>
        <v>0</v>
      </c>
      <c r="Q97" s="203">
        <f>SUMIFS('Ф2 ИП'!R:R,'Ф2 ИП'!$D:$D,$D97,'Ф2 ИП'!$B:$B,$B97)</f>
        <v>0</v>
      </c>
      <c r="R97" s="203">
        <f>SUMIFS('Ф2 ИП'!S:S,'Ф2 ИП'!$D:$D,$D97,'Ф2 ИП'!$B:$B,$B97)</f>
        <v>51245.48140660335</v>
      </c>
      <c r="S97" s="203">
        <f>SUMIFS('Ф2 ИП'!T:T,'Ф2 ИП'!$D:$D,$D97,'Ф2 ИП'!$B:$B,$B97)</f>
        <v>47692.461362412185</v>
      </c>
      <c r="T97" s="203">
        <f>SUMIFS('Ф2 ИП'!U:U,'Ф2 ИП'!$D:$D,$D97,'Ф2 ИП'!$B:$B,$B97)</f>
        <v>6241.7508808056946</v>
      </c>
      <c r="U97" s="203">
        <f>SUMIFS('Ф2 ИП'!V:V,'Ф2 ИП'!$D:$D,$D97,'Ф2 ИП'!$B:$B,$B97)</f>
        <v>0</v>
      </c>
      <c r="V97" s="203">
        <f>SUMIFS('Ф2 ИП'!W:W,'Ф2 ИП'!$D:$D,$D97,'Ф2 ИП'!$B:$B,$B97)</f>
        <v>-1.3642420526593924E-11</v>
      </c>
      <c r="W97" s="203">
        <f>SUMIFS('Ф2 ИП'!X:X,'Ф2 ИП'!$D:$D,$D97,'Ф2 ИП'!$B:$B,$B97)</f>
        <v>0</v>
      </c>
      <c r="X97" s="203">
        <f>SUMIFS('Ф2 ИП'!Y:Y,'Ф2 ИП'!$D:$D,$D97,'Ф2 ИП'!$B:$B,$B97)</f>
        <v>0</v>
      </c>
      <c r="Y97" s="203">
        <f>SUMIFS('Ф2 ИП'!Z:Z,'Ф2 ИП'!$D:$D,$D97,'Ф2 ИП'!$B:$B,$B97)</f>
        <v>0</v>
      </c>
      <c r="Z97" s="203">
        <f>SUMIFS('Ф2 ИП'!AA:AA,'Ф2 ИП'!$D:$D,$D97,'Ф2 ИП'!$B:$B,$B97)</f>
        <v>0</v>
      </c>
      <c r="AA97" s="203">
        <f>SUMIFS('Ф2 ИП'!AB:AB,'Ф2 ИП'!$D:$D,$D97,'Ф2 ИП'!$B:$B,$B97)</f>
        <v>0</v>
      </c>
      <c r="AB97" s="203">
        <f>SUMIFS('Ф2 ИП'!AC:AC,'Ф2 ИП'!$D:$D,$D97,'Ф2 ИП'!$B:$B,$B97)</f>
        <v>0</v>
      </c>
      <c r="AC97" s="203">
        <f>SUMIFS('Ф2 ИП'!AD:AD,'Ф2 ИП'!$D:$D,$D97,'Ф2 ИП'!$B:$B,$B97)</f>
        <v>0</v>
      </c>
      <c r="AD97" s="203">
        <f>SUMIFS('Ф2 ИП'!AE:AE,'Ф2 ИП'!$D:$D,$D97,'Ф2 ИП'!$B:$B,$B97)</f>
        <v>0</v>
      </c>
      <c r="AE97" s="203">
        <f>SUMIFS('Ф2 ИП'!AF:AF,'Ф2 ИП'!$D:$D,$D97,'Ф2 ИП'!$B:$B,$B97)</f>
        <v>0</v>
      </c>
      <c r="AF97" s="203">
        <f>SUMIFS('Ф2 ИП'!AG:AG,'Ф2 ИП'!$D:$D,$D97,'Ф2 ИП'!$B:$B,$B97)</f>
        <v>0</v>
      </c>
      <c r="AG97" s="203">
        <f>SUMIFS('Ф2 ИП'!AH:AH,'Ф2 ИП'!$D:$D,$D97,'Ф2 ИП'!$B:$B,$B97)</f>
        <v>0</v>
      </c>
      <c r="AH97" s="203">
        <f>SUMIFS('Ф2 ИП'!AI:AI,'Ф2 ИП'!$D:$D,$D97,'Ф2 ИП'!$B:$B,$B97)</f>
        <v>0</v>
      </c>
      <c r="AI97" s="203">
        <f>SUMIFS('Ф2 ИП'!AJ:AJ,'Ф2 ИП'!$D:$D,$D97,'Ф2 ИП'!$B:$B,$B97)</f>
        <v>0</v>
      </c>
      <c r="AJ97" s="203">
        <f>SUMIFS('Ф2 ИП'!AK:AK,'Ф2 ИП'!$D:$D,$D97,'Ф2 ИП'!$B:$B,$B97)</f>
        <v>0</v>
      </c>
      <c r="AK97" s="203">
        <f>SUMIFS('Ф2 ИП'!AL:AL,'Ф2 ИП'!$D:$D,$D97,'Ф2 ИП'!$B:$B,$B97)</f>
        <v>0</v>
      </c>
      <c r="AL97" s="203">
        <f>SUMIFS('Ф2 ИП'!AM:AM,'Ф2 ИП'!$D:$D,$D97,'Ф2 ИП'!$B:$B,$B97)</f>
        <v>0</v>
      </c>
      <c r="AM97" s="203">
        <f>SUMIFS('Ф2 ИП'!AN:AN,'Ф2 ИП'!$D:$D,$D97,'Ф2 ИП'!$B:$B,$B97)</f>
        <v>0</v>
      </c>
      <c r="AN97" s="203">
        <f>SUMIFS('Ф2 ИП'!AO:AO,'Ф2 ИП'!$D:$D,$D97,'Ф2 ИП'!$B:$B,$B97)</f>
        <v>0</v>
      </c>
      <c r="AO97" s="203">
        <f>SUMIFS('Ф2 ИП'!AP:AP,'Ф2 ИП'!$D:$D,$D97,'Ф2 ИП'!$B:$B,$B97)</f>
        <v>0</v>
      </c>
      <c r="AP97" s="268"/>
      <c r="AQ97" s="271"/>
    </row>
    <row r="98" spans="1:43" s="144" customFormat="1" ht="56.25" customHeight="1" x14ac:dyDescent="0.2">
      <c r="A98" s="173" t="s">
        <v>636</v>
      </c>
      <c r="B98" s="302" t="s">
        <v>950</v>
      </c>
      <c r="C98" s="193" t="s">
        <v>675</v>
      </c>
      <c r="D98" s="193" t="s">
        <v>839</v>
      </c>
      <c r="E98" s="193" t="s">
        <v>500</v>
      </c>
      <c r="F98" s="193" t="s">
        <v>74</v>
      </c>
      <c r="G98" s="303">
        <v>15.1</v>
      </c>
      <c r="H98" s="304">
        <v>9.9</v>
      </c>
      <c r="I98" s="172" t="s">
        <v>515</v>
      </c>
      <c r="J98" s="172" t="s">
        <v>670</v>
      </c>
      <c r="K98" s="203">
        <f>SUMIFS('Ф2 ИП'!L:L,'Ф2 ИП'!$D:$D,$D98,'Ф2 ИП'!$B:$B,$B98)</f>
        <v>158507.55779033131</v>
      </c>
      <c r="L98" s="203">
        <f>SUMIFS('Ф2 ИП'!M:M,'Ф2 ИП'!$D:$D,$D98,'Ф2 ИП'!$B:$B,$B98)</f>
        <v>138085.82438399998</v>
      </c>
      <c r="M98" s="203">
        <f>SUMIFS('Ф2 ИП'!N:N,'Ф2 ИП'!$D:$D,$D98,'Ф2 ИП'!$B:$B,$B98)</f>
        <v>0</v>
      </c>
      <c r="N98" s="203">
        <f>SUMIFS('Ф2 ИП'!O:O,'Ф2 ИП'!$D:$D,$D98,'Ф2 ИП'!$B:$B,$B98)</f>
        <v>0</v>
      </c>
      <c r="O98" s="203">
        <f>SUMIFS('Ф2 ИП'!P:P,'Ф2 ИП'!$D:$D,$D98,'Ф2 ИП'!$B:$B,$B98)</f>
        <v>14206.26</v>
      </c>
      <c r="P98" s="203">
        <f>SUMIFS('Ф2 ИП'!Q:Q,'Ф2 ИП'!$D:$D,$D98,'Ф2 ИП'!$B:$B,$B98)</f>
        <v>0</v>
      </c>
      <c r="Q98" s="203">
        <f>SUMIFS('Ф2 ИП'!R:R,'Ф2 ИП'!$D:$D,$D98,'Ф2 ИП'!$B:$B,$B98)</f>
        <v>0</v>
      </c>
      <c r="R98" s="203">
        <f>SUMIFS('Ф2 ИП'!S:S,'Ф2 ИП'!$D:$D,$D98,'Ф2 ИП'!$B:$B,$B98)</f>
        <v>74741.694297478229</v>
      </c>
      <c r="S98" s="203">
        <f>SUMIFS('Ф2 ИП'!T:T,'Ф2 ИП'!$D:$D,$D98,'Ф2 ИП'!$B:$B,$B98)</f>
        <v>69559.603492853086</v>
      </c>
      <c r="T98" s="203">
        <f>SUMIFS('Ф2 ИП'!U:U,'Ф2 ИП'!$D:$D,$D98,'Ф2 ИП'!$B:$B,$B98)</f>
        <v>0</v>
      </c>
      <c r="U98" s="203">
        <f>SUMIFS('Ф2 ИП'!V:V,'Ф2 ИП'!$D:$D,$D98,'Ф2 ИП'!$B:$B,$B98)</f>
        <v>0</v>
      </c>
      <c r="V98" s="203">
        <f>SUMIFS('Ф2 ИП'!W:W,'Ф2 ИП'!$D:$D,$D98,'Ф2 ИП'!$B:$B,$B98)</f>
        <v>0</v>
      </c>
      <c r="W98" s="203">
        <f>SUMIFS('Ф2 ИП'!X:X,'Ф2 ИП'!$D:$D,$D98,'Ф2 ИП'!$B:$B,$B98)</f>
        <v>0</v>
      </c>
      <c r="X98" s="203">
        <f>SUMIFS('Ф2 ИП'!Y:Y,'Ф2 ИП'!$D:$D,$D98,'Ф2 ИП'!$B:$B,$B98)</f>
        <v>0</v>
      </c>
      <c r="Y98" s="203">
        <f>SUMIFS('Ф2 ИП'!Z:Z,'Ф2 ИП'!$D:$D,$D98,'Ф2 ИП'!$B:$B,$B98)</f>
        <v>0</v>
      </c>
      <c r="Z98" s="203">
        <f>SUMIFS('Ф2 ИП'!AA:AA,'Ф2 ИП'!$D:$D,$D98,'Ф2 ИП'!$B:$B,$B98)</f>
        <v>0</v>
      </c>
      <c r="AA98" s="203">
        <f>SUMIFS('Ф2 ИП'!AB:AB,'Ф2 ИП'!$D:$D,$D98,'Ф2 ИП'!$B:$B,$B98)</f>
        <v>0</v>
      </c>
      <c r="AB98" s="203">
        <f>SUMIFS('Ф2 ИП'!AC:AC,'Ф2 ИП'!$D:$D,$D98,'Ф2 ИП'!$B:$B,$B98)</f>
        <v>0</v>
      </c>
      <c r="AC98" s="203">
        <f>SUMIFS('Ф2 ИП'!AD:AD,'Ф2 ИП'!$D:$D,$D98,'Ф2 ИП'!$B:$B,$B98)</f>
        <v>0</v>
      </c>
      <c r="AD98" s="203">
        <f>SUMIFS('Ф2 ИП'!AE:AE,'Ф2 ИП'!$D:$D,$D98,'Ф2 ИП'!$B:$B,$B98)</f>
        <v>0</v>
      </c>
      <c r="AE98" s="203">
        <f>SUMIFS('Ф2 ИП'!AF:AF,'Ф2 ИП'!$D:$D,$D98,'Ф2 ИП'!$B:$B,$B98)</f>
        <v>0</v>
      </c>
      <c r="AF98" s="203">
        <f>SUMIFS('Ф2 ИП'!AG:AG,'Ф2 ИП'!$D:$D,$D98,'Ф2 ИП'!$B:$B,$B98)</f>
        <v>0</v>
      </c>
      <c r="AG98" s="203">
        <f>SUMIFS('Ф2 ИП'!AH:AH,'Ф2 ИП'!$D:$D,$D98,'Ф2 ИП'!$B:$B,$B98)</f>
        <v>0</v>
      </c>
      <c r="AH98" s="203">
        <f>SUMIFS('Ф2 ИП'!AI:AI,'Ф2 ИП'!$D:$D,$D98,'Ф2 ИП'!$B:$B,$B98)</f>
        <v>0</v>
      </c>
      <c r="AI98" s="203">
        <f>SUMIFS('Ф2 ИП'!AJ:AJ,'Ф2 ИП'!$D:$D,$D98,'Ф2 ИП'!$B:$B,$B98)</f>
        <v>0</v>
      </c>
      <c r="AJ98" s="203">
        <f>SUMIFS('Ф2 ИП'!AK:AK,'Ф2 ИП'!$D:$D,$D98,'Ф2 ИП'!$B:$B,$B98)</f>
        <v>0</v>
      </c>
      <c r="AK98" s="203">
        <f>SUMIFS('Ф2 ИП'!AL:AL,'Ф2 ИП'!$D:$D,$D98,'Ф2 ИП'!$B:$B,$B98)</f>
        <v>0</v>
      </c>
      <c r="AL98" s="203">
        <f>SUMIFS('Ф2 ИП'!AM:AM,'Ф2 ИП'!$D:$D,$D98,'Ф2 ИП'!$B:$B,$B98)</f>
        <v>0</v>
      </c>
      <c r="AM98" s="203">
        <f>SUMIFS('Ф2 ИП'!AN:AN,'Ф2 ИП'!$D:$D,$D98,'Ф2 ИП'!$B:$B,$B98)</f>
        <v>0</v>
      </c>
      <c r="AN98" s="203">
        <f>SUMIFS('Ф2 ИП'!AO:AO,'Ф2 ИП'!$D:$D,$D98,'Ф2 ИП'!$B:$B,$B98)</f>
        <v>0</v>
      </c>
      <c r="AO98" s="203">
        <f>SUMIFS('Ф2 ИП'!AP:AP,'Ф2 ИП'!$D:$D,$D98,'Ф2 ИП'!$B:$B,$B98)</f>
        <v>0</v>
      </c>
      <c r="AP98" s="268"/>
      <c r="AQ98" s="271"/>
    </row>
    <row r="99" spans="1:43" s="144" customFormat="1" ht="59.25" customHeight="1" x14ac:dyDescent="0.2">
      <c r="A99" s="173" t="s">
        <v>637</v>
      </c>
      <c r="B99" s="302" t="s">
        <v>836</v>
      </c>
      <c r="C99" s="193" t="s">
        <v>675</v>
      </c>
      <c r="D99" s="193" t="s">
        <v>837</v>
      </c>
      <c r="E99" s="193" t="s">
        <v>500</v>
      </c>
      <c r="F99" s="193" t="s">
        <v>74</v>
      </c>
      <c r="G99" s="303">
        <v>13</v>
      </c>
      <c r="H99" s="304">
        <v>7.2</v>
      </c>
      <c r="I99" s="172" t="s">
        <v>515</v>
      </c>
      <c r="J99" s="172" t="s">
        <v>670</v>
      </c>
      <c r="K99" s="203">
        <f>SUMIFS('Ф2 ИП'!L:L,'Ф2 ИП'!$D:$D,$D99,'Ф2 ИП'!$B:$B,$B99)</f>
        <v>123912.22914765147</v>
      </c>
      <c r="L99" s="203">
        <f>SUMIFS('Ф2 ИП'!M:M,'Ф2 ИП'!$D:$D,$D99,'Ф2 ИП'!$B:$B,$B99)</f>
        <v>104281.60021919999</v>
      </c>
      <c r="M99" s="203">
        <f>SUMIFS('Ф2 ИП'!N:N,'Ф2 ИП'!$D:$D,$D99,'Ф2 ИП'!$B:$B,$B99)</f>
        <v>0</v>
      </c>
      <c r="N99" s="203">
        <f>SUMIFS('Ф2 ИП'!O:O,'Ф2 ИП'!$D:$D,$D99,'Ф2 ИП'!$B:$B,$B99)</f>
        <v>0</v>
      </c>
      <c r="O99" s="203">
        <f>SUMIFS('Ф2 ИП'!P:P,'Ф2 ИП'!$D:$D,$D99,'Ф2 ИП'!$B:$B,$B99)</f>
        <v>10728.49</v>
      </c>
      <c r="P99" s="203">
        <f>SUMIFS('Ф2 ИП'!Q:Q,'Ф2 ИП'!$D:$D,$D99,'Ф2 ИП'!$B:$B,$B99)</f>
        <v>0</v>
      </c>
      <c r="Q99" s="203">
        <f>SUMIFS('Ф2 ИП'!R:R,'Ф2 ИП'!$D:$D,$D99,'Ф2 ИП'!$B:$B,$B99)</f>
        <v>0</v>
      </c>
      <c r="R99" s="203">
        <f>SUMIFS('Ф2 ИП'!S:S,'Ф2 ИП'!$D:$D,$D99,'Ф2 ИП'!$B:$B,$B99)</f>
        <v>106617.36385604671</v>
      </c>
      <c r="S99" s="203">
        <f>SUMIFS('Ф2 ИП'!T:T,'Ф2 ИП'!$D:$D,$D99,'Ф2 ИП'!$B:$B,$B99)</f>
        <v>6566.3752916047597</v>
      </c>
      <c r="T99" s="203">
        <f>SUMIFS('Ф2 ИП'!U:U,'Ф2 ИП'!$D:$D,$D99,'Ф2 ИП'!$B:$B,$B99)</f>
        <v>0</v>
      </c>
      <c r="U99" s="203">
        <f>SUMIFS('Ф2 ИП'!V:V,'Ф2 ИП'!$D:$D,$D99,'Ф2 ИП'!$B:$B,$B99)</f>
        <v>0</v>
      </c>
      <c r="V99" s="203">
        <f>SUMIFS('Ф2 ИП'!W:W,'Ф2 ИП'!$D:$D,$D99,'Ф2 ИП'!$B:$B,$B99)</f>
        <v>0</v>
      </c>
      <c r="W99" s="203">
        <f>SUMIFS('Ф2 ИП'!X:X,'Ф2 ИП'!$D:$D,$D99,'Ф2 ИП'!$B:$B,$B99)</f>
        <v>0</v>
      </c>
      <c r="X99" s="203">
        <f>SUMIFS('Ф2 ИП'!Y:Y,'Ф2 ИП'!$D:$D,$D99,'Ф2 ИП'!$B:$B,$B99)</f>
        <v>0</v>
      </c>
      <c r="Y99" s="203">
        <f>SUMIFS('Ф2 ИП'!Z:Z,'Ф2 ИП'!$D:$D,$D99,'Ф2 ИП'!$B:$B,$B99)</f>
        <v>0</v>
      </c>
      <c r="Z99" s="203">
        <f>SUMIFS('Ф2 ИП'!AA:AA,'Ф2 ИП'!$D:$D,$D99,'Ф2 ИП'!$B:$B,$B99)</f>
        <v>0</v>
      </c>
      <c r="AA99" s="203">
        <f>SUMIFS('Ф2 ИП'!AB:AB,'Ф2 ИП'!$D:$D,$D99,'Ф2 ИП'!$B:$B,$B99)</f>
        <v>0</v>
      </c>
      <c r="AB99" s="203">
        <f>SUMIFS('Ф2 ИП'!AC:AC,'Ф2 ИП'!$D:$D,$D99,'Ф2 ИП'!$B:$B,$B99)</f>
        <v>0</v>
      </c>
      <c r="AC99" s="203">
        <f>SUMIFS('Ф2 ИП'!AD:AD,'Ф2 ИП'!$D:$D,$D99,'Ф2 ИП'!$B:$B,$B99)</f>
        <v>0</v>
      </c>
      <c r="AD99" s="203">
        <f>SUMIFS('Ф2 ИП'!AE:AE,'Ф2 ИП'!$D:$D,$D99,'Ф2 ИП'!$B:$B,$B99)</f>
        <v>0</v>
      </c>
      <c r="AE99" s="203">
        <f>SUMIFS('Ф2 ИП'!AF:AF,'Ф2 ИП'!$D:$D,$D99,'Ф2 ИП'!$B:$B,$B99)</f>
        <v>0</v>
      </c>
      <c r="AF99" s="203">
        <f>SUMIFS('Ф2 ИП'!AG:AG,'Ф2 ИП'!$D:$D,$D99,'Ф2 ИП'!$B:$B,$B99)</f>
        <v>0</v>
      </c>
      <c r="AG99" s="203">
        <f>SUMIFS('Ф2 ИП'!AH:AH,'Ф2 ИП'!$D:$D,$D99,'Ф2 ИП'!$B:$B,$B99)</f>
        <v>0</v>
      </c>
      <c r="AH99" s="203">
        <f>SUMIFS('Ф2 ИП'!AI:AI,'Ф2 ИП'!$D:$D,$D99,'Ф2 ИП'!$B:$B,$B99)</f>
        <v>0</v>
      </c>
      <c r="AI99" s="203">
        <f>SUMIFS('Ф2 ИП'!AJ:AJ,'Ф2 ИП'!$D:$D,$D99,'Ф2 ИП'!$B:$B,$B99)</f>
        <v>0</v>
      </c>
      <c r="AJ99" s="203">
        <f>SUMIFS('Ф2 ИП'!AK:AK,'Ф2 ИП'!$D:$D,$D99,'Ф2 ИП'!$B:$B,$B99)</f>
        <v>0</v>
      </c>
      <c r="AK99" s="203">
        <f>SUMIFS('Ф2 ИП'!AL:AL,'Ф2 ИП'!$D:$D,$D99,'Ф2 ИП'!$B:$B,$B99)</f>
        <v>0</v>
      </c>
      <c r="AL99" s="203">
        <f>SUMIFS('Ф2 ИП'!AM:AM,'Ф2 ИП'!$D:$D,$D99,'Ф2 ИП'!$B:$B,$B99)</f>
        <v>0</v>
      </c>
      <c r="AM99" s="203">
        <f>SUMIFS('Ф2 ИП'!AN:AN,'Ф2 ИП'!$D:$D,$D99,'Ф2 ИП'!$B:$B,$B99)</f>
        <v>0</v>
      </c>
      <c r="AN99" s="203">
        <f>SUMIFS('Ф2 ИП'!AO:AO,'Ф2 ИП'!$D:$D,$D99,'Ф2 ИП'!$B:$B,$B99)</f>
        <v>0</v>
      </c>
      <c r="AO99" s="203">
        <f>SUMIFS('Ф2 ИП'!AP:AP,'Ф2 ИП'!$D:$D,$D99,'Ф2 ИП'!$B:$B,$B99)</f>
        <v>0</v>
      </c>
      <c r="AP99" s="268"/>
      <c r="AQ99" s="271"/>
    </row>
    <row r="100" spans="1:43" s="144" customFormat="1" ht="53.25" customHeight="1" x14ac:dyDescent="0.2">
      <c r="A100" s="172" t="s">
        <v>828</v>
      </c>
      <c r="B100" s="302" t="s">
        <v>1135</v>
      </c>
      <c r="C100" s="193" t="s">
        <v>675</v>
      </c>
      <c r="D100" s="193" t="s">
        <v>831</v>
      </c>
      <c r="E100" s="193" t="s">
        <v>500</v>
      </c>
      <c r="F100" s="193" t="s">
        <v>74</v>
      </c>
      <c r="G100" s="303">
        <v>1.4</v>
      </c>
      <c r="H100" s="304">
        <v>1.4</v>
      </c>
      <c r="I100" s="172" t="s">
        <v>515</v>
      </c>
      <c r="J100" s="172" t="s">
        <v>518</v>
      </c>
      <c r="K100" s="203">
        <f>SUMIFS('Ф2 ИП'!L:L,'Ф2 ИП'!$D:$D,$D100,'Ф2 ИП'!$B:$B,$B100)</f>
        <v>6067.2776986882936</v>
      </c>
      <c r="L100" s="203">
        <f>SUMIFS('Ф2 ИП'!M:M,'Ф2 ИП'!$D:$D,$D100,'Ф2 ИП'!$B:$B,$B100)</f>
        <v>5324.3999999999987</v>
      </c>
      <c r="M100" s="203">
        <f>SUMIFS('Ф2 ИП'!N:N,'Ф2 ИП'!$D:$D,$D100,'Ф2 ИП'!$B:$B,$B100)</f>
        <v>0</v>
      </c>
      <c r="N100" s="203">
        <f>SUMIFS('Ф2 ИП'!O:O,'Ф2 ИП'!$D:$D,$D100,'Ф2 ИП'!$B:$B,$B100)</f>
        <v>0</v>
      </c>
      <c r="O100" s="203">
        <f>SUMIFS('Ф2 ИП'!P:P,'Ф2 ИП'!$D:$D,$D100,'Ф2 ИП'!$B:$B,$B100)</f>
        <v>547.77</v>
      </c>
      <c r="P100" s="203">
        <f>SUMIFS('Ф2 ИП'!Q:Q,'Ф2 ИП'!$D:$D,$D100,'Ф2 ИП'!$B:$B,$B100)</f>
        <v>5199.2924518036789</v>
      </c>
      <c r="Q100" s="203">
        <f>SUMIFS('Ф2 ИП'!R:R,'Ф2 ИП'!$D:$D,$D100,'Ф2 ИП'!$B:$B,$B100)</f>
        <v>320.21524688461483</v>
      </c>
      <c r="R100" s="203">
        <f>SUMIFS('Ф2 ИП'!S:S,'Ф2 ИП'!$D:$D,$D100,'Ф2 ИП'!$B:$B,$B100)</f>
        <v>0</v>
      </c>
      <c r="S100" s="203">
        <f>SUMIFS('Ф2 ИП'!T:T,'Ф2 ИП'!$D:$D,$D100,'Ф2 ИП'!$B:$B,$B100)</f>
        <v>0</v>
      </c>
      <c r="T100" s="203">
        <f>SUMIFS('Ф2 ИП'!U:U,'Ф2 ИП'!$D:$D,$D100,'Ф2 ИП'!$B:$B,$B100)</f>
        <v>0</v>
      </c>
      <c r="U100" s="203">
        <f>SUMIFS('Ф2 ИП'!V:V,'Ф2 ИП'!$D:$D,$D100,'Ф2 ИП'!$B:$B,$B100)</f>
        <v>0</v>
      </c>
      <c r="V100" s="203">
        <f>SUMIFS('Ф2 ИП'!W:W,'Ф2 ИП'!$D:$D,$D100,'Ф2 ИП'!$B:$B,$B100)</f>
        <v>0</v>
      </c>
      <c r="W100" s="203">
        <f>SUMIFS('Ф2 ИП'!X:X,'Ф2 ИП'!$D:$D,$D100,'Ф2 ИП'!$B:$B,$B100)</f>
        <v>0</v>
      </c>
      <c r="X100" s="203">
        <f>SUMIFS('Ф2 ИП'!Y:Y,'Ф2 ИП'!$D:$D,$D100,'Ф2 ИП'!$B:$B,$B100)</f>
        <v>0</v>
      </c>
      <c r="Y100" s="203">
        <f>SUMIFS('Ф2 ИП'!Z:Z,'Ф2 ИП'!$D:$D,$D100,'Ф2 ИП'!$B:$B,$B100)</f>
        <v>0</v>
      </c>
      <c r="Z100" s="203">
        <f>SUMIFS('Ф2 ИП'!AA:AA,'Ф2 ИП'!$D:$D,$D100,'Ф2 ИП'!$B:$B,$B100)</f>
        <v>0</v>
      </c>
      <c r="AA100" s="203">
        <f>SUMIFS('Ф2 ИП'!AB:AB,'Ф2 ИП'!$D:$D,$D100,'Ф2 ИП'!$B:$B,$B100)</f>
        <v>0</v>
      </c>
      <c r="AB100" s="203">
        <f>SUMIFS('Ф2 ИП'!AC:AC,'Ф2 ИП'!$D:$D,$D100,'Ф2 ИП'!$B:$B,$B100)</f>
        <v>0</v>
      </c>
      <c r="AC100" s="203">
        <f>SUMIFS('Ф2 ИП'!AD:AD,'Ф2 ИП'!$D:$D,$D100,'Ф2 ИП'!$B:$B,$B100)</f>
        <v>0</v>
      </c>
      <c r="AD100" s="203">
        <f>SUMIFS('Ф2 ИП'!AE:AE,'Ф2 ИП'!$D:$D,$D100,'Ф2 ИП'!$B:$B,$B100)</f>
        <v>0</v>
      </c>
      <c r="AE100" s="203">
        <f>SUMIFS('Ф2 ИП'!AF:AF,'Ф2 ИП'!$D:$D,$D100,'Ф2 ИП'!$B:$B,$B100)</f>
        <v>0</v>
      </c>
      <c r="AF100" s="203">
        <f>SUMIFS('Ф2 ИП'!AG:AG,'Ф2 ИП'!$D:$D,$D100,'Ф2 ИП'!$B:$B,$B100)</f>
        <v>0</v>
      </c>
      <c r="AG100" s="203">
        <f>SUMIFS('Ф2 ИП'!AH:AH,'Ф2 ИП'!$D:$D,$D100,'Ф2 ИП'!$B:$B,$B100)</f>
        <v>0</v>
      </c>
      <c r="AH100" s="203">
        <f>SUMIFS('Ф2 ИП'!AI:AI,'Ф2 ИП'!$D:$D,$D100,'Ф2 ИП'!$B:$B,$B100)</f>
        <v>0</v>
      </c>
      <c r="AI100" s="203">
        <f>SUMIFS('Ф2 ИП'!AJ:AJ,'Ф2 ИП'!$D:$D,$D100,'Ф2 ИП'!$B:$B,$B100)</f>
        <v>0</v>
      </c>
      <c r="AJ100" s="203">
        <f>SUMIFS('Ф2 ИП'!AK:AK,'Ф2 ИП'!$D:$D,$D100,'Ф2 ИП'!$B:$B,$B100)</f>
        <v>0</v>
      </c>
      <c r="AK100" s="203">
        <f>SUMIFS('Ф2 ИП'!AL:AL,'Ф2 ИП'!$D:$D,$D100,'Ф2 ИП'!$B:$B,$B100)</f>
        <v>0</v>
      </c>
      <c r="AL100" s="203">
        <f>SUMIFS('Ф2 ИП'!AM:AM,'Ф2 ИП'!$D:$D,$D100,'Ф2 ИП'!$B:$B,$B100)</f>
        <v>0</v>
      </c>
      <c r="AM100" s="203">
        <f>SUMIFS('Ф2 ИП'!AN:AN,'Ф2 ИП'!$D:$D,$D100,'Ф2 ИП'!$B:$B,$B100)</f>
        <v>0</v>
      </c>
      <c r="AN100" s="203">
        <f>SUMIFS('Ф2 ИП'!AO:AO,'Ф2 ИП'!$D:$D,$D100,'Ф2 ИП'!$B:$B,$B100)</f>
        <v>0</v>
      </c>
      <c r="AO100" s="203">
        <f>SUMIFS('Ф2 ИП'!AP:AP,'Ф2 ИП'!$D:$D,$D100,'Ф2 ИП'!$B:$B,$B100)</f>
        <v>0</v>
      </c>
      <c r="AP100" s="268"/>
      <c r="AQ100" s="271"/>
    </row>
    <row r="101" spans="1:43" s="144" customFormat="1" ht="45" customHeight="1" x14ac:dyDescent="0.2">
      <c r="A101" s="172" t="s">
        <v>829</v>
      </c>
      <c r="B101" s="302" t="s">
        <v>1136</v>
      </c>
      <c r="C101" s="193" t="s">
        <v>675</v>
      </c>
      <c r="D101" s="193" t="s">
        <v>832</v>
      </c>
      <c r="E101" s="193" t="s">
        <v>500</v>
      </c>
      <c r="F101" s="193" t="s">
        <v>74</v>
      </c>
      <c r="G101" s="303">
        <v>3.1</v>
      </c>
      <c r="H101" s="304">
        <v>3.1</v>
      </c>
      <c r="I101" s="172" t="s">
        <v>515</v>
      </c>
      <c r="J101" s="172" t="s">
        <v>518</v>
      </c>
      <c r="K101" s="203">
        <f>SUMIFS('Ф2 ИП'!L:L,'Ф2 ИП'!$D:$D,$D101,'Ф2 ИП'!$B:$B,$B101)</f>
        <v>6404.3470152820892</v>
      </c>
      <c r="L101" s="203">
        <f>SUMIFS('Ф2 ИП'!M:M,'Ф2 ИП'!$D:$D,$D101,'Ф2 ИП'!$B:$B,$B101)</f>
        <v>5620.2000000000007</v>
      </c>
      <c r="M101" s="203">
        <f>SUMIFS('Ф2 ИП'!N:N,'Ф2 ИП'!$D:$D,$D101,'Ф2 ИП'!$B:$B,$B101)</f>
        <v>0</v>
      </c>
      <c r="N101" s="203">
        <f>SUMIFS('Ф2 ИП'!O:O,'Ф2 ИП'!$D:$D,$D101,'Ф2 ИП'!$B:$B,$B101)</f>
        <v>0</v>
      </c>
      <c r="O101" s="203">
        <f>SUMIFS('Ф2 ИП'!P:P,'Ф2 ИП'!$D:$D,$D101,'Ф2 ИП'!$B:$B,$B101)</f>
        <v>578.20000000000005</v>
      </c>
      <c r="P101" s="203">
        <f>SUMIFS('Ф2 ИП'!Q:Q,'Ф2 ИП'!$D:$D,$D101,'Ф2 ИП'!$B:$B,$B101)</f>
        <v>5488.1420324594401</v>
      </c>
      <c r="Q101" s="203">
        <f>SUMIFS('Ф2 ИП'!R:R,'Ф2 ИП'!$D:$D,$D101,'Ф2 ИП'!$B:$B,$B101)</f>
        <v>338.00498282264908</v>
      </c>
      <c r="R101" s="203">
        <f>SUMIFS('Ф2 ИП'!S:S,'Ф2 ИП'!$D:$D,$D101,'Ф2 ИП'!$B:$B,$B101)</f>
        <v>0</v>
      </c>
      <c r="S101" s="203">
        <f>SUMIFS('Ф2 ИП'!T:T,'Ф2 ИП'!$D:$D,$D101,'Ф2 ИП'!$B:$B,$B101)</f>
        <v>0</v>
      </c>
      <c r="T101" s="203">
        <f>SUMIFS('Ф2 ИП'!U:U,'Ф2 ИП'!$D:$D,$D101,'Ф2 ИП'!$B:$B,$B101)</f>
        <v>0</v>
      </c>
      <c r="U101" s="203">
        <f>SUMIFS('Ф2 ИП'!V:V,'Ф2 ИП'!$D:$D,$D101,'Ф2 ИП'!$B:$B,$B101)</f>
        <v>0</v>
      </c>
      <c r="V101" s="203">
        <f>SUMIFS('Ф2 ИП'!W:W,'Ф2 ИП'!$D:$D,$D101,'Ф2 ИП'!$B:$B,$B101)</f>
        <v>0</v>
      </c>
      <c r="W101" s="203">
        <f>SUMIFS('Ф2 ИП'!X:X,'Ф2 ИП'!$D:$D,$D101,'Ф2 ИП'!$B:$B,$B101)</f>
        <v>0</v>
      </c>
      <c r="X101" s="203">
        <f>SUMIFS('Ф2 ИП'!Y:Y,'Ф2 ИП'!$D:$D,$D101,'Ф2 ИП'!$B:$B,$B101)</f>
        <v>0</v>
      </c>
      <c r="Y101" s="203">
        <f>SUMIFS('Ф2 ИП'!Z:Z,'Ф2 ИП'!$D:$D,$D101,'Ф2 ИП'!$B:$B,$B101)</f>
        <v>0</v>
      </c>
      <c r="Z101" s="203">
        <f>SUMIFS('Ф2 ИП'!AA:AA,'Ф2 ИП'!$D:$D,$D101,'Ф2 ИП'!$B:$B,$B101)</f>
        <v>0</v>
      </c>
      <c r="AA101" s="203">
        <f>SUMIFS('Ф2 ИП'!AB:AB,'Ф2 ИП'!$D:$D,$D101,'Ф2 ИП'!$B:$B,$B101)</f>
        <v>0</v>
      </c>
      <c r="AB101" s="203">
        <f>SUMIFS('Ф2 ИП'!AC:AC,'Ф2 ИП'!$D:$D,$D101,'Ф2 ИП'!$B:$B,$B101)</f>
        <v>0</v>
      </c>
      <c r="AC101" s="203">
        <f>SUMIFS('Ф2 ИП'!AD:AD,'Ф2 ИП'!$D:$D,$D101,'Ф2 ИП'!$B:$B,$B101)</f>
        <v>0</v>
      </c>
      <c r="AD101" s="203">
        <f>SUMIFS('Ф2 ИП'!AE:AE,'Ф2 ИП'!$D:$D,$D101,'Ф2 ИП'!$B:$B,$B101)</f>
        <v>0</v>
      </c>
      <c r="AE101" s="203">
        <f>SUMIFS('Ф2 ИП'!AF:AF,'Ф2 ИП'!$D:$D,$D101,'Ф2 ИП'!$B:$B,$B101)</f>
        <v>0</v>
      </c>
      <c r="AF101" s="203">
        <f>SUMIFS('Ф2 ИП'!AG:AG,'Ф2 ИП'!$D:$D,$D101,'Ф2 ИП'!$B:$B,$B101)</f>
        <v>0</v>
      </c>
      <c r="AG101" s="203">
        <f>SUMIFS('Ф2 ИП'!AH:AH,'Ф2 ИП'!$D:$D,$D101,'Ф2 ИП'!$B:$B,$B101)</f>
        <v>0</v>
      </c>
      <c r="AH101" s="203">
        <f>SUMIFS('Ф2 ИП'!AI:AI,'Ф2 ИП'!$D:$D,$D101,'Ф2 ИП'!$B:$B,$B101)</f>
        <v>0</v>
      </c>
      <c r="AI101" s="203">
        <f>SUMIFS('Ф2 ИП'!AJ:AJ,'Ф2 ИП'!$D:$D,$D101,'Ф2 ИП'!$B:$B,$B101)</f>
        <v>0</v>
      </c>
      <c r="AJ101" s="203">
        <f>SUMIFS('Ф2 ИП'!AK:AK,'Ф2 ИП'!$D:$D,$D101,'Ф2 ИП'!$B:$B,$B101)</f>
        <v>0</v>
      </c>
      <c r="AK101" s="203">
        <f>SUMIFS('Ф2 ИП'!AL:AL,'Ф2 ИП'!$D:$D,$D101,'Ф2 ИП'!$B:$B,$B101)</f>
        <v>0</v>
      </c>
      <c r="AL101" s="203">
        <f>SUMIFS('Ф2 ИП'!AM:AM,'Ф2 ИП'!$D:$D,$D101,'Ф2 ИП'!$B:$B,$B101)</f>
        <v>0</v>
      </c>
      <c r="AM101" s="203">
        <f>SUMIFS('Ф2 ИП'!AN:AN,'Ф2 ИП'!$D:$D,$D101,'Ф2 ИП'!$B:$B,$B101)</f>
        <v>0</v>
      </c>
      <c r="AN101" s="203">
        <f>SUMIFS('Ф2 ИП'!AO:AO,'Ф2 ИП'!$D:$D,$D101,'Ф2 ИП'!$B:$B,$B101)</f>
        <v>0</v>
      </c>
      <c r="AO101" s="203">
        <f>SUMIFS('Ф2 ИП'!AP:AP,'Ф2 ИП'!$D:$D,$D101,'Ф2 ИП'!$B:$B,$B101)</f>
        <v>0</v>
      </c>
      <c r="AP101" s="268"/>
      <c r="AQ101" s="271"/>
    </row>
    <row r="102" spans="1:43" s="144" customFormat="1" ht="54" customHeight="1" x14ac:dyDescent="0.2">
      <c r="A102" s="172" t="s">
        <v>830</v>
      </c>
      <c r="B102" s="302" t="s">
        <v>1137</v>
      </c>
      <c r="C102" s="193" t="s">
        <v>675</v>
      </c>
      <c r="D102" s="193" t="s">
        <v>835</v>
      </c>
      <c r="E102" s="193" t="s">
        <v>500</v>
      </c>
      <c r="F102" s="193" t="s">
        <v>74</v>
      </c>
      <c r="G102" s="303">
        <v>1.4</v>
      </c>
      <c r="H102" s="304">
        <v>1.4</v>
      </c>
      <c r="I102" s="172" t="s">
        <v>515</v>
      </c>
      <c r="J102" s="172" t="s">
        <v>518</v>
      </c>
      <c r="K102" s="203">
        <f>SUMIFS('Ф2 ИП'!L:L,'Ф2 ИП'!$D:$D,$D102,'Ф2 ИП'!$B:$B,$B102)</f>
        <v>6067.2776986882936</v>
      </c>
      <c r="L102" s="203">
        <f>SUMIFS('Ф2 ИП'!M:M,'Ф2 ИП'!$D:$D,$D102,'Ф2 ИП'!$B:$B,$B102)</f>
        <v>5324.3999999999987</v>
      </c>
      <c r="M102" s="203">
        <f>SUMIFS('Ф2 ИП'!N:N,'Ф2 ИП'!$D:$D,$D102,'Ф2 ИП'!$B:$B,$B102)</f>
        <v>0</v>
      </c>
      <c r="N102" s="203">
        <f>SUMIFS('Ф2 ИП'!O:O,'Ф2 ИП'!$D:$D,$D102,'Ф2 ИП'!$B:$B,$B102)</f>
        <v>0</v>
      </c>
      <c r="O102" s="203">
        <f>SUMIFS('Ф2 ИП'!P:P,'Ф2 ИП'!$D:$D,$D102,'Ф2 ИП'!$B:$B,$B102)</f>
        <v>547.77</v>
      </c>
      <c r="P102" s="203">
        <f>SUMIFS('Ф2 ИП'!Q:Q,'Ф2 ИП'!$D:$D,$D102,'Ф2 ИП'!$B:$B,$B102)</f>
        <v>5199.2924518036789</v>
      </c>
      <c r="Q102" s="203">
        <f>SUMIFS('Ф2 ИП'!R:R,'Ф2 ИП'!$D:$D,$D102,'Ф2 ИП'!$B:$B,$B102)</f>
        <v>320.21524688461483</v>
      </c>
      <c r="R102" s="203">
        <f>SUMIFS('Ф2 ИП'!S:S,'Ф2 ИП'!$D:$D,$D102,'Ф2 ИП'!$B:$B,$B102)</f>
        <v>0</v>
      </c>
      <c r="S102" s="203">
        <f>SUMIFS('Ф2 ИП'!T:T,'Ф2 ИП'!$D:$D,$D102,'Ф2 ИП'!$B:$B,$B102)</f>
        <v>0</v>
      </c>
      <c r="T102" s="203">
        <f>SUMIFS('Ф2 ИП'!U:U,'Ф2 ИП'!$D:$D,$D102,'Ф2 ИП'!$B:$B,$B102)</f>
        <v>0</v>
      </c>
      <c r="U102" s="203">
        <f>SUMIFS('Ф2 ИП'!V:V,'Ф2 ИП'!$D:$D,$D102,'Ф2 ИП'!$B:$B,$B102)</f>
        <v>0</v>
      </c>
      <c r="V102" s="203">
        <f>SUMIFS('Ф2 ИП'!W:W,'Ф2 ИП'!$D:$D,$D102,'Ф2 ИП'!$B:$B,$B102)</f>
        <v>0</v>
      </c>
      <c r="W102" s="203">
        <f>SUMIFS('Ф2 ИП'!X:X,'Ф2 ИП'!$D:$D,$D102,'Ф2 ИП'!$B:$B,$B102)</f>
        <v>0</v>
      </c>
      <c r="X102" s="203">
        <f>SUMIFS('Ф2 ИП'!Y:Y,'Ф2 ИП'!$D:$D,$D102,'Ф2 ИП'!$B:$B,$B102)</f>
        <v>0</v>
      </c>
      <c r="Y102" s="203">
        <f>SUMIFS('Ф2 ИП'!Z:Z,'Ф2 ИП'!$D:$D,$D102,'Ф2 ИП'!$B:$B,$B102)</f>
        <v>0</v>
      </c>
      <c r="Z102" s="203">
        <f>SUMIFS('Ф2 ИП'!AA:AA,'Ф2 ИП'!$D:$D,$D102,'Ф2 ИП'!$B:$B,$B102)</f>
        <v>0</v>
      </c>
      <c r="AA102" s="203">
        <f>SUMIFS('Ф2 ИП'!AB:AB,'Ф2 ИП'!$D:$D,$D102,'Ф2 ИП'!$B:$B,$B102)</f>
        <v>0</v>
      </c>
      <c r="AB102" s="203">
        <f>SUMIFS('Ф2 ИП'!AC:AC,'Ф2 ИП'!$D:$D,$D102,'Ф2 ИП'!$B:$B,$B102)</f>
        <v>0</v>
      </c>
      <c r="AC102" s="203">
        <f>SUMIFS('Ф2 ИП'!AD:AD,'Ф2 ИП'!$D:$D,$D102,'Ф2 ИП'!$B:$B,$B102)</f>
        <v>0</v>
      </c>
      <c r="AD102" s="203">
        <f>SUMIFS('Ф2 ИП'!AE:AE,'Ф2 ИП'!$D:$D,$D102,'Ф2 ИП'!$B:$B,$B102)</f>
        <v>0</v>
      </c>
      <c r="AE102" s="203">
        <f>SUMIFS('Ф2 ИП'!AF:AF,'Ф2 ИП'!$D:$D,$D102,'Ф2 ИП'!$B:$B,$B102)</f>
        <v>0</v>
      </c>
      <c r="AF102" s="203">
        <f>SUMIFS('Ф2 ИП'!AG:AG,'Ф2 ИП'!$D:$D,$D102,'Ф2 ИП'!$B:$B,$B102)</f>
        <v>0</v>
      </c>
      <c r="AG102" s="203">
        <f>SUMIFS('Ф2 ИП'!AH:AH,'Ф2 ИП'!$D:$D,$D102,'Ф2 ИП'!$B:$B,$B102)</f>
        <v>0</v>
      </c>
      <c r="AH102" s="203">
        <f>SUMIFS('Ф2 ИП'!AI:AI,'Ф2 ИП'!$D:$D,$D102,'Ф2 ИП'!$B:$B,$B102)</f>
        <v>0</v>
      </c>
      <c r="AI102" s="203">
        <f>SUMIFS('Ф2 ИП'!AJ:AJ,'Ф2 ИП'!$D:$D,$D102,'Ф2 ИП'!$B:$B,$B102)</f>
        <v>0</v>
      </c>
      <c r="AJ102" s="203">
        <f>SUMIFS('Ф2 ИП'!AK:AK,'Ф2 ИП'!$D:$D,$D102,'Ф2 ИП'!$B:$B,$B102)</f>
        <v>0</v>
      </c>
      <c r="AK102" s="203">
        <f>SUMIFS('Ф2 ИП'!AL:AL,'Ф2 ИП'!$D:$D,$D102,'Ф2 ИП'!$B:$B,$B102)</f>
        <v>0</v>
      </c>
      <c r="AL102" s="203">
        <f>SUMIFS('Ф2 ИП'!AM:AM,'Ф2 ИП'!$D:$D,$D102,'Ф2 ИП'!$B:$B,$B102)</f>
        <v>0</v>
      </c>
      <c r="AM102" s="203">
        <f>SUMIFS('Ф2 ИП'!AN:AN,'Ф2 ИП'!$D:$D,$D102,'Ф2 ИП'!$B:$B,$B102)</f>
        <v>0</v>
      </c>
      <c r="AN102" s="203">
        <f>SUMIFS('Ф2 ИП'!AO:AO,'Ф2 ИП'!$D:$D,$D102,'Ф2 ИП'!$B:$B,$B102)</f>
        <v>0</v>
      </c>
      <c r="AO102" s="203">
        <f>SUMIFS('Ф2 ИП'!AP:AP,'Ф2 ИП'!$D:$D,$D102,'Ф2 ИП'!$B:$B,$B102)</f>
        <v>0</v>
      </c>
      <c r="AP102" s="268"/>
      <c r="AQ102" s="271"/>
    </row>
    <row r="103" spans="1:43" s="144" customFormat="1" ht="37.5" customHeight="1" x14ac:dyDescent="0.2">
      <c r="A103" s="172" t="s">
        <v>834</v>
      </c>
      <c r="B103" s="302" t="s">
        <v>1138</v>
      </c>
      <c r="C103" s="193" t="s">
        <v>675</v>
      </c>
      <c r="D103" s="193" t="s">
        <v>833</v>
      </c>
      <c r="E103" s="193" t="s">
        <v>500</v>
      </c>
      <c r="F103" s="193" t="s">
        <v>74</v>
      </c>
      <c r="G103" s="303">
        <v>6.5</v>
      </c>
      <c r="H103" s="304">
        <v>6.5</v>
      </c>
      <c r="I103" s="172" t="s">
        <v>515</v>
      </c>
      <c r="J103" s="172" t="s">
        <v>518</v>
      </c>
      <c r="K103" s="203">
        <f>SUMIFS('Ф2 ИП'!L:L,'Ф2 ИП'!$D:$D,$D103,'Ф2 ИП'!$B:$B,$B103)</f>
        <v>7667.7857640319307</v>
      </c>
      <c r="L103" s="203">
        <f>SUMIFS('Ф2 ИП'!M:M,'Ф2 ИП'!$D:$D,$D103,'Ф2 ИП'!$B:$B,$B103)</f>
        <v>6728.9400000000005</v>
      </c>
      <c r="M103" s="203">
        <f>SUMIFS('Ф2 ИП'!N:N,'Ф2 ИП'!$D:$D,$D103,'Ф2 ИП'!$B:$B,$B103)</f>
        <v>0</v>
      </c>
      <c r="N103" s="203">
        <f>SUMIFS('Ф2 ИП'!O:O,'Ф2 ИП'!$D:$D,$D103,'Ф2 ИП'!$B:$B,$B103)</f>
        <v>0</v>
      </c>
      <c r="O103" s="203">
        <f>SUMIFS('Ф2 ИП'!P:P,'Ф2 ИП'!$D:$D,$D103,'Ф2 ИП'!$B:$B,$B103)</f>
        <v>692.27</v>
      </c>
      <c r="P103" s="203">
        <f>SUMIFS('Ф2 ИП'!Q:Q,'Ф2 ИП'!$D:$D,$D103,'Ф2 ИП'!$B:$B,$B103)</f>
        <v>6570.8299434001683</v>
      </c>
      <c r="Q103" s="203">
        <f>SUMIFS('Ф2 ИП'!R:R,'Ф2 ИП'!$D:$D,$D103,'Ф2 ИП'!$B:$B,$B103)</f>
        <v>404.68582063176331</v>
      </c>
      <c r="R103" s="203">
        <f>SUMIFS('Ф2 ИП'!S:S,'Ф2 ИП'!$D:$D,$D103,'Ф2 ИП'!$B:$B,$B103)</f>
        <v>0</v>
      </c>
      <c r="S103" s="203">
        <f>SUMIFS('Ф2 ИП'!T:T,'Ф2 ИП'!$D:$D,$D103,'Ф2 ИП'!$B:$B,$B103)</f>
        <v>0</v>
      </c>
      <c r="T103" s="203">
        <f>SUMIFS('Ф2 ИП'!U:U,'Ф2 ИП'!$D:$D,$D103,'Ф2 ИП'!$B:$B,$B103)</f>
        <v>0</v>
      </c>
      <c r="U103" s="203">
        <f>SUMIFS('Ф2 ИП'!V:V,'Ф2 ИП'!$D:$D,$D103,'Ф2 ИП'!$B:$B,$B103)</f>
        <v>0</v>
      </c>
      <c r="V103" s="203">
        <f>SUMIFS('Ф2 ИП'!W:W,'Ф2 ИП'!$D:$D,$D103,'Ф2 ИП'!$B:$B,$B103)</f>
        <v>-1.3073986337985843E-12</v>
      </c>
      <c r="W103" s="203">
        <f>SUMIFS('Ф2 ИП'!X:X,'Ф2 ИП'!$D:$D,$D103,'Ф2 ИП'!$B:$B,$B103)</f>
        <v>0</v>
      </c>
      <c r="X103" s="203">
        <f>SUMIFS('Ф2 ИП'!Y:Y,'Ф2 ИП'!$D:$D,$D103,'Ф2 ИП'!$B:$B,$B103)</f>
        <v>0</v>
      </c>
      <c r="Y103" s="203">
        <f>SUMIFS('Ф2 ИП'!Z:Z,'Ф2 ИП'!$D:$D,$D103,'Ф2 ИП'!$B:$B,$B103)</f>
        <v>0</v>
      </c>
      <c r="Z103" s="203">
        <f>SUMIFS('Ф2 ИП'!AA:AA,'Ф2 ИП'!$D:$D,$D103,'Ф2 ИП'!$B:$B,$B103)</f>
        <v>0</v>
      </c>
      <c r="AA103" s="203">
        <f>SUMIFS('Ф2 ИП'!AB:AB,'Ф2 ИП'!$D:$D,$D103,'Ф2 ИП'!$B:$B,$B103)</f>
        <v>0</v>
      </c>
      <c r="AB103" s="203">
        <f>SUMIFS('Ф2 ИП'!AC:AC,'Ф2 ИП'!$D:$D,$D103,'Ф2 ИП'!$B:$B,$B103)</f>
        <v>0</v>
      </c>
      <c r="AC103" s="203">
        <f>SUMIFS('Ф2 ИП'!AD:AD,'Ф2 ИП'!$D:$D,$D103,'Ф2 ИП'!$B:$B,$B103)</f>
        <v>0</v>
      </c>
      <c r="AD103" s="203">
        <f>SUMIFS('Ф2 ИП'!AE:AE,'Ф2 ИП'!$D:$D,$D103,'Ф2 ИП'!$B:$B,$B103)</f>
        <v>0</v>
      </c>
      <c r="AE103" s="203">
        <f>SUMIFS('Ф2 ИП'!AF:AF,'Ф2 ИП'!$D:$D,$D103,'Ф2 ИП'!$B:$B,$B103)</f>
        <v>0</v>
      </c>
      <c r="AF103" s="203">
        <f>SUMIFS('Ф2 ИП'!AG:AG,'Ф2 ИП'!$D:$D,$D103,'Ф2 ИП'!$B:$B,$B103)</f>
        <v>0</v>
      </c>
      <c r="AG103" s="203">
        <f>SUMIFS('Ф2 ИП'!AH:AH,'Ф2 ИП'!$D:$D,$D103,'Ф2 ИП'!$B:$B,$B103)</f>
        <v>0</v>
      </c>
      <c r="AH103" s="203">
        <f>SUMIFS('Ф2 ИП'!AI:AI,'Ф2 ИП'!$D:$D,$D103,'Ф2 ИП'!$B:$B,$B103)</f>
        <v>0</v>
      </c>
      <c r="AI103" s="203">
        <f>SUMIFS('Ф2 ИП'!AJ:AJ,'Ф2 ИП'!$D:$D,$D103,'Ф2 ИП'!$B:$B,$B103)</f>
        <v>0</v>
      </c>
      <c r="AJ103" s="203">
        <f>SUMIFS('Ф2 ИП'!AK:AK,'Ф2 ИП'!$D:$D,$D103,'Ф2 ИП'!$B:$B,$B103)</f>
        <v>0</v>
      </c>
      <c r="AK103" s="203">
        <f>SUMIFS('Ф2 ИП'!AL:AL,'Ф2 ИП'!$D:$D,$D103,'Ф2 ИП'!$B:$B,$B103)</f>
        <v>0</v>
      </c>
      <c r="AL103" s="203">
        <f>SUMIFS('Ф2 ИП'!AM:AM,'Ф2 ИП'!$D:$D,$D103,'Ф2 ИП'!$B:$B,$B103)</f>
        <v>0</v>
      </c>
      <c r="AM103" s="203">
        <f>SUMIFS('Ф2 ИП'!AN:AN,'Ф2 ИП'!$D:$D,$D103,'Ф2 ИП'!$B:$B,$B103)</f>
        <v>0</v>
      </c>
      <c r="AN103" s="203">
        <f>SUMIFS('Ф2 ИП'!AO:AO,'Ф2 ИП'!$D:$D,$D103,'Ф2 ИП'!$B:$B,$B103)</f>
        <v>0</v>
      </c>
      <c r="AO103" s="203">
        <f>SUMIFS('Ф2 ИП'!AP:AP,'Ф2 ИП'!$D:$D,$D103,'Ф2 ИП'!$B:$B,$B103)</f>
        <v>0</v>
      </c>
      <c r="AP103" s="268"/>
      <c r="AQ103" s="271"/>
    </row>
    <row r="104" spans="1:43" s="144" customFormat="1" ht="26.25" customHeight="1" x14ac:dyDescent="0.2">
      <c r="A104" s="172" t="s">
        <v>852</v>
      </c>
      <c r="B104" s="302" t="s">
        <v>952</v>
      </c>
      <c r="C104" s="193" t="s">
        <v>675</v>
      </c>
      <c r="D104" s="193"/>
      <c r="E104" s="193"/>
      <c r="F104" s="193"/>
      <c r="G104" s="303"/>
      <c r="H104" s="304"/>
      <c r="I104" s="172" t="s">
        <v>515</v>
      </c>
      <c r="J104" s="172" t="s">
        <v>853</v>
      </c>
      <c r="K104" s="203">
        <f>SUM(N104:AL104)</f>
        <v>179859.29600000003</v>
      </c>
      <c r="L104" s="203">
        <v>179859.3</v>
      </c>
      <c r="M104" s="305"/>
      <c r="N104" s="203">
        <v>0</v>
      </c>
      <c r="O104" s="203">
        <v>11700</v>
      </c>
      <c r="P104" s="203">
        <v>2600</v>
      </c>
      <c r="Q104" s="203">
        <v>0</v>
      </c>
      <c r="R104" s="203"/>
      <c r="S104" s="203"/>
      <c r="T104" s="203"/>
      <c r="U104" s="203"/>
      <c r="V104" s="305">
        <v>0</v>
      </c>
      <c r="W104" s="305">
        <v>0</v>
      </c>
      <c r="X104" s="355">
        <v>9790.1999999999989</v>
      </c>
      <c r="Y104" s="355">
        <v>10462.380000000001</v>
      </c>
      <c r="Z104" s="355">
        <v>11186.159999999998</v>
      </c>
      <c r="AA104" s="355">
        <v>12155.232</v>
      </c>
      <c r="AB104" s="355">
        <v>12617.88</v>
      </c>
      <c r="AC104" s="355">
        <v>12742.523999999999</v>
      </c>
      <c r="AD104" s="355">
        <v>12894.839999999998</v>
      </c>
      <c r="AE104" s="355">
        <v>12020.159999999998</v>
      </c>
      <c r="AF104" s="355">
        <v>8510.1600000000017</v>
      </c>
      <c r="AG104" s="355">
        <v>7387.2</v>
      </c>
      <c r="AH104" s="355">
        <v>6042.9600000000009</v>
      </c>
      <c r="AI104" s="355">
        <v>17222.399999999998</v>
      </c>
      <c r="AJ104" s="355">
        <v>13525.199999999999</v>
      </c>
      <c r="AK104" s="355">
        <v>0</v>
      </c>
      <c r="AL104" s="355">
        <v>19002</v>
      </c>
      <c r="AM104" s="324"/>
      <c r="AN104" s="324"/>
      <c r="AO104" s="324"/>
      <c r="AP104" s="268"/>
      <c r="AQ104" s="271"/>
    </row>
    <row r="105" spans="1:43" ht="30" customHeight="1" x14ac:dyDescent="0.3">
      <c r="B105" s="356"/>
      <c r="C105" s="129"/>
      <c r="D105" s="295"/>
      <c r="E105" s="167"/>
      <c r="F105" s="129"/>
      <c r="G105" s="167"/>
      <c r="H105" s="167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357"/>
      <c r="Y105" s="358"/>
      <c r="Z105" s="358"/>
      <c r="AA105" s="358"/>
      <c r="AB105" s="358"/>
      <c r="AC105" s="358"/>
      <c r="AD105" s="358"/>
      <c r="AE105" s="358"/>
      <c r="AF105" s="358"/>
      <c r="AG105" s="358"/>
      <c r="AH105" s="358"/>
      <c r="AI105" s="358"/>
      <c r="AJ105" s="358"/>
      <c r="AK105" s="358"/>
      <c r="AL105" s="358"/>
      <c r="AM105" s="358"/>
      <c r="AN105" s="358"/>
      <c r="AO105" s="359"/>
      <c r="AP105" s="268"/>
      <c r="AQ105" s="272"/>
    </row>
    <row r="106" spans="1:43" s="147" customFormat="1" ht="30" customHeight="1" x14ac:dyDescent="0.2">
      <c r="A106" s="585" t="s">
        <v>434</v>
      </c>
      <c r="B106" s="586"/>
      <c r="C106" s="586"/>
      <c r="D106" s="586"/>
      <c r="E106" s="586"/>
      <c r="F106" s="586"/>
      <c r="G106" s="586"/>
      <c r="H106" s="586"/>
      <c r="I106" s="586"/>
      <c r="J106" s="587"/>
      <c r="K106" s="316">
        <f>SUM(K80:K104)+SUM(K60:K78)</f>
        <v>14893991.213711441</v>
      </c>
      <c r="L106" s="316">
        <f t="shared" ref="L106:AO106" si="4">SUM(L80:L104)+SUM(L60:L78)</f>
        <v>9833378.0610435233</v>
      </c>
      <c r="M106" s="316">
        <f t="shared" si="4"/>
        <v>0</v>
      </c>
      <c r="N106" s="316">
        <f t="shared" si="4"/>
        <v>0</v>
      </c>
      <c r="O106" s="316">
        <f t="shared" si="4"/>
        <v>492352.05891756777</v>
      </c>
      <c r="P106" s="316">
        <f t="shared" si="4"/>
        <v>428630.79980748502</v>
      </c>
      <c r="Q106" s="316">
        <f t="shared" si="4"/>
        <v>558757.24469175283</v>
      </c>
      <c r="R106" s="316">
        <f t="shared" si="4"/>
        <v>3178943.7790193893</v>
      </c>
      <c r="S106" s="316">
        <f t="shared" si="4"/>
        <v>1677898.1454413582</v>
      </c>
      <c r="T106" s="316">
        <f t="shared" si="4"/>
        <v>484635.65980787051</v>
      </c>
      <c r="U106" s="316">
        <f t="shared" si="4"/>
        <v>342462.58724831813</v>
      </c>
      <c r="V106" s="316">
        <f t="shared" si="4"/>
        <v>358558.32884898916</v>
      </c>
      <c r="W106" s="316">
        <f t="shared" si="4"/>
        <v>375410.5703048915</v>
      </c>
      <c r="X106" s="316">
        <f t="shared" si="4"/>
        <v>402845.06710922142</v>
      </c>
      <c r="Y106" s="316">
        <f t="shared" si="4"/>
        <v>421990.82586335478</v>
      </c>
      <c r="Z106" s="316">
        <f t="shared" si="4"/>
        <v>442056.44281893241</v>
      </c>
      <c r="AA106" s="316">
        <f t="shared" si="4"/>
        <v>463276.41811142227</v>
      </c>
      <c r="AB106" s="316">
        <f t="shared" si="4"/>
        <v>484941.76185865904</v>
      </c>
      <c r="AC106" s="316">
        <f t="shared" si="4"/>
        <v>507265.62830601598</v>
      </c>
      <c r="AD106" s="316">
        <f t="shared" si="4"/>
        <v>530660.5302083987</v>
      </c>
      <c r="AE106" s="316">
        <f t="shared" si="4"/>
        <v>554120.83764819347</v>
      </c>
      <c r="AF106" s="316">
        <f t="shared" si="4"/>
        <v>576089.56949765841</v>
      </c>
      <c r="AG106" s="316">
        <f t="shared" si="4"/>
        <v>601642.84174404829</v>
      </c>
      <c r="AH106" s="316">
        <f t="shared" si="4"/>
        <v>628228.61690601858</v>
      </c>
      <c r="AI106" s="316">
        <f t="shared" si="4"/>
        <v>668650.78278060153</v>
      </c>
      <c r="AJ106" s="316">
        <f t="shared" si="4"/>
        <v>695570.71677128959</v>
      </c>
      <c r="AK106" s="316">
        <f t="shared" si="4"/>
        <v>0</v>
      </c>
      <c r="AL106" s="316">
        <f t="shared" si="4"/>
        <v>19002</v>
      </c>
      <c r="AM106" s="316">
        <f t="shared" si="4"/>
        <v>0</v>
      </c>
      <c r="AN106" s="316">
        <f t="shared" si="4"/>
        <v>0</v>
      </c>
      <c r="AO106" s="316">
        <f t="shared" si="4"/>
        <v>0</v>
      </c>
      <c r="AP106" s="273">
        <f>SUM(AP80:AP104)</f>
        <v>0</v>
      </c>
      <c r="AQ106" s="274"/>
    </row>
    <row r="107" spans="1:43" s="147" customFormat="1" ht="30" customHeight="1" x14ac:dyDescent="0.2">
      <c r="A107" s="588" t="s">
        <v>435</v>
      </c>
      <c r="B107" s="589"/>
      <c r="C107" s="589"/>
      <c r="D107" s="589"/>
      <c r="E107" s="589"/>
      <c r="F107" s="589"/>
      <c r="G107" s="589"/>
      <c r="H107" s="589"/>
      <c r="I107" s="589"/>
      <c r="J107" s="589"/>
      <c r="K107" s="589"/>
      <c r="L107" s="589"/>
      <c r="M107" s="589"/>
      <c r="N107" s="589"/>
      <c r="O107" s="589"/>
      <c r="P107" s="589"/>
      <c r="Q107" s="589"/>
      <c r="R107" s="589"/>
      <c r="S107" s="589"/>
      <c r="T107" s="589"/>
      <c r="U107" s="589"/>
      <c r="V107" s="589"/>
      <c r="W107" s="589"/>
      <c r="X107" s="352"/>
      <c r="Y107" s="315"/>
      <c r="Z107" s="315"/>
      <c r="AA107" s="315"/>
      <c r="AB107" s="315"/>
      <c r="AC107" s="315"/>
      <c r="AD107" s="353"/>
      <c r="AE107" s="353"/>
      <c r="AF107" s="353"/>
      <c r="AG107" s="353"/>
      <c r="AH107" s="353"/>
      <c r="AI107" s="353"/>
      <c r="AJ107" s="353"/>
      <c r="AK107" s="353"/>
      <c r="AL107" s="353"/>
      <c r="AM107" s="353"/>
      <c r="AN107" s="353"/>
      <c r="AO107" s="353"/>
      <c r="AP107" s="268"/>
      <c r="AQ107" s="274"/>
    </row>
    <row r="108" spans="1:43" s="147" customFormat="1" ht="30" hidden="1" customHeight="1" x14ac:dyDescent="0.2">
      <c r="A108" s="172" t="s">
        <v>826</v>
      </c>
      <c r="B108" s="302"/>
      <c r="C108" s="173"/>
      <c r="D108" s="173"/>
      <c r="E108" s="173"/>
      <c r="F108" s="173"/>
      <c r="G108" s="170"/>
      <c r="H108" s="170"/>
      <c r="I108" s="172"/>
      <c r="J108" s="172"/>
      <c r="K108" s="172"/>
      <c r="L108" s="305"/>
      <c r="M108" s="325"/>
      <c r="N108" s="325"/>
      <c r="O108" s="325"/>
      <c r="P108" s="325"/>
      <c r="Q108" s="325"/>
      <c r="R108" s="325"/>
      <c r="S108" s="325"/>
      <c r="T108" s="325"/>
      <c r="U108" s="325"/>
      <c r="V108" s="325"/>
      <c r="W108" s="326"/>
      <c r="X108" s="352"/>
      <c r="Y108" s="315"/>
      <c r="Z108" s="315"/>
      <c r="AA108" s="315"/>
      <c r="AB108" s="315"/>
      <c r="AC108" s="315"/>
      <c r="AD108" s="353"/>
      <c r="AE108" s="353"/>
      <c r="AF108" s="353"/>
      <c r="AG108" s="353"/>
      <c r="AH108" s="353"/>
      <c r="AI108" s="353"/>
      <c r="AJ108" s="353"/>
      <c r="AK108" s="353"/>
      <c r="AL108" s="353"/>
      <c r="AM108" s="353"/>
      <c r="AN108" s="353"/>
      <c r="AO108" s="353"/>
      <c r="AP108" s="268"/>
      <c r="AQ108" s="274"/>
    </row>
    <row r="109" spans="1:43" s="146" customFormat="1" ht="30" hidden="1" customHeight="1" x14ac:dyDescent="0.2">
      <c r="A109" s="172"/>
      <c r="B109" s="302"/>
      <c r="C109" s="173"/>
      <c r="D109" s="173"/>
      <c r="E109" s="173"/>
      <c r="F109" s="173"/>
      <c r="G109" s="170"/>
      <c r="H109" s="170"/>
      <c r="I109" s="172"/>
      <c r="J109" s="172"/>
      <c r="K109" s="172"/>
      <c r="L109" s="305"/>
      <c r="M109" s="305"/>
      <c r="N109" s="305"/>
      <c r="O109" s="305"/>
      <c r="P109" s="305"/>
      <c r="Q109" s="305"/>
      <c r="R109" s="305"/>
      <c r="S109" s="305"/>
      <c r="T109" s="305"/>
      <c r="U109" s="305"/>
      <c r="V109" s="305"/>
      <c r="W109" s="318"/>
      <c r="X109" s="352"/>
      <c r="Y109" s="315"/>
      <c r="Z109" s="315"/>
      <c r="AA109" s="315"/>
      <c r="AB109" s="315"/>
      <c r="AC109" s="315"/>
      <c r="AD109" s="354"/>
      <c r="AE109" s="354"/>
      <c r="AF109" s="354"/>
      <c r="AG109" s="354"/>
      <c r="AH109" s="354"/>
      <c r="AI109" s="354"/>
      <c r="AJ109" s="354"/>
      <c r="AK109" s="354"/>
      <c r="AL109" s="354"/>
      <c r="AM109" s="354"/>
      <c r="AN109" s="354"/>
      <c r="AO109" s="354"/>
      <c r="AP109" s="268"/>
      <c r="AQ109" s="275"/>
    </row>
    <row r="110" spans="1:43" s="147" customFormat="1" ht="30" customHeight="1" x14ac:dyDescent="0.2">
      <c r="A110" s="585" t="s">
        <v>436</v>
      </c>
      <c r="B110" s="586"/>
      <c r="C110" s="586"/>
      <c r="D110" s="586"/>
      <c r="E110" s="586"/>
      <c r="F110" s="586"/>
      <c r="G110" s="586"/>
      <c r="H110" s="586"/>
      <c r="I110" s="586"/>
      <c r="J110" s="587"/>
      <c r="K110" s="327"/>
      <c r="L110" s="328"/>
      <c r="M110" s="328"/>
      <c r="N110" s="328"/>
      <c r="O110" s="328"/>
      <c r="P110" s="328"/>
      <c r="Q110" s="328"/>
      <c r="R110" s="328"/>
      <c r="S110" s="328"/>
      <c r="T110" s="328"/>
      <c r="U110" s="328"/>
      <c r="V110" s="328"/>
      <c r="W110" s="329"/>
      <c r="X110" s="352"/>
      <c r="Y110" s="315"/>
      <c r="Z110" s="315"/>
      <c r="AA110" s="315"/>
      <c r="AB110" s="315"/>
      <c r="AC110" s="315"/>
      <c r="AD110" s="353"/>
      <c r="AE110" s="353"/>
      <c r="AF110" s="353"/>
      <c r="AG110" s="353"/>
      <c r="AH110" s="353"/>
      <c r="AI110" s="353"/>
      <c r="AJ110" s="353"/>
      <c r="AK110" s="353"/>
      <c r="AL110" s="353"/>
      <c r="AM110" s="353"/>
      <c r="AN110" s="353"/>
      <c r="AO110" s="353"/>
      <c r="AP110" s="268"/>
      <c r="AQ110" s="274"/>
    </row>
    <row r="111" spans="1:43" s="147" customFormat="1" ht="30" customHeight="1" x14ac:dyDescent="0.2">
      <c r="A111" s="585" t="s">
        <v>437</v>
      </c>
      <c r="B111" s="586"/>
      <c r="C111" s="586"/>
      <c r="D111" s="586"/>
      <c r="E111" s="586"/>
      <c r="F111" s="586"/>
      <c r="G111" s="586"/>
      <c r="H111" s="586"/>
      <c r="I111" s="586"/>
      <c r="J111" s="586"/>
      <c r="K111" s="586"/>
      <c r="L111" s="586"/>
      <c r="M111" s="586"/>
      <c r="N111" s="586"/>
      <c r="O111" s="586"/>
      <c r="P111" s="586"/>
      <c r="Q111" s="586"/>
      <c r="R111" s="586"/>
      <c r="S111" s="586"/>
      <c r="T111" s="586"/>
      <c r="U111" s="586"/>
      <c r="V111" s="586"/>
      <c r="W111" s="586"/>
      <c r="X111" s="352"/>
      <c r="Y111" s="315"/>
      <c r="Z111" s="315"/>
      <c r="AA111" s="315"/>
      <c r="AB111" s="315"/>
      <c r="AC111" s="315"/>
      <c r="AD111" s="353"/>
      <c r="AE111" s="353"/>
      <c r="AF111" s="353"/>
      <c r="AG111" s="353"/>
      <c r="AH111" s="353"/>
      <c r="AI111" s="353"/>
      <c r="AJ111" s="353"/>
      <c r="AK111" s="353"/>
      <c r="AL111" s="353"/>
      <c r="AM111" s="353"/>
      <c r="AN111" s="353"/>
      <c r="AO111" s="353"/>
      <c r="AP111" s="268"/>
      <c r="AQ111" s="274"/>
    </row>
    <row r="112" spans="1:43" s="148" customFormat="1" ht="30" customHeight="1" x14ac:dyDescent="0.2">
      <c r="A112" s="585" t="s">
        <v>438</v>
      </c>
      <c r="B112" s="586"/>
      <c r="C112" s="586"/>
      <c r="D112" s="586"/>
      <c r="E112" s="586"/>
      <c r="F112" s="586"/>
      <c r="G112" s="586"/>
      <c r="H112" s="586"/>
      <c r="I112" s="586"/>
      <c r="J112" s="586"/>
      <c r="K112" s="586"/>
      <c r="L112" s="586"/>
      <c r="M112" s="586"/>
      <c r="N112" s="586"/>
      <c r="O112" s="586"/>
      <c r="P112" s="586"/>
      <c r="Q112" s="586"/>
      <c r="R112" s="586"/>
      <c r="S112" s="586"/>
      <c r="T112" s="586"/>
      <c r="U112" s="586"/>
      <c r="V112" s="586"/>
      <c r="W112" s="586"/>
      <c r="X112" s="352"/>
      <c r="Y112" s="315"/>
      <c r="Z112" s="315"/>
      <c r="AA112" s="315"/>
      <c r="AB112" s="315"/>
      <c r="AC112" s="315"/>
      <c r="AD112" s="354"/>
      <c r="AE112" s="354"/>
      <c r="AF112" s="354"/>
      <c r="AG112" s="354"/>
      <c r="AH112" s="354"/>
      <c r="AI112" s="354"/>
      <c r="AJ112" s="354"/>
      <c r="AK112" s="354"/>
      <c r="AL112" s="354"/>
      <c r="AM112" s="354"/>
      <c r="AN112" s="354"/>
      <c r="AO112" s="354"/>
      <c r="AP112" s="268"/>
      <c r="AQ112" s="276"/>
    </row>
    <row r="113" spans="1:43" s="148" customFormat="1" ht="30" hidden="1" customHeight="1" x14ac:dyDescent="0.2">
      <c r="A113" s="170" t="s">
        <v>511</v>
      </c>
      <c r="B113" s="302"/>
      <c r="C113" s="330"/>
      <c r="D113" s="330"/>
      <c r="E113" s="330"/>
      <c r="F113" s="331"/>
      <c r="G113" s="170"/>
      <c r="H113" s="170"/>
      <c r="I113" s="332"/>
      <c r="J113" s="332"/>
      <c r="K113" s="332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191"/>
      <c r="W113" s="333"/>
      <c r="X113" s="352"/>
      <c r="Y113" s="315"/>
      <c r="Z113" s="315"/>
      <c r="AA113" s="315"/>
      <c r="AB113" s="315"/>
      <c r="AC113" s="315"/>
      <c r="AD113" s="354"/>
      <c r="AE113" s="354"/>
      <c r="AF113" s="354"/>
      <c r="AG113" s="354"/>
      <c r="AH113" s="354"/>
      <c r="AI113" s="354"/>
      <c r="AJ113" s="354"/>
      <c r="AK113" s="354"/>
      <c r="AL113" s="354"/>
      <c r="AM113" s="354"/>
      <c r="AN113" s="354"/>
      <c r="AO113" s="354"/>
      <c r="AP113" s="268"/>
      <c r="AQ113" s="276"/>
    </row>
    <row r="114" spans="1:43" s="148" customFormat="1" ht="30" hidden="1" customHeight="1" x14ac:dyDescent="0.2">
      <c r="A114" s="170" t="s">
        <v>512</v>
      </c>
      <c r="B114" s="302"/>
      <c r="C114" s="330"/>
      <c r="D114" s="330"/>
      <c r="E114" s="330"/>
      <c r="F114" s="331"/>
      <c r="G114" s="170"/>
      <c r="H114" s="170"/>
      <c r="I114" s="332"/>
      <c r="J114" s="332"/>
      <c r="K114" s="332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191"/>
      <c r="W114" s="333"/>
      <c r="X114" s="352"/>
      <c r="Y114" s="315"/>
      <c r="Z114" s="315"/>
      <c r="AA114" s="315"/>
      <c r="AB114" s="315"/>
      <c r="AC114" s="315"/>
      <c r="AD114" s="354"/>
      <c r="AE114" s="354"/>
      <c r="AF114" s="354"/>
      <c r="AG114" s="354"/>
      <c r="AH114" s="354"/>
      <c r="AI114" s="354"/>
      <c r="AJ114" s="354"/>
      <c r="AK114" s="354"/>
      <c r="AL114" s="354"/>
      <c r="AM114" s="354"/>
      <c r="AN114" s="354"/>
      <c r="AO114" s="354"/>
      <c r="AP114" s="268"/>
      <c r="AQ114" s="276"/>
    </row>
    <row r="115" spans="1:43" s="148" customFormat="1" ht="30" customHeight="1" x14ac:dyDescent="0.2">
      <c r="A115" s="585" t="s">
        <v>513</v>
      </c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352"/>
      <c r="Y115" s="315"/>
      <c r="Z115" s="315"/>
      <c r="AA115" s="315"/>
      <c r="AB115" s="315"/>
      <c r="AC115" s="315"/>
      <c r="AD115" s="354"/>
      <c r="AE115" s="354"/>
      <c r="AF115" s="354"/>
      <c r="AG115" s="354"/>
      <c r="AH115" s="354"/>
      <c r="AI115" s="354"/>
      <c r="AJ115" s="354"/>
      <c r="AK115" s="354"/>
      <c r="AL115" s="354"/>
      <c r="AM115" s="354"/>
      <c r="AN115" s="354"/>
      <c r="AO115" s="354"/>
      <c r="AP115" s="268"/>
      <c r="AQ115" s="276"/>
    </row>
    <row r="116" spans="1:43" s="162" customFormat="1" ht="30" hidden="1" customHeight="1" x14ac:dyDescent="0.2">
      <c r="A116" s="171" t="s">
        <v>575</v>
      </c>
      <c r="B116" s="334" t="s">
        <v>572</v>
      </c>
      <c r="C116" s="335" t="s">
        <v>573</v>
      </c>
      <c r="D116" s="336" t="s">
        <v>605</v>
      </c>
      <c r="E116" s="336"/>
      <c r="F116" s="337"/>
      <c r="G116" s="194">
        <v>7.6969999999999992</v>
      </c>
      <c r="H116" s="194">
        <v>0</v>
      </c>
      <c r="I116" s="337">
        <v>2024</v>
      </c>
      <c r="J116" s="337">
        <v>2024</v>
      </c>
      <c r="K116" s="203">
        <f t="shared" ref="K116:L149" si="5">SUM(N116:U116)</f>
        <v>0</v>
      </c>
      <c r="L116" s="203">
        <f t="shared" si="5"/>
        <v>0</v>
      </c>
      <c r="M116" s="305">
        <v>0</v>
      </c>
      <c r="N116" s="194"/>
      <c r="O116" s="194"/>
      <c r="P116" s="194"/>
      <c r="Q116" s="194">
        <v>0</v>
      </c>
      <c r="R116" s="194"/>
      <c r="S116" s="194"/>
      <c r="T116" s="194"/>
      <c r="U116" s="194"/>
      <c r="V116" s="305">
        <f t="shared" ref="V116:V149" si="6">K116-N116-O116-P116-Q116-R116-S116-T116-U116</f>
        <v>0</v>
      </c>
      <c r="W116" s="338"/>
      <c r="X116" s="360"/>
      <c r="Y116" s="339"/>
      <c r="Z116" s="339"/>
      <c r="AA116" s="339"/>
      <c r="AB116" s="339"/>
      <c r="AC116" s="339"/>
      <c r="AD116" s="361"/>
      <c r="AE116" s="361"/>
      <c r="AF116" s="361"/>
      <c r="AG116" s="361"/>
      <c r="AH116" s="361"/>
      <c r="AI116" s="361"/>
      <c r="AJ116" s="361"/>
      <c r="AK116" s="361"/>
      <c r="AL116" s="361"/>
      <c r="AM116" s="361"/>
      <c r="AN116" s="361"/>
      <c r="AO116" s="361"/>
      <c r="AP116" s="268"/>
      <c r="AQ116" s="277"/>
    </row>
    <row r="117" spans="1:43" s="144" customFormat="1" ht="30" hidden="1" customHeight="1" x14ac:dyDescent="0.2">
      <c r="A117" s="171" t="s">
        <v>576</v>
      </c>
      <c r="B117" s="302" t="s">
        <v>574</v>
      </c>
      <c r="C117" s="193" t="s">
        <v>573</v>
      </c>
      <c r="D117" s="173" t="s">
        <v>606</v>
      </c>
      <c r="E117" s="173"/>
      <c r="F117" s="170"/>
      <c r="G117" s="194">
        <v>3.6120000000000001</v>
      </c>
      <c r="H117" s="194">
        <v>0</v>
      </c>
      <c r="I117" s="172" t="s">
        <v>669</v>
      </c>
      <c r="J117" s="172" t="s">
        <v>669</v>
      </c>
      <c r="K117" s="203">
        <f t="shared" si="5"/>
        <v>0</v>
      </c>
      <c r="L117" s="203">
        <f t="shared" si="5"/>
        <v>0</v>
      </c>
      <c r="M117" s="305">
        <v>0</v>
      </c>
      <c r="N117" s="194"/>
      <c r="O117" s="194"/>
      <c r="P117" s="194"/>
      <c r="Q117" s="194"/>
      <c r="R117" s="194">
        <v>0</v>
      </c>
      <c r="S117" s="194"/>
      <c r="T117" s="194"/>
      <c r="U117" s="194"/>
      <c r="V117" s="305">
        <f t="shared" si="6"/>
        <v>0</v>
      </c>
      <c r="W117" s="318"/>
      <c r="X117" s="352"/>
      <c r="Y117" s="315"/>
      <c r="Z117" s="315"/>
      <c r="AA117" s="315"/>
      <c r="AB117" s="315"/>
      <c r="AC117" s="315"/>
      <c r="AD117" s="324"/>
      <c r="AE117" s="324"/>
      <c r="AF117" s="324"/>
      <c r="AG117" s="324"/>
      <c r="AH117" s="324"/>
      <c r="AI117" s="324"/>
      <c r="AJ117" s="324"/>
      <c r="AK117" s="324"/>
      <c r="AL117" s="324"/>
      <c r="AM117" s="324"/>
      <c r="AN117" s="324"/>
      <c r="AO117" s="324"/>
      <c r="AP117" s="268"/>
      <c r="AQ117" s="271"/>
    </row>
    <row r="118" spans="1:43" s="144" customFormat="1" ht="30" hidden="1" customHeight="1" x14ac:dyDescent="0.2">
      <c r="A118" s="171" t="s">
        <v>577</v>
      </c>
      <c r="B118" s="302" t="s">
        <v>584</v>
      </c>
      <c r="C118" s="193" t="s">
        <v>582</v>
      </c>
      <c r="D118" s="173" t="s">
        <v>607</v>
      </c>
      <c r="E118" s="173"/>
      <c r="F118" s="170"/>
      <c r="G118" s="194">
        <v>0.10001800000000001</v>
      </c>
      <c r="H118" s="194">
        <v>0</v>
      </c>
      <c r="I118" s="172" t="s">
        <v>518</v>
      </c>
      <c r="J118" s="172" t="s">
        <v>518</v>
      </c>
      <c r="K118" s="203">
        <f t="shared" si="5"/>
        <v>0</v>
      </c>
      <c r="L118" s="203">
        <f t="shared" si="5"/>
        <v>0</v>
      </c>
      <c r="M118" s="305">
        <v>0</v>
      </c>
      <c r="N118" s="194"/>
      <c r="O118" s="194"/>
      <c r="P118" s="194"/>
      <c r="Q118" s="194">
        <v>0</v>
      </c>
      <c r="R118" s="194"/>
      <c r="S118" s="194"/>
      <c r="T118" s="194"/>
      <c r="U118" s="194"/>
      <c r="V118" s="305">
        <f t="shared" si="6"/>
        <v>0</v>
      </c>
      <c r="W118" s="318"/>
      <c r="X118" s="352"/>
      <c r="Y118" s="315"/>
      <c r="Z118" s="315"/>
      <c r="AA118" s="315"/>
      <c r="AB118" s="315"/>
      <c r="AC118" s="315"/>
      <c r="AD118" s="324"/>
      <c r="AE118" s="324"/>
      <c r="AF118" s="324"/>
      <c r="AG118" s="324"/>
      <c r="AH118" s="324"/>
      <c r="AI118" s="324"/>
      <c r="AJ118" s="324"/>
      <c r="AK118" s="324"/>
      <c r="AL118" s="324"/>
      <c r="AM118" s="324"/>
      <c r="AN118" s="324"/>
      <c r="AO118" s="324"/>
      <c r="AP118" s="268"/>
      <c r="AQ118" s="271"/>
    </row>
    <row r="119" spans="1:43" s="144" customFormat="1" ht="30" hidden="1" customHeight="1" x14ac:dyDescent="0.2">
      <c r="A119" s="171" t="s">
        <v>578</v>
      </c>
      <c r="B119" s="302" t="s">
        <v>733</v>
      </c>
      <c r="C119" s="193" t="s">
        <v>573</v>
      </c>
      <c r="D119" s="173" t="s">
        <v>608</v>
      </c>
      <c r="E119" s="173"/>
      <c r="F119" s="170"/>
      <c r="G119" s="194">
        <v>3.7206695999999999</v>
      </c>
      <c r="H119" s="194">
        <v>0</v>
      </c>
      <c r="I119" s="172" t="s">
        <v>518</v>
      </c>
      <c r="J119" s="172" t="s">
        <v>518</v>
      </c>
      <c r="K119" s="203">
        <f t="shared" si="5"/>
        <v>0</v>
      </c>
      <c r="L119" s="203">
        <f t="shared" si="5"/>
        <v>0</v>
      </c>
      <c r="M119" s="305">
        <v>0</v>
      </c>
      <c r="N119" s="194"/>
      <c r="O119" s="194"/>
      <c r="P119" s="194"/>
      <c r="Q119" s="194">
        <v>0</v>
      </c>
      <c r="R119" s="194"/>
      <c r="S119" s="194"/>
      <c r="T119" s="194"/>
      <c r="U119" s="194"/>
      <c r="V119" s="305">
        <f t="shared" si="6"/>
        <v>0</v>
      </c>
      <c r="W119" s="318"/>
      <c r="X119" s="352"/>
      <c r="Y119" s="315"/>
      <c r="Z119" s="315"/>
      <c r="AA119" s="315"/>
      <c r="AB119" s="315"/>
      <c r="AC119" s="315"/>
      <c r="AD119" s="324"/>
      <c r="AE119" s="324"/>
      <c r="AF119" s="324"/>
      <c r="AG119" s="324"/>
      <c r="AH119" s="324"/>
      <c r="AI119" s="324"/>
      <c r="AJ119" s="324"/>
      <c r="AK119" s="324"/>
      <c r="AL119" s="324"/>
      <c r="AM119" s="324"/>
      <c r="AN119" s="324"/>
      <c r="AO119" s="324"/>
      <c r="AP119" s="268"/>
      <c r="AQ119" s="271"/>
    </row>
    <row r="120" spans="1:43" s="144" customFormat="1" ht="30" hidden="1" customHeight="1" x14ac:dyDescent="0.2">
      <c r="A120" s="171" t="s">
        <v>579</v>
      </c>
      <c r="B120" s="302" t="s">
        <v>585</v>
      </c>
      <c r="C120" s="193" t="s">
        <v>573</v>
      </c>
      <c r="D120" s="173" t="s">
        <v>609</v>
      </c>
      <c r="E120" s="173"/>
      <c r="F120" s="170"/>
      <c r="G120" s="194">
        <v>0.100018</v>
      </c>
      <c r="H120" s="194">
        <v>0</v>
      </c>
      <c r="I120" s="172"/>
      <c r="J120" s="172"/>
      <c r="K120" s="203">
        <f t="shared" si="5"/>
        <v>0</v>
      </c>
      <c r="L120" s="203">
        <f t="shared" si="5"/>
        <v>0</v>
      </c>
      <c r="M120" s="305">
        <v>0</v>
      </c>
      <c r="N120" s="194"/>
      <c r="O120" s="194"/>
      <c r="P120" s="194"/>
      <c r="Q120" s="194"/>
      <c r="R120" s="194"/>
      <c r="S120" s="194"/>
      <c r="T120" s="194"/>
      <c r="U120" s="194"/>
      <c r="V120" s="305">
        <f t="shared" si="6"/>
        <v>0</v>
      </c>
      <c r="W120" s="318"/>
      <c r="X120" s="352"/>
      <c r="Y120" s="315"/>
      <c r="Z120" s="315"/>
      <c r="AA120" s="315"/>
      <c r="AB120" s="315"/>
      <c r="AC120" s="315"/>
      <c r="AD120" s="324"/>
      <c r="AE120" s="324"/>
      <c r="AF120" s="324"/>
      <c r="AG120" s="324"/>
      <c r="AH120" s="324"/>
      <c r="AI120" s="324"/>
      <c r="AJ120" s="324"/>
      <c r="AK120" s="324"/>
      <c r="AL120" s="324"/>
      <c r="AM120" s="324"/>
      <c r="AN120" s="324"/>
      <c r="AO120" s="324"/>
      <c r="AP120" s="268"/>
      <c r="AQ120" s="271"/>
    </row>
    <row r="121" spans="1:43" s="144" customFormat="1" ht="30" hidden="1" customHeight="1" x14ac:dyDescent="0.2">
      <c r="A121" s="171" t="s">
        <v>580</v>
      </c>
      <c r="B121" s="302" t="s">
        <v>586</v>
      </c>
      <c r="C121" s="193" t="s">
        <v>582</v>
      </c>
      <c r="D121" s="173" t="s">
        <v>610</v>
      </c>
      <c r="E121" s="173"/>
      <c r="F121" s="170"/>
      <c r="G121" s="194">
        <v>0.10001800000000001</v>
      </c>
      <c r="H121" s="194">
        <v>0</v>
      </c>
      <c r="I121" s="172"/>
      <c r="J121" s="172"/>
      <c r="K121" s="203">
        <f t="shared" si="5"/>
        <v>0</v>
      </c>
      <c r="L121" s="203">
        <f t="shared" si="5"/>
        <v>0</v>
      </c>
      <c r="M121" s="305">
        <v>0</v>
      </c>
      <c r="N121" s="194"/>
      <c r="O121" s="194"/>
      <c r="P121" s="194"/>
      <c r="Q121" s="194"/>
      <c r="R121" s="194"/>
      <c r="S121" s="194"/>
      <c r="T121" s="194"/>
      <c r="U121" s="194"/>
      <c r="V121" s="305">
        <f t="shared" si="6"/>
        <v>0</v>
      </c>
      <c r="W121" s="318"/>
      <c r="X121" s="352"/>
      <c r="Y121" s="315"/>
      <c r="Z121" s="315"/>
      <c r="AA121" s="315"/>
      <c r="AB121" s="315"/>
      <c r="AC121" s="315"/>
      <c r="AD121" s="324"/>
      <c r="AE121" s="324"/>
      <c r="AF121" s="324"/>
      <c r="AG121" s="324"/>
      <c r="AH121" s="324"/>
      <c r="AI121" s="324"/>
      <c r="AJ121" s="324"/>
      <c r="AK121" s="324"/>
      <c r="AL121" s="324"/>
      <c r="AM121" s="324"/>
      <c r="AN121" s="324"/>
      <c r="AO121" s="324"/>
      <c r="AP121" s="268"/>
      <c r="AQ121" s="271"/>
    </row>
    <row r="122" spans="1:43" s="144" customFormat="1" ht="30" hidden="1" customHeight="1" x14ac:dyDescent="0.2">
      <c r="A122" s="171" t="s">
        <v>581</v>
      </c>
      <c r="B122" s="302" t="s">
        <v>587</v>
      </c>
      <c r="C122" s="193" t="s">
        <v>582</v>
      </c>
      <c r="D122" s="173" t="s">
        <v>609</v>
      </c>
      <c r="E122" s="173"/>
      <c r="F122" s="170"/>
      <c r="G122" s="194">
        <v>0.10001800000000001</v>
      </c>
      <c r="H122" s="194">
        <v>0</v>
      </c>
      <c r="I122" s="172"/>
      <c r="J122" s="172"/>
      <c r="K122" s="203">
        <f t="shared" si="5"/>
        <v>0</v>
      </c>
      <c r="L122" s="203">
        <f t="shared" si="5"/>
        <v>0</v>
      </c>
      <c r="M122" s="305">
        <v>0</v>
      </c>
      <c r="N122" s="194"/>
      <c r="O122" s="194"/>
      <c r="P122" s="194"/>
      <c r="Q122" s="194"/>
      <c r="R122" s="194"/>
      <c r="S122" s="194"/>
      <c r="T122" s="194"/>
      <c r="U122" s="194"/>
      <c r="V122" s="305">
        <f t="shared" si="6"/>
        <v>0</v>
      </c>
      <c r="W122" s="318"/>
      <c r="X122" s="352"/>
      <c r="Y122" s="315"/>
      <c r="Z122" s="315"/>
      <c r="AA122" s="315"/>
      <c r="AB122" s="315"/>
      <c r="AC122" s="315"/>
      <c r="AD122" s="324"/>
      <c r="AE122" s="324"/>
      <c r="AF122" s="324"/>
      <c r="AG122" s="324"/>
      <c r="AH122" s="324"/>
      <c r="AI122" s="324"/>
      <c r="AJ122" s="324"/>
      <c r="AK122" s="324"/>
      <c r="AL122" s="324"/>
      <c r="AM122" s="324"/>
      <c r="AN122" s="324"/>
      <c r="AO122" s="324"/>
      <c r="AP122" s="268"/>
      <c r="AQ122" s="271"/>
    </row>
    <row r="123" spans="1:43" s="144" customFormat="1" ht="30" hidden="1" customHeight="1" x14ac:dyDescent="0.2">
      <c r="A123" s="171" t="s">
        <v>795</v>
      </c>
      <c r="B123" s="302" t="s">
        <v>588</v>
      </c>
      <c r="C123" s="193" t="s">
        <v>573</v>
      </c>
      <c r="D123" s="173" t="s">
        <v>611</v>
      </c>
      <c r="E123" s="173"/>
      <c r="F123" s="170"/>
      <c r="G123" s="194">
        <v>7.5013499999999995</v>
      </c>
      <c r="H123" s="194">
        <v>0</v>
      </c>
      <c r="I123" s="172" t="s">
        <v>518</v>
      </c>
      <c r="J123" s="172" t="s">
        <v>518</v>
      </c>
      <c r="K123" s="203">
        <f t="shared" si="5"/>
        <v>0</v>
      </c>
      <c r="L123" s="203">
        <f t="shared" si="5"/>
        <v>0</v>
      </c>
      <c r="M123" s="305">
        <v>0</v>
      </c>
      <c r="N123" s="194"/>
      <c r="O123" s="194"/>
      <c r="P123" s="194"/>
      <c r="Q123" s="194">
        <v>0</v>
      </c>
      <c r="R123" s="194"/>
      <c r="S123" s="194"/>
      <c r="T123" s="194"/>
      <c r="U123" s="194"/>
      <c r="V123" s="305">
        <f t="shared" si="6"/>
        <v>0</v>
      </c>
      <c r="W123" s="318"/>
      <c r="X123" s="352"/>
      <c r="Y123" s="315"/>
      <c r="Z123" s="315"/>
      <c r="AA123" s="315"/>
      <c r="AB123" s="315"/>
      <c r="AC123" s="315"/>
      <c r="AD123" s="324"/>
      <c r="AE123" s="324"/>
      <c r="AF123" s="324"/>
      <c r="AG123" s="324"/>
      <c r="AH123" s="324"/>
      <c r="AI123" s="324"/>
      <c r="AJ123" s="324"/>
      <c r="AK123" s="324"/>
      <c r="AL123" s="324"/>
      <c r="AM123" s="324"/>
      <c r="AN123" s="324"/>
      <c r="AO123" s="324"/>
      <c r="AP123" s="268"/>
      <c r="AQ123" s="271"/>
    </row>
    <row r="124" spans="1:43" s="144" customFormat="1" ht="30" hidden="1" customHeight="1" x14ac:dyDescent="0.2">
      <c r="A124" s="171" t="s">
        <v>796</v>
      </c>
      <c r="B124" s="302" t="s">
        <v>589</v>
      </c>
      <c r="C124" s="193" t="s">
        <v>573</v>
      </c>
      <c r="D124" s="173" t="s">
        <v>612</v>
      </c>
      <c r="E124" s="173"/>
      <c r="F124" s="170"/>
      <c r="G124" s="194">
        <v>0.13002340000000001</v>
      </c>
      <c r="H124" s="194">
        <v>0</v>
      </c>
      <c r="I124" s="172" t="s">
        <v>518</v>
      </c>
      <c r="J124" s="172" t="s">
        <v>518</v>
      </c>
      <c r="K124" s="203">
        <f t="shared" si="5"/>
        <v>0</v>
      </c>
      <c r="L124" s="203">
        <f t="shared" si="5"/>
        <v>0</v>
      </c>
      <c r="M124" s="305">
        <v>0</v>
      </c>
      <c r="N124" s="194"/>
      <c r="O124" s="194"/>
      <c r="P124" s="194"/>
      <c r="Q124" s="194">
        <v>0</v>
      </c>
      <c r="R124" s="194"/>
      <c r="S124" s="194"/>
      <c r="T124" s="194"/>
      <c r="U124" s="194"/>
      <c r="V124" s="305">
        <f t="shared" si="6"/>
        <v>0</v>
      </c>
      <c r="W124" s="318"/>
      <c r="X124" s="352"/>
      <c r="Y124" s="315"/>
      <c r="Z124" s="315"/>
      <c r="AA124" s="315"/>
      <c r="AB124" s="315"/>
      <c r="AC124" s="315"/>
      <c r="AD124" s="324"/>
      <c r="AE124" s="324"/>
      <c r="AF124" s="324"/>
      <c r="AG124" s="324"/>
      <c r="AH124" s="324"/>
      <c r="AI124" s="324"/>
      <c r="AJ124" s="324"/>
      <c r="AK124" s="324"/>
      <c r="AL124" s="324"/>
      <c r="AM124" s="324"/>
      <c r="AN124" s="324"/>
      <c r="AO124" s="324"/>
      <c r="AP124" s="268"/>
      <c r="AQ124" s="271"/>
    </row>
    <row r="125" spans="1:43" s="144" customFormat="1" ht="30" hidden="1" customHeight="1" x14ac:dyDescent="0.2">
      <c r="A125" s="171" t="s">
        <v>797</v>
      </c>
      <c r="B125" s="302" t="s">
        <v>590</v>
      </c>
      <c r="C125" s="193" t="s">
        <v>573</v>
      </c>
      <c r="D125" s="173" t="s">
        <v>613</v>
      </c>
      <c r="E125" s="173"/>
      <c r="F125" s="170"/>
      <c r="G125" s="194">
        <v>4.5149999999999997</v>
      </c>
      <c r="H125" s="194">
        <v>0</v>
      </c>
      <c r="I125" s="172" t="s">
        <v>518</v>
      </c>
      <c r="J125" s="172" t="s">
        <v>518</v>
      </c>
      <c r="K125" s="203">
        <f t="shared" si="5"/>
        <v>0</v>
      </c>
      <c r="L125" s="203">
        <f t="shared" si="5"/>
        <v>0</v>
      </c>
      <c r="M125" s="305">
        <v>0</v>
      </c>
      <c r="N125" s="194"/>
      <c r="O125" s="194"/>
      <c r="P125" s="194"/>
      <c r="Q125" s="194">
        <v>0</v>
      </c>
      <c r="R125" s="194"/>
      <c r="S125" s="194"/>
      <c r="T125" s="194"/>
      <c r="U125" s="194"/>
      <c r="V125" s="305">
        <f t="shared" si="6"/>
        <v>0</v>
      </c>
      <c r="W125" s="318"/>
      <c r="X125" s="352"/>
      <c r="Y125" s="315"/>
      <c r="Z125" s="315"/>
      <c r="AA125" s="315"/>
      <c r="AB125" s="315"/>
      <c r="AC125" s="315"/>
      <c r="AD125" s="324"/>
      <c r="AE125" s="324"/>
      <c r="AF125" s="324"/>
      <c r="AG125" s="324"/>
      <c r="AH125" s="324"/>
      <c r="AI125" s="324"/>
      <c r="AJ125" s="324"/>
      <c r="AK125" s="324"/>
      <c r="AL125" s="324"/>
      <c r="AM125" s="324"/>
      <c r="AN125" s="324"/>
      <c r="AO125" s="324"/>
      <c r="AP125" s="268"/>
      <c r="AQ125" s="271"/>
    </row>
    <row r="126" spans="1:43" s="144" customFormat="1" ht="30" hidden="1" customHeight="1" x14ac:dyDescent="0.2">
      <c r="A126" s="171" t="s">
        <v>798</v>
      </c>
      <c r="B126" s="302" t="s">
        <v>591</v>
      </c>
      <c r="C126" s="193" t="s">
        <v>573</v>
      </c>
      <c r="D126" s="173" t="s">
        <v>614</v>
      </c>
      <c r="E126" s="173"/>
      <c r="F126" s="170"/>
      <c r="G126" s="194">
        <v>2.7090000000000001</v>
      </c>
      <c r="H126" s="194">
        <v>0</v>
      </c>
      <c r="I126" s="172" t="s">
        <v>518</v>
      </c>
      <c r="J126" s="172" t="s">
        <v>518</v>
      </c>
      <c r="K126" s="203">
        <f t="shared" si="5"/>
        <v>0</v>
      </c>
      <c r="L126" s="203">
        <f t="shared" si="5"/>
        <v>0</v>
      </c>
      <c r="M126" s="305">
        <v>0</v>
      </c>
      <c r="N126" s="194"/>
      <c r="O126" s="194"/>
      <c r="P126" s="194"/>
      <c r="Q126" s="194">
        <v>0</v>
      </c>
      <c r="R126" s="194"/>
      <c r="S126" s="194"/>
      <c r="T126" s="194"/>
      <c r="U126" s="194"/>
      <c r="V126" s="305">
        <f t="shared" si="6"/>
        <v>0</v>
      </c>
      <c r="W126" s="318"/>
      <c r="X126" s="352"/>
      <c r="Y126" s="315"/>
      <c r="Z126" s="315"/>
      <c r="AA126" s="315"/>
      <c r="AB126" s="315"/>
      <c r="AC126" s="315"/>
      <c r="AD126" s="324"/>
      <c r="AE126" s="324"/>
      <c r="AF126" s="324"/>
      <c r="AG126" s="324"/>
      <c r="AH126" s="324"/>
      <c r="AI126" s="324"/>
      <c r="AJ126" s="324"/>
      <c r="AK126" s="324"/>
      <c r="AL126" s="324"/>
      <c r="AM126" s="324"/>
      <c r="AN126" s="324"/>
      <c r="AO126" s="324"/>
      <c r="AP126" s="268"/>
      <c r="AQ126" s="271"/>
    </row>
    <row r="127" spans="1:43" s="144" customFormat="1" ht="30" hidden="1" customHeight="1" x14ac:dyDescent="0.2">
      <c r="A127" s="171" t="s">
        <v>799</v>
      </c>
      <c r="B127" s="302" t="s">
        <v>583</v>
      </c>
      <c r="C127" s="193" t="s">
        <v>573</v>
      </c>
      <c r="D127" s="173" t="s">
        <v>615</v>
      </c>
      <c r="E127" s="173"/>
      <c r="F127" s="170"/>
      <c r="G127" s="194">
        <v>12.974382</v>
      </c>
      <c r="H127" s="194">
        <v>0</v>
      </c>
      <c r="I127" s="172" t="s">
        <v>518</v>
      </c>
      <c r="J127" s="172" t="s">
        <v>518</v>
      </c>
      <c r="K127" s="203">
        <f t="shared" si="5"/>
        <v>0</v>
      </c>
      <c r="L127" s="203">
        <f t="shared" si="5"/>
        <v>0</v>
      </c>
      <c r="M127" s="305">
        <v>0</v>
      </c>
      <c r="N127" s="194"/>
      <c r="O127" s="194"/>
      <c r="P127" s="194"/>
      <c r="Q127" s="194">
        <v>0</v>
      </c>
      <c r="R127" s="194"/>
      <c r="S127" s="194"/>
      <c r="T127" s="194"/>
      <c r="U127" s="194"/>
      <c r="V127" s="305">
        <f t="shared" si="6"/>
        <v>0</v>
      </c>
      <c r="W127" s="318"/>
      <c r="X127" s="352"/>
      <c r="Y127" s="315"/>
      <c r="Z127" s="315"/>
      <c r="AA127" s="315"/>
      <c r="AB127" s="315"/>
      <c r="AC127" s="315"/>
      <c r="AD127" s="324"/>
      <c r="AE127" s="324"/>
      <c r="AF127" s="324"/>
      <c r="AG127" s="324"/>
      <c r="AH127" s="324"/>
      <c r="AI127" s="324"/>
      <c r="AJ127" s="324"/>
      <c r="AK127" s="324"/>
      <c r="AL127" s="324"/>
      <c r="AM127" s="324"/>
      <c r="AN127" s="324"/>
      <c r="AO127" s="324"/>
      <c r="AP127" s="268"/>
      <c r="AQ127" s="271"/>
    </row>
    <row r="128" spans="1:43" s="144" customFormat="1" ht="30" hidden="1" customHeight="1" x14ac:dyDescent="0.2">
      <c r="A128" s="171" t="s">
        <v>800</v>
      </c>
      <c r="B128" s="302" t="s">
        <v>592</v>
      </c>
      <c r="C128" s="193" t="s">
        <v>573</v>
      </c>
      <c r="D128" s="173" t="s">
        <v>616</v>
      </c>
      <c r="E128" s="173"/>
      <c r="F128" s="170"/>
      <c r="G128" s="194">
        <v>12.974382</v>
      </c>
      <c r="H128" s="194">
        <v>0</v>
      </c>
      <c r="I128" s="172" t="s">
        <v>669</v>
      </c>
      <c r="J128" s="172" t="s">
        <v>669</v>
      </c>
      <c r="K128" s="203">
        <f t="shared" si="5"/>
        <v>0</v>
      </c>
      <c r="L128" s="203">
        <f t="shared" si="5"/>
        <v>0</v>
      </c>
      <c r="M128" s="305">
        <v>0</v>
      </c>
      <c r="N128" s="194"/>
      <c r="O128" s="194"/>
      <c r="P128" s="194"/>
      <c r="Q128" s="194"/>
      <c r="R128" s="194">
        <v>0</v>
      </c>
      <c r="S128" s="194"/>
      <c r="T128" s="194"/>
      <c r="U128" s="194"/>
      <c r="V128" s="305">
        <f t="shared" si="6"/>
        <v>0</v>
      </c>
      <c r="W128" s="318"/>
      <c r="X128" s="352"/>
      <c r="Y128" s="315"/>
      <c r="Z128" s="315"/>
      <c r="AA128" s="315"/>
      <c r="AB128" s="315"/>
      <c r="AC128" s="315"/>
      <c r="AD128" s="324"/>
      <c r="AE128" s="324"/>
      <c r="AF128" s="324"/>
      <c r="AG128" s="324"/>
      <c r="AH128" s="324"/>
      <c r="AI128" s="324"/>
      <c r="AJ128" s="324"/>
      <c r="AK128" s="324"/>
      <c r="AL128" s="324"/>
      <c r="AM128" s="324"/>
      <c r="AN128" s="324"/>
      <c r="AO128" s="324"/>
      <c r="AP128" s="268"/>
      <c r="AQ128" s="271"/>
    </row>
    <row r="129" spans="1:43" s="144" customFormat="1" ht="30" hidden="1" customHeight="1" x14ac:dyDescent="0.2">
      <c r="A129" s="171" t="s">
        <v>801</v>
      </c>
      <c r="B129" s="302" t="s">
        <v>593</v>
      </c>
      <c r="C129" s="193" t="s">
        <v>573</v>
      </c>
      <c r="D129" s="173" t="s">
        <v>617</v>
      </c>
      <c r="E129" s="173"/>
      <c r="F129" s="170"/>
      <c r="G129" s="194">
        <v>1.100544</v>
      </c>
      <c r="H129" s="194">
        <v>0</v>
      </c>
      <c r="I129" s="172" t="s">
        <v>669</v>
      </c>
      <c r="J129" s="172" t="s">
        <v>669</v>
      </c>
      <c r="K129" s="203">
        <f t="shared" si="5"/>
        <v>0</v>
      </c>
      <c r="L129" s="203">
        <f t="shared" si="5"/>
        <v>0</v>
      </c>
      <c r="M129" s="305">
        <v>0</v>
      </c>
      <c r="N129" s="194"/>
      <c r="O129" s="194"/>
      <c r="P129" s="194"/>
      <c r="Q129" s="194"/>
      <c r="R129" s="194">
        <v>0</v>
      </c>
      <c r="S129" s="194"/>
      <c r="T129" s="194"/>
      <c r="U129" s="194"/>
      <c r="V129" s="305">
        <f t="shared" si="6"/>
        <v>0</v>
      </c>
      <c r="W129" s="318"/>
      <c r="X129" s="352"/>
      <c r="Y129" s="315"/>
      <c r="Z129" s="315"/>
      <c r="AA129" s="315"/>
      <c r="AB129" s="315"/>
      <c r="AC129" s="315"/>
      <c r="AD129" s="324"/>
      <c r="AE129" s="324"/>
      <c r="AF129" s="324"/>
      <c r="AG129" s="324"/>
      <c r="AH129" s="324"/>
      <c r="AI129" s="324"/>
      <c r="AJ129" s="324"/>
      <c r="AK129" s="324"/>
      <c r="AL129" s="324"/>
      <c r="AM129" s="324"/>
      <c r="AN129" s="324"/>
      <c r="AO129" s="324"/>
      <c r="AP129" s="268"/>
      <c r="AQ129" s="271"/>
    </row>
    <row r="130" spans="1:43" s="144" customFormat="1" ht="30" hidden="1" customHeight="1" x14ac:dyDescent="0.2">
      <c r="A130" s="171" t="s">
        <v>802</v>
      </c>
      <c r="B130" s="302" t="s">
        <v>594</v>
      </c>
      <c r="C130" s="193" t="s">
        <v>573</v>
      </c>
      <c r="D130" s="173" t="s">
        <v>618</v>
      </c>
      <c r="E130" s="173"/>
      <c r="F130" s="170"/>
      <c r="G130" s="194">
        <v>1.702404</v>
      </c>
      <c r="H130" s="194">
        <v>0</v>
      </c>
      <c r="I130" s="172" t="s">
        <v>669</v>
      </c>
      <c r="J130" s="172" t="s">
        <v>669</v>
      </c>
      <c r="K130" s="203">
        <f t="shared" si="5"/>
        <v>0</v>
      </c>
      <c r="L130" s="203">
        <f t="shared" si="5"/>
        <v>0</v>
      </c>
      <c r="M130" s="305">
        <v>0</v>
      </c>
      <c r="N130" s="194"/>
      <c r="O130" s="194"/>
      <c r="P130" s="194"/>
      <c r="Q130" s="194"/>
      <c r="R130" s="194">
        <v>0</v>
      </c>
      <c r="S130" s="194"/>
      <c r="T130" s="194"/>
      <c r="U130" s="194"/>
      <c r="V130" s="305">
        <f t="shared" si="6"/>
        <v>0</v>
      </c>
      <c r="W130" s="318"/>
      <c r="X130" s="352"/>
      <c r="Y130" s="315"/>
      <c r="Z130" s="315"/>
      <c r="AA130" s="315"/>
      <c r="AB130" s="315"/>
      <c r="AC130" s="315"/>
      <c r="AD130" s="324"/>
      <c r="AE130" s="324"/>
      <c r="AF130" s="324"/>
      <c r="AG130" s="324"/>
      <c r="AH130" s="324"/>
      <c r="AI130" s="324"/>
      <c r="AJ130" s="324"/>
      <c r="AK130" s="324"/>
      <c r="AL130" s="324"/>
      <c r="AM130" s="324"/>
      <c r="AN130" s="324"/>
      <c r="AO130" s="324"/>
      <c r="AP130" s="268"/>
      <c r="AQ130" s="271"/>
    </row>
    <row r="131" spans="1:43" s="144" customFormat="1" ht="30" hidden="1" customHeight="1" x14ac:dyDescent="0.2">
      <c r="A131" s="171" t="s">
        <v>803</v>
      </c>
      <c r="B131" s="302" t="s">
        <v>734</v>
      </c>
      <c r="C131" s="193" t="s">
        <v>573</v>
      </c>
      <c r="D131" s="173" t="s">
        <v>619</v>
      </c>
      <c r="E131" s="173"/>
      <c r="F131" s="170"/>
      <c r="G131" s="194">
        <v>12.974382</v>
      </c>
      <c r="H131" s="194">
        <v>0</v>
      </c>
      <c r="I131" s="172" t="s">
        <v>669</v>
      </c>
      <c r="J131" s="172" t="s">
        <v>669</v>
      </c>
      <c r="K131" s="203">
        <f t="shared" si="5"/>
        <v>0</v>
      </c>
      <c r="L131" s="203">
        <f t="shared" si="5"/>
        <v>0</v>
      </c>
      <c r="M131" s="305">
        <v>0</v>
      </c>
      <c r="N131" s="194"/>
      <c r="O131" s="194"/>
      <c r="P131" s="194"/>
      <c r="Q131" s="194"/>
      <c r="R131" s="194">
        <v>0</v>
      </c>
      <c r="S131" s="194"/>
      <c r="T131" s="194"/>
      <c r="U131" s="194"/>
      <c r="V131" s="305">
        <f t="shared" si="6"/>
        <v>0</v>
      </c>
      <c r="W131" s="318"/>
      <c r="X131" s="352"/>
      <c r="Y131" s="315"/>
      <c r="Z131" s="315"/>
      <c r="AA131" s="315"/>
      <c r="AB131" s="315"/>
      <c r="AC131" s="315"/>
      <c r="AD131" s="324"/>
      <c r="AE131" s="324"/>
      <c r="AF131" s="324"/>
      <c r="AG131" s="324"/>
      <c r="AH131" s="324"/>
      <c r="AI131" s="324"/>
      <c r="AJ131" s="324"/>
      <c r="AK131" s="324"/>
      <c r="AL131" s="324"/>
      <c r="AM131" s="324"/>
      <c r="AN131" s="324"/>
      <c r="AO131" s="324"/>
      <c r="AP131" s="268"/>
      <c r="AQ131" s="271"/>
    </row>
    <row r="132" spans="1:43" s="144" customFormat="1" ht="30" hidden="1" customHeight="1" x14ac:dyDescent="0.2">
      <c r="A132" s="171" t="s">
        <v>804</v>
      </c>
      <c r="B132" s="302" t="s">
        <v>595</v>
      </c>
      <c r="C132" s="193" t="s">
        <v>573</v>
      </c>
      <c r="D132" s="173" t="s">
        <v>620</v>
      </c>
      <c r="E132" s="173"/>
      <c r="F132" s="170"/>
      <c r="G132" s="194">
        <v>10.979645999999999</v>
      </c>
      <c r="H132" s="194">
        <v>0</v>
      </c>
      <c r="I132" s="172" t="s">
        <v>669</v>
      </c>
      <c r="J132" s="172" t="s">
        <v>669</v>
      </c>
      <c r="K132" s="203">
        <f t="shared" si="5"/>
        <v>0</v>
      </c>
      <c r="L132" s="203">
        <f t="shared" si="5"/>
        <v>0</v>
      </c>
      <c r="M132" s="305">
        <v>0</v>
      </c>
      <c r="N132" s="194"/>
      <c r="O132" s="194"/>
      <c r="P132" s="194"/>
      <c r="Q132" s="194"/>
      <c r="R132" s="194">
        <v>0</v>
      </c>
      <c r="S132" s="194"/>
      <c r="T132" s="194"/>
      <c r="U132" s="194"/>
      <c r="V132" s="305">
        <f t="shared" si="6"/>
        <v>0</v>
      </c>
      <c r="W132" s="318"/>
      <c r="X132" s="352"/>
      <c r="Y132" s="315"/>
      <c r="Z132" s="315"/>
      <c r="AA132" s="315"/>
      <c r="AB132" s="315"/>
      <c r="AC132" s="315"/>
      <c r="AD132" s="324"/>
      <c r="AE132" s="324"/>
      <c r="AF132" s="324"/>
      <c r="AG132" s="324"/>
      <c r="AH132" s="324"/>
      <c r="AI132" s="324"/>
      <c r="AJ132" s="324"/>
      <c r="AK132" s="324"/>
      <c r="AL132" s="324"/>
      <c r="AM132" s="324"/>
      <c r="AN132" s="324"/>
      <c r="AO132" s="324"/>
      <c r="AP132" s="268"/>
      <c r="AQ132" s="271"/>
    </row>
    <row r="133" spans="1:43" s="144" customFormat="1" ht="30" hidden="1" customHeight="1" x14ac:dyDescent="0.2">
      <c r="A133" s="171" t="s">
        <v>805</v>
      </c>
      <c r="B133" s="302" t="s">
        <v>596</v>
      </c>
      <c r="C133" s="193" t="s">
        <v>573</v>
      </c>
      <c r="D133" s="173" t="s">
        <v>621</v>
      </c>
      <c r="E133" s="173"/>
      <c r="F133" s="170"/>
      <c r="G133" s="194">
        <v>6.1045799999999995</v>
      </c>
      <c r="H133" s="194">
        <v>0</v>
      </c>
      <c r="I133" s="172" t="s">
        <v>670</v>
      </c>
      <c r="J133" s="172" t="s">
        <v>670</v>
      </c>
      <c r="K133" s="203">
        <f t="shared" si="5"/>
        <v>0</v>
      </c>
      <c r="L133" s="203">
        <f t="shared" si="5"/>
        <v>0</v>
      </c>
      <c r="M133" s="305">
        <v>0</v>
      </c>
      <c r="N133" s="194"/>
      <c r="O133" s="194"/>
      <c r="P133" s="194"/>
      <c r="Q133" s="194"/>
      <c r="R133" s="194"/>
      <c r="S133" s="194">
        <v>0</v>
      </c>
      <c r="T133" s="194"/>
      <c r="U133" s="194"/>
      <c r="V133" s="305">
        <f t="shared" si="6"/>
        <v>0</v>
      </c>
      <c r="W133" s="318"/>
      <c r="X133" s="352"/>
      <c r="Y133" s="315"/>
      <c r="Z133" s="315"/>
      <c r="AA133" s="315"/>
      <c r="AB133" s="315"/>
      <c r="AC133" s="315"/>
      <c r="AD133" s="324"/>
      <c r="AE133" s="324"/>
      <c r="AF133" s="324"/>
      <c r="AG133" s="324"/>
      <c r="AH133" s="324"/>
      <c r="AI133" s="324"/>
      <c r="AJ133" s="324"/>
      <c r="AK133" s="324"/>
      <c r="AL133" s="324"/>
      <c r="AM133" s="324"/>
      <c r="AN133" s="324"/>
      <c r="AO133" s="324"/>
      <c r="AP133" s="268"/>
      <c r="AQ133" s="271"/>
    </row>
    <row r="134" spans="1:43" s="144" customFormat="1" ht="30" hidden="1" customHeight="1" x14ac:dyDescent="0.2">
      <c r="A134" s="171" t="s">
        <v>806</v>
      </c>
      <c r="B134" s="302" t="s">
        <v>597</v>
      </c>
      <c r="C134" s="193" t="s">
        <v>573</v>
      </c>
      <c r="D134" s="173" t="s">
        <v>622</v>
      </c>
      <c r="E134" s="173"/>
      <c r="F134" s="170"/>
      <c r="G134" s="194">
        <v>43.308126000000001</v>
      </c>
      <c r="H134" s="194">
        <v>0</v>
      </c>
      <c r="I134" s="172" t="s">
        <v>518</v>
      </c>
      <c r="J134" s="172" t="s">
        <v>518</v>
      </c>
      <c r="K134" s="203">
        <f t="shared" si="5"/>
        <v>0</v>
      </c>
      <c r="L134" s="203">
        <f t="shared" si="5"/>
        <v>0</v>
      </c>
      <c r="M134" s="305">
        <v>0</v>
      </c>
      <c r="N134" s="194"/>
      <c r="O134" s="194"/>
      <c r="P134" s="194"/>
      <c r="Q134" s="194">
        <v>0</v>
      </c>
      <c r="R134" s="194"/>
      <c r="S134" s="194"/>
      <c r="T134" s="194"/>
      <c r="U134" s="194"/>
      <c r="V134" s="305">
        <f t="shared" si="6"/>
        <v>0</v>
      </c>
      <c r="W134" s="318"/>
      <c r="X134" s="352"/>
      <c r="Y134" s="315"/>
      <c r="Z134" s="315"/>
      <c r="AA134" s="315"/>
      <c r="AB134" s="315"/>
      <c r="AC134" s="315"/>
      <c r="AD134" s="324"/>
      <c r="AE134" s="324"/>
      <c r="AF134" s="324"/>
      <c r="AG134" s="324"/>
      <c r="AH134" s="324"/>
      <c r="AI134" s="324"/>
      <c r="AJ134" s="324"/>
      <c r="AK134" s="324"/>
      <c r="AL134" s="324"/>
      <c r="AM134" s="324"/>
      <c r="AN134" s="324"/>
      <c r="AO134" s="324"/>
      <c r="AP134" s="268"/>
      <c r="AQ134" s="271"/>
    </row>
    <row r="135" spans="1:43" s="144" customFormat="1" ht="30" hidden="1" customHeight="1" x14ac:dyDescent="0.2">
      <c r="A135" s="171" t="s">
        <v>807</v>
      </c>
      <c r="B135" s="302" t="s">
        <v>598</v>
      </c>
      <c r="C135" s="193" t="s">
        <v>573</v>
      </c>
      <c r="D135" s="173" t="s">
        <v>623</v>
      </c>
      <c r="E135" s="173"/>
      <c r="F135" s="170"/>
      <c r="G135" s="194">
        <v>1.8935966</v>
      </c>
      <c r="H135" s="194">
        <v>0</v>
      </c>
      <c r="I135" s="172" t="s">
        <v>518</v>
      </c>
      <c r="J135" s="172" t="s">
        <v>518</v>
      </c>
      <c r="K135" s="203">
        <f t="shared" si="5"/>
        <v>0</v>
      </c>
      <c r="L135" s="203">
        <f t="shared" si="5"/>
        <v>0</v>
      </c>
      <c r="M135" s="305">
        <v>0</v>
      </c>
      <c r="N135" s="194"/>
      <c r="O135" s="194"/>
      <c r="P135" s="194"/>
      <c r="Q135" s="194">
        <v>0</v>
      </c>
      <c r="R135" s="194"/>
      <c r="S135" s="194"/>
      <c r="T135" s="194"/>
      <c r="U135" s="194"/>
      <c r="V135" s="305">
        <f t="shared" si="6"/>
        <v>0</v>
      </c>
      <c r="W135" s="318"/>
      <c r="X135" s="352"/>
      <c r="Y135" s="315"/>
      <c r="Z135" s="315"/>
      <c r="AA135" s="315"/>
      <c r="AB135" s="315"/>
      <c r="AC135" s="315"/>
      <c r="AD135" s="324"/>
      <c r="AE135" s="324"/>
      <c r="AF135" s="324"/>
      <c r="AG135" s="324"/>
      <c r="AH135" s="324"/>
      <c r="AI135" s="324"/>
      <c r="AJ135" s="324"/>
      <c r="AK135" s="324"/>
      <c r="AL135" s="324"/>
      <c r="AM135" s="324"/>
      <c r="AN135" s="324"/>
      <c r="AO135" s="324"/>
      <c r="AP135" s="268"/>
      <c r="AQ135" s="271"/>
    </row>
    <row r="136" spans="1:43" s="144" customFormat="1" ht="30" hidden="1" customHeight="1" x14ac:dyDescent="0.2">
      <c r="A136" s="171" t="s">
        <v>808</v>
      </c>
      <c r="B136" s="302" t="s">
        <v>599</v>
      </c>
      <c r="C136" s="193" t="s">
        <v>573</v>
      </c>
      <c r="D136" s="173" t="s">
        <v>624</v>
      </c>
      <c r="E136" s="173"/>
      <c r="F136" s="170"/>
      <c r="G136" s="194">
        <v>9.1016379999999995</v>
      </c>
      <c r="H136" s="194">
        <v>0</v>
      </c>
      <c r="I136" s="172" t="s">
        <v>518</v>
      </c>
      <c r="J136" s="172" t="s">
        <v>518</v>
      </c>
      <c r="K136" s="203">
        <f t="shared" si="5"/>
        <v>0</v>
      </c>
      <c r="L136" s="203">
        <f t="shared" si="5"/>
        <v>0</v>
      </c>
      <c r="M136" s="305">
        <v>0</v>
      </c>
      <c r="N136" s="194"/>
      <c r="O136" s="194"/>
      <c r="P136" s="194"/>
      <c r="Q136" s="194">
        <v>0</v>
      </c>
      <c r="R136" s="194"/>
      <c r="S136" s="194"/>
      <c r="T136" s="194"/>
      <c r="U136" s="194"/>
      <c r="V136" s="305">
        <f t="shared" si="6"/>
        <v>0</v>
      </c>
      <c r="W136" s="318"/>
      <c r="X136" s="352"/>
      <c r="Y136" s="315"/>
      <c r="Z136" s="315"/>
      <c r="AA136" s="315"/>
      <c r="AB136" s="315"/>
      <c r="AC136" s="315"/>
      <c r="AD136" s="324"/>
      <c r="AE136" s="324"/>
      <c r="AF136" s="324"/>
      <c r="AG136" s="324"/>
      <c r="AH136" s="324"/>
      <c r="AI136" s="324"/>
      <c r="AJ136" s="324"/>
      <c r="AK136" s="324"/>
      <c r="AL136" s="324"/>
      <c r="AM136" s="324"/>
      <c r="AN136" s="324"/>
      <c r="AO136" s="324"/>
      <c r="AP136" s="268"/>
      <c r="AQ136" s="271"/>
    </row>
    <row r="137" spans="1:43" s="144" customFormat="1" ht="30" hidden="1" customHeight="1" x14ac:dyDescent="0.2">
      <c r="A137" s="171" t="s">
        <v>809</v>
      </c>
      <c r="B137" s="302" t="s">
        <v>600</v>
      </c>
      <c r="C137" s="193" t="s">
        <v>573</v>
      </c>
      <c r="D137" s="173" t="s">
        <v>625</v>
      </c>
      <c r="E137" s="173"/>
      <c r="F137" s="170"/>
      <c r="G137" s="194">
        <v>4.9020000000000001E-2</v>
      </c>
      <c r="H137" s="194">
        <v>0</v>
      </c>
      <c r="I137" s="172" t="s">
        <v>518</v>
      </c>
      <c r="J137" s="172" t="s">
        <v>518</v>
      </c>
      <c r="K137" s="203">
        <f t="shared" si="5"/>
        <v>0</v>
      </c>
      <c r="L137" s="203">
        <f t="shared" si="5"/>
        <v>0</v>
      </c>
      <c r="M137" s="305">
        <v>0</v>
      </c>
      <c r="N137" s="194"/>
      <c r="O137" s="194"/>
      <c r="P137" s="194"/>
      <c r="Q137" s="194">
        <v>0</v>
      </c>
      <c r="R137" s="194"/>
      <c r="S137" s="194"/>
      <c r="T137" s="194"/>
      <c r="U137" s="194"/>
      <c r="V137" s="305">
        <f t="shared" si="6"/>
        <v>0</v>
      </c>
      <c r="W137" s="318"/>
      <c r="X137" s="352"/>
      <c r="Y137" s="315"/>
      <c r="Z137" s="315"/>
      <c r="AA137" s="315"/>
      <c r="AB137" s="315"/>
      <c r="AC137" s="315"/>
      <c r="AD137" s="324"/>
      <c r="AE137" s="324"/>
      <c r="AF137" s="324"/>
      <c r="AG137" s="324"/>
      <c r="AH137" s="324"/>
      <c r="AI137" s="324"/>
      <c r="AJ137" s="324"/>
      <c r="AK137" s="324"/>
      <c r="AL137" s="324"/>
      <c r="AM137" s="324"/>
      <c r="AN137" s="324"/>
      <c r="AO137" s="324"/>
      <c r="AP137" s="268"/>
      <c r="AQ137" s="271"/>
    </row>
    <row r="138" spans="1:43" s="144" customFormat="1" ht="30" hidden="1" customHeight="1" x14ac:dyDescent="0.2">
      <c r="A138" s="171" t="s">
        <v>810</v>
      </c>
      <c r="B138" s="302" t="s">
        <v>569</v>
      </c>
      <c r="C138" s="193" t="s">
        <v>573</v>
      </c>
      <c r="D138" s="173" t="s">
        <v>626</v>
      </c>
      <c r="E138" s="173"/>
      <c r="F138" s="170"/>
      <c r="G138" s="194">
        <v>3.6120000000000001</v>
      </c>
      <c r="H138" s="194">
        <v>0</v>
      </c>
      <c r="I138" s="172" t="s">
        <v>670</v>
      </c>
      <c r="J138" s="172" t="s">
        <v>670</v>
      </c>
      <c r="K138" s="203">
        <f t="shared" si="5"/>
        <v>0</v>
      </c>
      <c r="L138" s="203">
        <f t="shared" si="5"/>
        <v>0</v>
      </c>
      <c r="M138" s="305">
        <v>0</v>
      </c>
      <c r="N138" s="194"/>
      <c r="O138" s="194"/>
      <c r="P138" s="194"/>
      <c r="Q138" s="194"/>
      <c r="R138" s="194"/>
      <c r="S138" s="194">
        <v>0</v>
      </c>
      <c r="T138" s="194"/>
      <c r="U138" s="194"/>
      <c r="V138" s="305">
        <f t="shared" si="6"/>
        <v>0</v>
      </c>
      <c r="W138" s="318"/>
      <c r="X138" s="352"/>
      <c r="Y138" s="315"/>
      <c r="Z138" s="315"/>
      <c r="AA138" s="315"/>
      <c r="AB138" s="315"/>
      <c r="AC138" s="315"/>
      <c r="AD138" s="324"/>
      <c r="AE138" s="324"/>
      <c r="AF138" s="324"/>
      <c r="AG138" s="324"/>
      <c r="AH138" s="324"/>
      <c r="AI138" s="324"/>
      <c r="AJ138" s="324"/>
      <c r="AK138" s="324"/>
      <c r="AL138" s="324"/>
      <c r="AM138" s="324"/>
      <c r="AN138" s="324"/>
      <c r="AO138" s="324"/>
      <c r="AP138" s="268"/>
      <c r="AQ138" s="271"/>
    </row>
    <row r="139" spans="1:43" s="144" customFormat="1" ht="30" hidden="1" customHeight="1" x14ac:dyDescent="0.2">
      <c r="A139" s="171" t="s">
        <v>811</v>
      </c>
      <c r="B139" s="302" t="s">
        <v>570</v>
      </c>
      <c r="C139" s="193" t="s">
        <v>573</v>
      </c>
      <c r="D139" s="173" t="s">
        <v>630</v>
      </c>
      <c r="E139" s="173"/>
      <c r="F139" s="170"/>
      <c r="G139" s="194">
        <v>3.6120000000000001</v>
      </c>
      <c r="H139" s="194">
        <v>0</v>
      </c>
      <c r="I139" s="172" t="s">
        <v>670</v>
      </c>
      <c r="J139" s="172" t="s">
        <v>670</v>
      </c>
      <c r="K139" s="203">
        <f t="shared" si="5"/>
        <v>0</v>
      </c>
      <c r="L139" s="203">
        <f t="shared" si="5"/>
        <v>0</v>
      </c>
      <c r="M139" s="305">
        <v>0</v>
      </c>
      <c r="N139" s="194"/>
      <c r="O139" s="194"/>
      <c r="P139" s="194"/>
      <c r="Q139" s="194"/>
      <c r="R139" s="194"/>
      <c r="S139" s="194">
        <v>0</v>
      </c>
      <c r="T139" s="194"/>
      <c r="U139" s="194"/>
      <c r="V139" s="305">
        <f t="shared" si="6"/>
        <v>0</v>
      </c>
      <c r="W139" s="318"/>
      <c r="X139" s="352"/>
      <c r="Y139" s="315"/>
      <c r="Z139" s="315"/>
      <c r="AA139" s="315"/>
      <c r="AB139" s="315"/>
      <c r="AC139" s="315"/>
      <c r="AD139" s="324"/>
      <c r="AE139" s="324"/>
      <c r="AF139" s="324"/>
      <c r="AG139" s="324"/>
      <c r="AH139" s="324"/>
      <c r="AI139" s="324"/>
      <c r="AJ139" s="324"/>
      <c r="AK139" s="324"/>
      <c r="AL139" s="324"/>
      <c r="AM139" s="324"/>
      <c r="AN139" s="324"/>
      <c r="AO139" s="324"/>
      <c r="AP139" s="268"/>
      <c r="AQ139" s="271"/>
    </row>
    <row r="140" spans="1:43" s="144" customFormat="1" ht="30" hidden="1" customHeight="1" x14ac:dyDescent="0.2">
      <c r="A140" s="171" t="s">
        <v>812</v>
      </c>
      <c r="B140" s="302" t="s">
        <v>601</v>
      </c>
      <c r="C140" s="193" t="s">
        <v>573</v>
      </c>
      <c r="D140" s="173" t="s">
        <v>629</v>
      </c>
      <c r="E140" s="173"/>
      <c r="F140" s="170"/>
      <c r="G140" s="194">
        <v>3.6120000000000001</v>
      </c>
      <c r="H140" s="194">
        <v>0</v>
      </c>
      <c r="I140" s="172" t="s">
        <v>670</v>
      </c>
      <c r="J140" s="172" t="s">
        <v>670</v>
      </c>
      <c r="K140" s="203">
        <f t="shared" si="5"/>
        <v>0</v>
      </c>
      <c r="L140" s="203">
        <f t="shared" si="5"/>
        <v>0</v>
      </c>
      <c r="M140" s="305">
        <v>0</v>
      </c>
      <c r="N140" s="194"/>
      <c r="O140" s="194"/>
      <c r="P140" s="194"/>
      <c r="Q140" s="194"/>
      <c r="R140" s="194"/>
      <c r="S140" s="194">
        <v>0</v>
      </c>
      <c r="T140" s="194"/>
      <c r="U140" s="194"/>
      <c r="V140" s="305">
        <f t="shared" si="6"/>
        <v>0</v>
      </c>
      <c r="W140" s="318"/>
      <c r="X140" s="352"/>
      <c r="Y140" s="315"/>
      <c r="Z140" s="315"/>
      <c r="AA140" s="315"/>
      <c r="AB140" s="315"/>
      <c r="AC140" s="315"/>
      <c r="AD140" s="324"/>
      <c r="AE140" s="324"/>
      <c r="AF140" s="324"/>
      <c r="AG140" s="324"/>
      <c r="AH140" s="324"/>
      <c r="AI140" s="324"/>
      <c r="AJ140" s="324"/>
      <c r="AK140" s="324"/>
      <c r="AL140" s="324"/>
      <c r="AM140" s="324"/>
      <c r="AN140" s="324"/>
      <c r="AO140" s="324"/>
      <c r="AP140" s="268"/>
      <c r="AQ140" s="271"/>
    </row>
    <row r="141" spans="1:43" s="144" customFormat="1" ht="30" hidden="1" customHeight="1" x14ac:dyDescent="0.2">
      <c r="A141" s="171" t="s">
        <v>813</v>
      </c>
      <c r="B141" s="302" t="s">
        <v>602</v>
      </c>
      <c r="C141" s="193" t="s">
        <v>573</v>
      </c>
      <c r="D141" s="173" t="s">
        <v>668</v>
      </c>
      <c r="E141" s="173"/>
      <c r="F141" s="170"/>
      <c r="G141" s="194">
        <v>74</v>
      </c>
      <c r="H141" s="194">
        <v>0</v>
      </c>
      <c r="I141" s="172" t="s">
        <v>671</v>
      </c>
      <c r="J141" s="172" t="s">
        <v>671</v>
      </c>
      <c r="K141" s="203">
        <f t="shared" si="5"/>
        <v>0</v>
      </c>
      <c r="L141" s="203">
        <f t="shared" si="5"/>
        <v>0</v>
      </c>
      <c r="M141" s="305">
        <v>0</v>
      </c>
      <c r="N141" s="194"/>
      <c r="O141" s="194"/>
      <c r="P141" s="194"/>
      <c r="Q141" s="194"/>
      <c r="R141" s="194"/>
      <c r="S141" s="194"/>
      <c r="T141" s="194">
        <v>0</v>
      </c>
      <c r="U141" s="194"/>
      <c r="V141" s="305">
        <f t="shared" si="6"/>
        <v>0</v>
      </c>
      <c r="W141" s="318"/>
      <c r="X141" s="352"/>
      <c r="Y141" s="315"/>
      <c r="Z141" s="315"/>
      <c r="AA141" s="315"/>
      <c r="AB141" s="315"/>
      <c r="AC141" s="315"/>
      <c r="AD141" s="324"/>
      <c r="AE141" s="324"/>
      <c r="AF141" s="324"/>
      <c r="AG141" s="324"/>
      <c r="AH141" s="324"/>
      <c r="AI141" s="324"/>
      <c r="AJ141" s="324"/>
      <c r="AK141" s="324"/>
      <c r="AL141" s="324"/>
      <c r="AM141" s="324"/>
      <c r="AN141" s="324"/>
      <c r="AO141" s="324"/>
      <c r="AP141" s="268"/>
      <c r="AQ141" s="271"/>
    </row>
    <row r="142" spans="1:43" s="144" customFormat="1" ht="30" hidden="1" customHeight="1" x14ac:dyDescent="0.2">
      <c r="A142" s="171" t="s">
        <v>814</v>
      </c>
      <c r="B142" s="302" t="s">
        <v>603</v>
      </c>
      <c r="C142" s="193" t="s">
        <v>573</v>
      </c>
      <c r="D142" s="173" t="s">
        <v>627</v>
      </c>
      <c r="E142" s="173"/>
      <c r="F142" s="170"/>
      <c r="G142" s="194">
        <v>56</v>
      </c>
      <c r="H142" s="194">
        <v>0</v>
      </c>
      <c r="I142" s="172" t="s">
        <v>670</v>
      </c>
      <c r="J142" s="172" t="s">
        <v>670</v>
      </c>
      <c r="K142" s="203">
        <f t="shared" si="5"/>
        <v>0</v>
      </c>
      <c r="L142" s="203">
        <f t="shared" si="5"/>
        <v>0</v>
      </c>
      <c r="M142" s="305">
        <v>0</v>
      </c>
      <c r="N142" s="194"/>
      <c r="O142" s="194"/>
      <c r="P142" s="194"/>
      <c r="Q142" s="194"/>
      <c r="R142" s="194"/>
      <c r="S142" s="194">
        <v>0</v>
      </c>
      <c r="T142" s="194"/>
      <c r="U142" s="194"/>
      <c r="V142" s="305">
        <f t="shared" si="6"/>
        <v>0</v>
      </c>
      <c r="W142" s="318"/>
      <c r="X142" s="352"/>
      <c r="Y142" s="315"/>
      <c r="Z142" s="315"/>
      <c r="AA142" s="315"/>
      <c r="AB142" s="315"/>
      <c r="AC142" s="315"/>
      <c r="AD142" s="324"/>
      <c r="AE142" s="324"/>
      <c r="AF142" s="324"/>
      <c r="AG142" s="324"/>
      <c r="AH142" s="324"/>
      <c r="AI142" s="324"/>
      <c r="AJ142" s="324"/>
      <c r="AK142" s="324"/>
      <c r="AL142" s="324"/>
      <c r="AM142" s="324"/>
      <c r="AN142" s="324"/>
      <c r="AO142" s="324"/>
      <c r="AP142" s="268"/>
      <c r="AQ142" s="271"/>
    </row>
    <row r="143" spans="1:43" s="144" customFormat="1" ht="30" hidden="1" customHeight="1" x14ac:dyDescent="0.2">
      <c r="A143" s="171" t="s">
        <v>815</v>
      </c>
      <c r="B143" s="302" t="s">
        <v>654</v>
      </c>
      <c r="C143" s="193" t="s">
        <v>573</v>
      </c>
      <c r="D143" s="173" t="s">
        <v>631</v>
      </c>
      <c r="E143" s="173"/>
      <c r="F143" s="170"/>
      <c r="G143" s="194">
        <v>14.002520000000001</v>
      </c>
      <c r="H143" s="194">
        <v>0</v>
      </c>
      <c r="I143" s="172" t="s">
        <v>670</v>
      </c>
      <c r="J143" s="172" t="s">
        <v>670</v>
      </c>
      <c r="K143" s="203">
        <f t="shared" si="5"/>
        <v>0</v>
      </c>
      <c r="L143" s="203">
        <f t="shared" si="5"/>
        <v>0</v>
      </c>
      <c r="M143" s="305">
        <v>0</v>
      </c>
      <c r="N143" s="194"/>
      <c r="O143" s="194"/>
      <c r="P143" s="194"/>
      <c r="Q143" s="194"/>
      <c r="R143" s="194"/>
      <c r="S143" s="194">
        <v>0</v>
      </c>
      <c r="T143" s="194"/>
      <c r="U143" s="194"/>
      <c r="V143" s="305">
        <f t="shared" si="6"/>
        <v>0</v>
      </c>
      <c r="W143" s="318"/>
      <c r="X143" s="352"/>
      <c r="Y143" s="315"/>
      <c r="Z143" s="315"/>
      <c r="AA143" s="315"/>
      <c r="AB143" s="315"/>
      <c r="AC143" s="315"/>
      <c r="AD143" s="324"/>
      <c r="AE143" s="324"/>
      <c r="AF143" s="324"/>
      <c r="AG143" s="324"/>
      <c r="AH143" s="324"/>
      <c r="AI143" s="324"/>
      <c r="AJ143" s="324"/>
      <c r="AK143" s="324"/>
      <c r="AL143" s="324"/>
      <c r="AM143" s="324"/>
      <c r="AN143" s="324"/>
      <c r="AO143" s="324"/>
      <c r="AP143" s="268"/>
      <c r="AQ143" s="271"/>
    </row>
    <row r="144" spans="1:43" s="144" customFormat="1" ht="30" hidden="1" customHeight="1" x14ac:dyDescent="0.2">
      <c r="A144" s="171" t="s">
        <v>816</v>
      </c>
      <c r="B144" s="302" t="s">
        <v>604</v>
      </c>
      <c r="C144" s="193" t="s">
        <v>573</v>
      </c>
      <c r="D144" s="173" t="s">
        <v>628</v>
      </c>
      <c r="E144" s="173"/>
      <c r="F144" s="170"/>
      <c r="G144" s="194">
        <v>74</v>
      </c>
      <c r="H144" s="194">
        <v>0</v>
      </c>
      <c r="I144" s="172" t="s">
        <v>671</v>
      </c>
      <c r="J144" s="172" t="s">
        <v>671</v>
      </c>
      <c r="K144" s="203">
        <f t="shared" si="5"/>
        <v>0</v>
      </c>
      <c r="L144" s="203">
        <f t="shared" si="5"/>
        <v>0</v>
      </c>
      <c r="M144" s="305">
        <v>0</v>
      </c>
      <c r="N144" s="194"/>
      <c r="O144" s="194"/>
      <c r="P144" s="194"/>
      <c r="Q144" s="194"/>
      <c r="R144" s="194"/>
      <c r="S144" s="194"/>
      <c r="T144" s="194">
        <v>0</v>
      </c>
      <c r="U144" s="194"/>
      <c r="V144" s="305">
        <f t="shared" si="6"/>
        <v>0</v>
      </c>
      <c r="W144" s="318"/>
      <c r="X144" s="352"/>
      <c r="Y144" s="315"/>
      <c r="Z144" s="315"/>
      <c r="AA144" s="315"/>
      <c r="AB144" s="315"/>
      <c r="AC144" s="315"/>
      <c r="AD144" s="324"/>
      <c r="AE144" s="324"/>
      <c r="AF144" s="324"/>
      <c r="AG144" s="324"/>
      <c r="AH144" s="324"/>
      <c r="AI144" s="324"/>
      <c r="AJ144" s="324"/>
      <c r="AK144" s="324"/>
      <c r="AL144" s="324"/>
      <c r="AM144" s="324"/>
      <c r="AN144" s="324"/>
      <c r="AO144" s="324"/>
      <c r="AP144" s="271"/>
      <c r="AQ144" s="271"/>
    </row>
    <row r="145" spans="1:43" s="144" customFormat="1" ht="30" hidden="1" customHeight="1" x14ac:dyDescent="0.2">
      <c r="A145" s="171" t="s">
        <v>817</v>
      </c>
      <c r="B145" s="302" t="s">
        <v>657</v>
      </c>
      <c r="C145" s="193" t="s">
        <v>573</v>
      </c>
      <c r="D145" s="173" t="s">
        <v>653</v>
      </c>
      <c r="E145" s="173"/>
      <c r="F145" s="170"/>
      <c r="G145" s="194">
        <v>13.6</v>
      </c>
      <c r="H145" s="194">
        <v>0</v>
      </c>
      <c r="I145" s="172" t="s">
        <v>670</v>
      </c>
      <c r="J145" s="172" t="s">
        <v>670</v>
      </c>
      <c r="K145" s="203">
        <f t="shared" si="5"/>
        <v>0</v>
      </c>
      <c r="L145" s="203">
        <f t="shared" si="5"/>
        <v>0</v>
      </c>
      <c r="M145" s="305">
        <v>0</v>
      </c>
      <c r="N145" s="194"/>
      <c r="O145" s="194"/>
      <c r="P145" s="194"/>
      <c r="Q145" s="194"/>
      <c r="R145" s="194"/>
      <c r="S145" s="194">
        <v>0</v>
      </c>
      <c r="T145" s="194"/>
      <c r="U145" s="194"/>
      <c r="V145" s="305">
        <f t="shared" si="6"/>
        <v>0</v>
      </c>
      <c r="W145" s="318"/>
      <c r="X145" s="352"/>
      <c r="Y145" s="315"/>
      <c r="Z145" s="315"/>
      <c r="AA145" s="315"/>
      <c r="AB145" s="315"/>
      <c r="AC145" s="315"/>
      <c r="AD145" s="324"/>
      <c r="AE145" s="324"/>
      <c r="AF145" s="324"/>
      <c r="AG145" s="324"/>
      <c r="AH145" s="324"/>
      <c r="AI145" s="324"/>
      <c r="AJ145" s="324"/>
      <c r="AK145" s="324"/>
      <c r="AL145" s="324"/>
      <c r="AM145" s="324"/>
      <c r="AN145" s="324"/>
      <c r="AO145" s="324"/>
      <c r="AP145" s="271"/>
      <c r="AQ145" s="271"/>
    </row>
    <row r="146" spans="1:43" s="144" customFormat="1" ht="30" hidden="1" customHeight="1" x14ac:dyDescent="0.2">
      <c r="A146" s="171" t="s">
        <v>818</v>
      </c>
      <c r="B146" s="302" t="s">
        <v>655</v>
      </c>
      <c r="C146" s="193" t="s">
        <v>656</v>
      </c>
      <c r="D146" s="173" t="s">
        <v>658</v>
      </c>
      <c r="E146" s="173"/>
      <c r="F146" s="170"/>
      <c r="G146" s="340">
        <v>4</v>
      </c>
      <c r="H146" s="194">
        <v>0</v>
      </c>
      <c r="I146" s="172" t="s">
        <v>670</v>
      </c>
      <c r="J146" s="172" t="s">
        <v>670</v>
      </c>
      <c r="K146" s="203">
        <f t="shared" si="5"/>
        <v>0</v>
      </c>
      <c r="L146" s="203">
        <f t="shared" si="5"/>
        <v>0</v>
      </c>
      <c r="M146" s="305">
        <v>0</v>
      </c>
      <c r="N146" s="194"/>
      <c r="O146" s="194"/>
      <c r="P146" s="194"/>
      <c r="Q146" s="194"/>
      <c r="R146" s="194"/>
      <c r="S146" s="194">
        <v>0</v>
      </c>
      <c r="T146" s="194"/>
      <c r="U146" s="194"/>
      <c r="V146" s="305">
        <f t="shared" si="6"/>
        <v>0</v>
      </c>
      <c r="W146" s="318"/>
      <c r="X146" s="352"/>
      <c r="Y146" s="315"/>
      <c r="Z146" s="315"/>
      <c r="AA146" s="315"/>
      <c r="AB146" s="315"/>
      <c r="AC146" s="315"/>
      <c r="AD146" s="324"/>
      <c r="AE146" s="324"/>
      <c r="AF146" s="324"/>
      <c r="AG146" s="324"/>
      <c r="AH146" s="324"/>
      <c r="AI146" s="324"/>
      <c r="AJ146" s="324"/>
      <c r="AK146" s="324"/>
      <c r="AL146" s="324"/>
      <c r="AM146" s="324"/>
      <c r="AN146" s="324"/>
      <c r="AO146" s="324"/>
      <c r="AP146" s="271"/>
      <c r="AQ146" s="271"/>
    </row>
    <row r="147" spans="1:43" s="144" customFormat="1" ht="30" hidden="1" customHeight="1" x14ac:dyDescent="0.2">
      <c r="A147" s="171" t="s">
        <v>819</v>
      </c>
      <c r="B147" s="302" t="s">
        <v>660</v>
      </c>
      <c r="C147" s="193" t="s">
        <v>659</v>
      </c>
      <c r="D147" s="173" t="s">
        <v>661</v>
      </c>
      <c r="E147" s="173"/>
      <c r="F147" s="170"/>
      <c r="G147" s="170">
        <v>0.1</v>
      </c>
      <c r="H147" s="194">
        <v>0</v>
      </c>
      <c r="I147" s="172" t="s">
        <v>670</v>
      </c>
      <c r="J147" s="172" t="s">
        <v>670</v>
      </c>
      <c r="K147" s="203">
        <f t="shared" si="5"/>
        <v>0</v>
      </c>
      <c r="L147" s="203">
        <f t="shared" si="5"/>
        <v>0</v>
      </c>
      <c r="M147" s="305">
        <v>0</v>
      </c>
      <c r="N147" s="194"/>
      <c r="O147" s="194"/>
      <c r="P147" s="194"/>
      <c r="Q147" s="194"/>
      <c r="R147" s="194"/>
      <c r="S147" s="194">
        <v>0</v>
      </c>
      <c r="T147" s="194"/>
      <c r="U147" s="194"/>
      <c r="V147" s="305">
        <f t="shared" si="6"/>
        <v>0</v>
      </c>
      <c r="W147" s="318"/>
      <c r="X147" s="352"/>
      <c r="Y147" s="315"/>
      <c r="Z147" s="315"/>
      <c r="AA147" s="315"/>
      <c r="AB147" s="315"/>
      <c r="AC147" s="315"/>
      <c r="AD147" s="324"/>
      <c r="AE147" s="324"/>
      <c r="AF147" s="324"/>
      <c r="AG147" s="324"/>
      <c r="AH147" s="324"/>
      <c r="AI147" s="324"/>
      <c r="AJ147" s="324"/>
      <c r="AK147" s="324"/>
      <c r="AL147" s="324"/>
      <c r="AM147" s="324"/>
      <c r="AN147" s="324"/>
      <c r="AO147" s="324"/>
      <c r="AP147" s="271"/>
      <c r="AQ147" s="271"/>
    </row>
    <row r="148" spans="1:43" s="144" customFormat="1" ht="30" hidden="1" customHeight="1" x14ac:dyDescent="0.2">
      <c r="A148" s="171" t="s">
        <v>820</v>
      </c>
      <c r="B148" s="302" t="s">
        <v>662</v>
      </c>
      <c r="C148" s="193" t="s">
        <v>663</v>
      </c>
      <c r="D148" s="173" t="s">
        <v>667</v>
      </c>
      <c r="E148" s="173"/>
      <c r="F148" s="170"/>
      <c r="G148" s="170">
        <v>15.7</v>
      </c>
      <c r="H148" s="194">
        <v>0</v>
      </c>
      <c r="I148" s="172" t="s">
        <v>669</v>
      </c>
      <c r="J148" s="172" t="s">
        <v>669</v>
      </c>
      <c r="K148" s="203">
        <f t="shared" si="5"/>
        <v>0</v>
      </c>
      <c r="L148" s="203">
        <f t="shared" si="5"/>
        <v>0</v>
      </c>
      <c r="M148" s="305">
        <v>0</v>
      </c>
      <c r="N148" s="194"/>
      <c r="O148" s="194"/>
      <c r="P148" s="194"/>
      <c r="Q148" s="194"/>
      <c r="R148" s="194">
        <v>0</v>
      </c>
      <c r="S148" s="194"/>
      <c r="T148" s="194"/>
      <c r="U148" s="194"/>
      <c r="V148" s="305">
        <f t="shared" si="6"/>
        <v>0</v>
      </c>
      <c r="W148" s="318"/>
      <c r="X148" s="352"/>
      <c r="Y148" s="315"/>
      <c r="Z148" s="315"/>
      <c r="AA148" s="315"/>
      <c r="AB148" s="315"/>
      <c r="AC148" s="315"/>
      <c r="AD148" s="324"/>
      <c r="AE148" s="324"/>
      <c r="AF148" s="324"/>
      <c r="AG148" s="324"/>
      <c r="AH148" s="324"/>
      <c r="AI148" s="324"/>
      <c r="AJ148" s="324"/>
      <c r="AK148" s="324"/>
      <c r="AL148" s="324"/>
      <c r="AM148" s="324"/>
      <c r="AN148" s="324"/>
      <c r="AO148" s="324"/>
      <c r="AP148" s="271"/>
      <c r="AQ148" s="271"/>
    </row>
    <row r="149" spans="1:43" s="144" customFormat="1" ht="30" hidden="1" customHeight="1" x14ac:dyDescent="0.2">
      <c r="A149" s="171" t="s">
        <v>821</v>
      </c>
      <c r="B149" s="302" t="s">
        <v>665</v>
      </c>
      <c r="C149" s="341" t="s">
        <v>664</v>
      </c>
      <c r="D149" s="173" t="s">
        <v>666</v>
      </c>
      <c r="E149" s="173"/>
      <c r="F149" s="170"/>
      <c r="G149" s="170">
        <v>4.5</v>
      </c>
      <c r="H149" s="194">
        <v>0</v>
      </c>
      <c r="I149" s="172" t="s">
        <v>671</v>
      </c>
      <c r="J149" s="172" t="s">
        <v>671</v>
      </c>
      <c r="K149" s="203">
        <f t="shared" si="5"/>
        <v>0</v>
      </c>
      <c r="L149" s="203">
        <f t="shared" si="5"/>
        <v>0</v>
      </c>
      <c r="M149" s="305">
        <v>0</v>
      </c>
      <c r="N149" s="194"/>
      <c r="O149" s="194"/>
      <c r="P149" s="194"/>
      <c r="Q149" s="194"/>
      <c r="R149" s="194"/>
      <c r="S149" s="194"/>
      <c r="T149" s="194">
        <v>0</v>
      </c>
      <c r="U149" s="194"/>
      <c r="V149" s="305">
        <f t="shared" si="6"/>
        <v>0</v>
      </c>
      <c r="W149" s="318"/>
      <c r="X149" s="352"/>
      <c r="Y149" s="315"/>
      <c r="Z149" s="315"/>
      <c r="AA149" s="315"/>
      <c r="AB149" s="315"/>
      <c r="AC149" s="315"/>
      <c r="AD149" s="324"/>
      <c r="AE149" s="324"/>
      <c r="AF149" s="324"/>
      <c r="AG149" s="324"/>
      <c r="AH149" s="324"/>
      <c r="AI149" s="324"/>
      <c r="AJ149" s="324"/>
      <c r="AK149" s="324"/>
      <c r="AL149" s="324"/>
      <c r="AM149" s="324"/>
      <c r="AN149" s="324"/>
      <c r="AO149" s="324"/>
      <c r="AP149" s="271"/>
      <c r="AQ149" s="271"/>
    </row>
    <row r="150" spans="1:43" s="150" customFormat="1" ht="28.5" customHeight="1" x14ac:dyDescent="0.2">
      <c r="A150" s="590" t="s">
        <v>439</v>
      </c>
      <c r="B150" s="591"/>
      <c r="C150" s="591"/>
      <c r="D150" s="591"/>
      <c r="E150" s="591"/>
      <c r="F150" s="591"/>
      <c r="G150" s="591"/>
      <c r="H150" s="591"/>
      <c r="I150" s="591"/>
      <c r="J150" s="592"/>
      <c r="K150" s="342">
        <f>SUM(K116:K149)</f>
        <v>0</v>
      </c>
      <c r="L150" s="342">
        <f>SUM(L116:L149)</f>
        <v>0</v>
      </c>
      <c r="M150" s="342">
        <f t="shared" ref="M150:V150" si="7">SUM(M116:M149)</f>
        <v>0</v>
      </c>
      <c r="N150" s="342">
        <f t="shared" si="7"/>
        <v>0</v>
      </c>
      <c r="O150" s="342">
        <f t="shared" si="7"/>
        <v>0</v>
      </c>
      <c r="P150" s="342">
        <f t="shared" si="7"/>
        <v>0</v>
      </c>
      <c r="Q150" s="342">
        <f t="shared" si="7"/>
        <v>0</v>
      </c>
      <c r="R150" s="342">
        <f t="shared" si="7"/>
        <v>0</v>
      </c>
      <c r="S150" s="342">
        <f t="shared" si="7"/>
        <v>0</v>
      </c>
      <c r="T150" s="342">
        <f t="shared" si="7"/>
        <v>0</v>
      </c>
      <c r="U150" s="343">
        <f t="shared" si="7"/>
        <v>0</v>
      </c>
      <c r="V150" s="343">
        <f t="shared" si="7"/>
        <v>0</v>
      </c>
      <c r="W150" s="343">
        <f>SUM(W116:W149)</f>
        <v>0</v>
      </c>
      <c r="X150" s="352"/>
      <c r="Y150" s="345"/>
      <c r="Z150" s="345"/>
      <c r="AA150" s="345"/>
      <c r="AB150" s="345"/>
      <c r="AC150" s="345"/>
      <c r="AD150" s="362"/>
      <c r="AE150" s="362"/>
      <c r="AF150" s="362"/>
      <c r="AG150" s="362"/>
      <c r="AH150" s="362"/>
      <c r="AI150" s="362"/>
      <c r="AJ150" s="362"/>
      <c r="AK150" s="362"/>
      <c r="AL150" s="362"/>
      <c r="AM150" s="362"/>
      <c r="AN150" s="362"/>
      <c r="AO150" s="362"/>
      <c r="AP150" s="268"/>
      <c r="AQ150" s="278"/>
    </row>
    <row r="151" spans="1:43" s="150" customFormat="1" ht="30" customHeight="1" x14ac:dyDescent="0.2">
      <c r="A151" s="590" t="s">
        <v>502</v>
      </c>
      <c r="B151" s="591"/>
      <c r="C151" s="591"/>
      <c r="D151" s="591"/>
      <c r="E151" s="591"/>
      <c r="F151" s="591"/>
      <c r="G151" s="591"/>
      <c r="H151" s="591"/>
      <c r="I151" s="591"/>
      <c r="J151" s="592"/>
      <c r="K151" s="316">
        <f t="shared" ref="K151:AL151" si="8">K150+K110+K57+K106</f>
        <v>17501043.300953474</v>
      </c>
      <c r="L151" s="316">
        <f t="shared" si="8"/>
        <v>12037844.92298555</v>
      </c>
      <c r="M151" s="316">
        <f t="shared" si="8"/>
        <v>0</v>
      </c>
      <c r="N151" s="316">
        <f t="shared" si="8"/>
        <v>0</v>
      </c>
      <c r="O151" s="316">
        <f t="shared" si="8"/>
        <v>719147.36122485378</v>
      </c>
      <c r="P151" s="316">
        <f t="shared" si="8"/>
        <v>760157.25170856155</v>
      </c>
      <c r="Q151" s="316">
        <f t="shared" si="8"/>
        <v>864337.80847285385</v>
      </c>
      <c r="R151" s="316">
        <f t="shared" si="8"/>
        <v>4484272.9741316829</v>
      </c>
      <c r="S151" s="316">
        <f t="shared" si="8"/>
        <v>2022412.1819504497</v>
      </c>
      <c r="T151" s="316">
        <f t="shared" si="8"/>
        <v>577942.19743905391</v>
      </c>
      <c r="U151" s="316">
        <f t="shared" si="8"/>
        <v>342462.58724831813</v>
      </c>
      <c r="V151" s="316">
        <f t="shared" si="8"/>
        <v>358558.32884898898</v>
      </c>
      <c r="W151" s="316">
        <f t="shared" si="8"/>
        <v>375410.5703048915</v>
      </c>
      <c r="X151" s="316">
        <f t="shared" si="8"/>
        <v>402845.06710922142</v>
      </c>
      <c r="Y151" s="316">
        <f t="shared" si="8"/>
        <v>421990.82586335478</v>
      </c>
      <c r="Z151" s="316">
        <f t="shared" si="8"/>
        <v>442056.44281893241</v>
      </c>
      <c r="AA151" s="316">
        <f t="shared" si="8"/>
        <v>463276.41811142227</v>
      </c>
      <c r="AB151" s="316">
        <f t="shared" si="8"/>
        <v>484941.76185865904</v>
      </c>
      <c r="AC151" s="316">
        <f t="shared" si="8"/>
        <v>507265.62830601598</v>
      </c>
      <c r="AD151" s="316">
        <f t="shared" si="8"/>
        <v>530660.5302083987</v>
      </c>
      <c r="AE151" s="316">
        <f t="shared" si="8"/>
        <v>554120.83764819347</v>
      </c>
      <c r="AF151" s="316">
        <f t="shared" si="8"/>
        <v>576089.56949765841</v>
      </c>
      <c r="AG151" s="316">
        <f t="shared" si="8"/>
        <v>601642.84174404829</v>
      </c>
      <c r="AH151" s="316">
        <f t="shared" si="8"/>
        <v>628228.61690601858</v>
      </c>
      <c r="AI151" s="316">
        <f t="shared" si="8"/>
        <v>668650.78278060153</v>
      </c>
      <c r="AJ151" s="316">
        <f t="shared" si="8"/>
        <v>695570.71677128959</v>
      </c>
      <c r="AK151" s="316">
        <f t="shared" si="8"/>
        <v>0</v>
      </c>
      <c r="AL151" s="316">
        <f t="shared" si="8"/>
        <v>19002</v>
      </c>
      <c r="AM151" s="362"/>
      <c r="AN151" s="362"/>
      <c r="AO151" s="362"/>
      <c r="AP151" s="268"/>
      <c r="AQ151" s="278"/>
    </row>
    <row r="152" spans="1:43" s="151" customFormat="1" ht="30" customHeight="1" x14ac:dyDescent="0.3">
      <c r="B152" s="530" t="str">
        <f>'ф_1 Паспорт ИП (Н)'!A22</f>
        <v>И.о. генерального директора ООО "Газпром теплоэнерго МО"</v>
      </c>
      <c r="D152" s="531" t="str">
        <f>'ф_1 Паспорт ИП (Н)'!B22</f>
        <v>А.В. Кутенко</v>
      </c>
      <c r="W152" s="279"/>
      <c r="X152" s="266"/>
      <c r="Y152" s="285"/>
      <c r="Z152" s="286"/>
      <c r="AA152" s="286"/>
      <c r="AB152" s="286"/>
      <c r="AC152" s="286"/>
      <c r="AD152" s="279"/>
      <c r="AE152" s="279"/>
      <c r="AF152" s="279"/>
      <c r="AG152" s="279"/>
      <c r="AH152" s="279"/>
      <c r="AI152" s="279"/>
      <c r="AJ152" s="279"/>
      <c r="AK152" s="279"/>
      <c r="AL152" s="279"/>
      <c r="AM152" s="279"/>
      <c r="AN152" s="279"/>
      <c r="AO152" s="279"/>
      <c r="AP152" s="268"/>
      <c r="AQ152" s="279"/>
    </row>
    <row r="153" spans="1:43" ht="30" customHeight="1" x14ac:dyDescent="0.3">
      <c r="A153" s="584" t="s">
        <v>1</v>
      </c>
      <c r="B153" s="584"/>
      <c r="C153" s="584"/>
      <c r="D153" s="584"/>
      <c r="E153" s="584"/>
      <c r="F153" s="584"/>
      <c r="G153" s="584"/>
      <c r="H153" s="584"/>
      <c r="I153" s="584"/>
      <c r="J153" s="584"/>
      <c r="K153" s="584"/>
      <c r="L153" s="584"/>
      <c r="M153" s="584"/>
      <c r="N153" s="584"/>
      <c r="O153" s="584"/>
      <c r="P153" s="584"/>
      <c r="Q153" s="584"/>
      <c r="R153" s="584"/>
      <c r="S153" s="584"/>
      <c r="T153" s="584"/>
      <c r="U153" s="584"/>
      <c r="V153" s="584"/>
      <c r="W153" s="584"/>
      <c r="X153" s="266"/>
    </row>
    <row r="154" spans="1:43" ht="30" customHeight="1" x14ac:dyDescent="0.3">
      <c r="A154" s="280"/>
      <c r="B154" s="281"/>
      <c r="C154" s="272"/>
      <c r="D154" s="282"/>
      <c r="E154" s="283"/>
      <c r="F154" s="272"/>
      <c r="G154" s="283"/>
      <c r="H154" s="283"/>
      <c r="I154" s="272"/>
      <c r="J154" s="272"/>
      <c r="K154" s="272"/>
      <c r="L154" s="272"/>
      <c r="M154" s="272"/>
      <c r="N154" s="272"/>
      <c r="O154" s="272"/>
      <c r="P154" s="272"/>
      <c r="Q154" s="272"/>
      <c r="R154" s="272"/>
      <c r="S154" s="272"/>
      <c r="T154" s="272"/>
      <c r="U154" s="272"/>
      <c r="V154" s="272"/>
      <c r="W154" s="272"/>
      <c r="X154" s="266"/>
    </row>
    <row r="155" spans="1:43" ht="30" customHeight="1" x14ac:dyDescent="0.2">
      <c r="A155" s="280"/>
      <c r="B155" s="281"/>
      <c r="C155" s="272"/>
      <c r="D155" s="282"/>
      <c r="E155" s="283"/>
      <c r="F155" s="272"/>
      <c r="G155" s="283"/>
      <c r="H155" s="283"/>
      <c r="I155" s="272"/>
      <c r="J155" s="272"/>
      <c r="K155" s="272"/>
      <c r="L155" s="272"/>
      <c r="M155" s="272"/>
      <c r="N155" s="272"/>
      <c r="O155" s="272"/>
      <c r="P155" s="272"/>
      <c r="Q155" s="272"/>
      <c r="R155" s="272"/>
      <c r="S155" s="272"/>
      <c r="T155" s="272"/>
      <c r="U155" s="272"/>
      <c r="V155" s="272"/>
      <c r="W155" s="272"/>
      <c r="X155" s="2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</row>
    <row r="156" spans="1:43" ht="30" customHeight="1" x14ac:dyDescent="0.3">
      <c r="A156" s="280"/>
      <c r="B156" s="281"/>
      <c r="C156" s="272"/>
      <c r="D156" s="282"/>
      <c r="E156" s="283"/>
      <c r="F156" s="272"/>
      <c r="G156" s="283"/>
      <c r="H156" s="283"/>
      <c r="I156" s="272"/>
      <c r="J156" s="272"/>
      <c r="K156" s="272"/>
      <c r="L156" s="272"/>
      <c r="M156" s="272"/>
      <c r="N156" s="272"/>
      <c r="O156" s="272"/>
      <c r="P156" s="272"/>
      <c r="Q156" s="272"/>
      <c r="R156" s="272"/>
      <c r="S156" s="272"/>
      <c r="T156" s="272"/>
      <c r="U156" s="272"/>
      <c r="V156" s="272"/>
      <c r="W156" s="272"/>
      <c r="X156" s="266"/>
    </row>
    <row r="157" spans="1:43" ht="30" customHeight="1" x14ac:dyDescent="0.2">
      <c r="A157" s="280"/>
      <c r="B157" s="579"/>
      <c r="C157" s="579"/>
      <c r="D157" s="291"/>
      <c r="E157" s="291"/>
      <c r="F157" s="293"/>
      <c r="G157" s="283"/>
      <c r="H157" s="283"/>
      <c r="I157" s="272"/>
      <c r="J157" s="272"/>
      <c r="K157" s="272"/>
      <c r="L157" s="272"/>
      <c r="M157" s="272"/>
      <c r="N157" s="272"/>
      <c r="O157" s="272"/>
      <c r="P157" s="272"/>
      <c r="Q157" s="272"/>
      <c r="R157" s="272"/>
      <c r="S157" s="272"/>
      <c r="T157" s="272"/>
      <c r="U157" s="272"/>
      <c r="V157" s="272"/>
      <c r="W157" s="272"/>
      <c r="X157" s="272"/>
      <c r="Y157" s="272"/>
      <c r="Z157" s="272"/>
      <c r="AA157" s="272"/>
      <c r="AB157" s="272"/>
      <c r="AC157" s="272"/>
      <c r="AD157" s="272"/>
      <c r="AE157" s="272"/>
      <c r="AF157" s="272"/>
      <c r="AG157" s="272"/>
      <c r="AH157" s="272"/>
      <c r="AI157" s="272"/>
      <c r="AJ157" s="272"/>
      <c r="AK157" s="272"/>
      <c r="AL157" s="272"/>
    </row>
    <row r="158" spans="1:43" ht="30" customHeight="1" x14ac:dyDescent="0.2">
      <c r="A158" s="280"/>
      <c r="B158" s="183"/>
      <c r="C158" s="290"/>
      <c r="D158" s="140"/>
      <c r="E158" s="292"/>
      <c r="F158" s="293"/>
      <c r="G158" s="283"/>
      <c r="H158" s="283"/>
      <c r="I158" s="272"/>
      <c r="J158" s="272"/>
      <c r="K158" s="367"/>
      <c r="L158" s="272"/>
      <c r="M158" s="272"/>
      <c r="N158" s="272"/>
      <c r="O158" s="367"/>
      <c r="P158" s="367"/>
      <c r="Q158" s="367"/>
      <c r="R158" s="367"/>
      <c r="S158" s="367"/>
      <c r="T158" s="367"/>
      <c r="U158" s="367"/>
      <c r="V158" s="367"/>
      <c r="W158" s="367"/>
      <c r="X158" s="367"/>
      <c r="Y158" s="367"/>
      <c r="Z158" s="367"/>
      <c r="AA158" s="367"/>
      <c r="AB158" s="367"/>
      <c r="AC158" s="367"/>
      <c r="AD158" s="367"/>
      <c r="AE158" s="367"/>
      <c r="AF158" s="367"/>
      <c r="AG158" s="367"/>
      <c r="AH158" s="367"/>
      <c r="AI158" s="367"/>
      <c r="AJ158" s="367"/>
      <c r="AK158" s="367"/>
      <c r="AL158" s="367"/>
    </row>
    <row r="159" spans="1:43" ht="30" customHeight="1" x14ac:dyDescent="0.3">
      <c r="A159" s="280"/>
      <c r="B159" s="281"/>
      <c r="C159" s="272"/>
      <c r="D159" s="282"/>
      <c r="E159" s="283"/>
      <c r="F159" s="272"/>
      <c r="G159" s="283"/>
      <c r="H159" s="283"/>
      <c r="I159" s="272"/>
      <c r="J159" s="272"/>
      <c r="K159" s="272"/>
      <c r="L159" s="272"/>
      <c r="M159" s="272"/>
      <c r="N159" s="272"/>
      <c r="O159" s="272"/>
      <c r="P159" s="272"/>
      <c r="Q159" s="272"/>
      <c r="R159" s="272"/>
      <c r="S159" s="272"/>
      <c r="T159" s="272"/>
      <c r="U159" s="272"/>
      <c r="V159" s="272"/>
      <c r="W159" s="272"/>
      <c r="X159" s="266"/>
    </row>
    <row r="160" spans="1:43" ht="30" customHeight="1" x14ac:dyDescent="0.3">
      <c r="A160" s="280"/>
      <c r="B160" s="281"/>
      <c r="C160" s="272"/>
      <c r="D160" s="282"/>
      <c r="E160" s="283"/>
      <c r="F160" s="272"/>
      <c r="G160" s="283"/>
      <c r="H160" s="283"/>
      <c r="I160" s="272"/>
      <c r="J160" s="272"/>
      <c r="K160" s="272"/>
      <c r="L160" s="272"/>
      <c r="M160" s="272"/>
      <c r="N160" s="272"/>
      <c r="O160" s="272"/>
      <c r="P160" s="272"/>
      <c r="Q160" s="272"/>
      <c r="R160" s="272"/>
      <c r="S160" s="272"/>
      <c r="T160" s="272"/>
      <c r="U160" s="272"/>
      <c r="V160" s="272"/>
      <c r="W160" s="272"/>
      <c r="X160" s="266"/>
    </row>
    <row r="161" spans="1:24" ht="30" customHeight="1" x14ac:dyDescent="0.3">
      <c r="A161" s="280"/>
      <c r="B161" s="281"/>
      <c r="C161" s="272"/>
      <c r="D161" s="282"/>
      <c r="E161" s="283"/>
      <c r="F161" s="272"/>
      <c r="G161" s="283"/>
      <c r="H161" s="283"/>
      <c r="I161" s="272"/>
      <c r="J161" s="272"/>
      <c r="K161" s="272"/>
      <c r="L161" s="272"/>
      <c r="M161" s="272"/>
      <c r="N161" s="272"/>
      <c r="O161" s="272"/>
      <c r="P161" s="272"/>
      <c r="Q161" s="272"/>
      <c r="R161" s="272"/>
      <c r="S161" s="272"/>
      <c r="T161" s="272"/>
      <c r="U161" s="272"/>
      <c r="V161" s="272"/>
      <c r="W161" s="272"/>
      <c r="X161" s="266"/>
    </row>
    <row r="162" spans="1:24" ht="30" customHeight="1" x14ac:dyDescent="0.3">
      <c r="A162" s="280"/>
      <c r="B162" s="281"/>
      <c r="C162" s="272"/>
      <c r="D162" s="282"/>
      <c r="E162" s="283"/>
      <c r="F162" s="272"/>
      <c r="G162" s="283"/>
      <c r="H162" s="283"/>
      <c r="I162" s="272"/>
      <c r="J162" s="272"/>
      <c r="K162" s="272"/>
      <c r="L162" s="272"/>
      <c r="M162" s="272"/>
      <c r="N162" s="272"/>
      <c r="O162" s="272"/>
      <c r="P162" s="272"/>
      <c r="Q162" s="272"/>
      <c r="R162" s="272"/>
      <c r="S162" s="272"/>
      <c r="T162" s="272"/>
      <c r="U162" s="272"/>
      <c r="V162" s="272"/>
      <c r="W162" s="272"/>
      <c r="X162" s="266"/>
    </row>
    <row r="163" spans="1:24" ht="30" customHeight="1" x14ac:dyDescent="0.3">
      <c r="A163" s="280"/>
      <c r="B163" s="281"/>
      <c r="C163" s="272"/>
      <c r="D163" s="282"/>
      <c r="E163" s="283"/>
      <c r="F163" s="272"/>
      <c r="G163" s="283"/>
      <c r="H163" s="283"/>
      <c r="I163" s="272"/>
      <c r="J163" s="272"/>
      <c r="K163" s="272"/>
      <c r="L163" s="272"/>
      <c r="M163" s="272"/>
      <c r="N163" s="272"/>
      <c r="O163" s="272"/>
      <c r="P163" s="272"/>
      <c r="Q163" s="272"/>
      <c r="R163" s="272"/>
      <c r="S163" s="272"/>
      <c r="T163" s="272"/>
      <c r="U163" s="272"/>
      <c r="V163" s="272"/>
      <c r="W163" s="272"/>
      <c r="X163" s="266"/>
    </row>
    <row r="164" spans="1:24" ht="30" customHeight="1" x14ac:dyDescent="0.3">
      <c r="A164" s="280"/>
      <c r="B164" s="281"/>
      <c r="C164" s="272"/>
      <c r="D164" s="282"/>
      <c r="E164" s="283"/>
      <c r="F164" s="272"/>
      <c r="G164" s="283"/>
      <c r="H164" s="283"/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272"/>
      <c r="T164" s="272"/>
      <c r="U164" s="272"/>
      <c r="V164" s="272"/>
      <c r="W164" s="272"/>
      <c r="X164" s="266"/>
    </row>
    <row r="165" spans="1:24" ht="30" customHeight="1" x14ac:dyDescent="0.3">
      <c r="A165" s="280"/>
      <c r="B165" s="281"/>
      <c r="C165" s="272"/>
      <c r="D165" s="282"/>
      <c r="E165" s="283"/>
      <c r="F165" s="272"/>
      <c r="G165" s="283"/>
      <c r="H165" s="283"/>
      <c r="I165" s="272"/>
      <c r="J165" s="272"/>
      <c r="K165" s="272"/>
      <c r="L165" s="272"/>
      <c r="M165" s="272"/>
      <c r="N165" s="272"/>
      <c r="O165" s="272"/>
      <c r="P165" s="272"/>
      <c r="Q165" s="272"/>
      <c r="R165" s="272"/>
      <c r="S165" s="272"/>
      <c r="T165" s="272"/>
      <c r="U165" s="272"/>
      <c r="V165" s="272"/>
      <c r="W165" s="272"/>
      <c r="X165" s="266"/>
    </row>
    <row r="166" spans="1:24" ht="30" customHeight="1" x14ac:dyDescent="0.3">
      <c r="A166" s="280"/>
      <c r="B166" s="281"/>
      <c r="C166" s="272"/>
      <c r="D166" s="282"/>
      <c r="E166" s="283"/>
      <c r="F166" s="272"/>
      <c r="G166" s="283"/>
      <c r="H166" s="283"/>
      <c r="I166" s="272"/>
      <c r="J166" s="272"/>
      <c r="K166" s="272"/>
      <c r="L166" s="272"/>
      <c r="M166" s="272"/>
      <c r="N166" s="272"/>
      <c r="O166" s="272"/>
      <c r="P166" s="272"/>
      <c r="Q166" s="272"/>
      <c r="R166" s="272"/>
      <c r="S166" s="272"/>
      <c r="T166" s="272"/>
      <c r="U166" s="272"/>
      <c r="V166" s="272"/>
      <c r="W166" s="272"/>
      <c r="X166" s="266"/>
    </row>
  </sheetData>
  <autoFilter ref="A26:AQ104"/>
  <mergeCells count="86">
    <mergeCell ref="AO10:AO14"/>
    <mergeCell ref="S11:S14"/>
    <mergeCell ref="AJ11:AJ14"/>
    <mergeCell ref="AK11:AK14"/>
    <mergeCell ref="AC11:AC14"/>
    <mergeCell ref="W11:W14"/>
    <mergeCell ref="A3:W3"/>
    <mergeCell ref="B4:W4"/>
    <mergeCell ref="A5:W5"/>
    <mergeCell ref="A6:W6"/>
    <mergeCell ref="A9:A14"/>
    <mergeCell ref="B9:B14"/>
    <mergeCell ref="C9:C14"/>
    <mergeCell ref="D9:D14"/>
    <mergeCell ref="E9:H9"/>
    <mergeCell ref="I9:I14"/>
    <mergeCell ref="K9:AO9"/>
    <mergeCell ref="F10:F14"/>
    <mergeCell ref="G10:H10"/>
    <mergeCell ref="AN10:AN14"/>
    <mergeCell ref="AL11:AL14"/>
    <mergeCell ref="AM11:AM14"/>
    <mergeCell ref="A17:W17"/>
    <mergeCell ref="X17:AO17"/>
    <mergeCell ref="AD11:AD14"/>
    <mergeCell ref="AE11:AE14"/>
    <mergeCell ref="AF11:AF14"/>
    <mergeCell ref="AG11:AG14"/>
    <mergeCell ref="AH11:AH14"/>
    <mergeCell ref="AI11:AI14"/>
    <mergeCell ref="X11:X14"/>
    <mergeCell ref="Y11:Y14"/>
    <mergeCell ref="Z11:Z14"/>
    <mergeCell ref="AA11:AA14"/>
    <mergeCell ref="A16:W16"/>
    <mergeCell ref="T11:T14"/>
    <mergeCell ref="U11:U14"/>
    <mergeCell ref="V11:V14"/>
    <mergeCell ref="G11:G14"/>
    <mergeCell ref="H11:H14"/>
    <mergeCell ref="N11:N14"/>
    <mergeCell ref="O11:O14"/>
    <mergeCell ref="P11:P14"/>
    <mergeCell ref="J9:J14"/>
    <mergeCell ref="K10:K14"/>
    <mergeCell ref="N10:AM10"/>
    <mergeCell ref="AB11:AB14"/>
    <mergeCell ref="L10:L14"/>
    <mergeCell ref="M10:M14"/>
    <mergeCell ref="Q11:Q14"/>
    <mergeCell ref="R11:R14"/>
    <mergeCell ref="A60:A61"/>
    <mergeCell ref="B60:B61"/>
    <mergeCell ref="C60:C61"/>
    <mergeCell ref="A19:W19"/>
    <mergeCell ref="Y19:AO19"/>
    <mergeCell ref="A21:W21"/>
    <mergeCell ref="Y21:AO21"/>
    <mergeCell ref="A23:W23"/>
    <mergeCell ref="Y23:AO23"/>
    <mergeCell ref="A25:J25"/>
    <mergeCell ref="Y25:AO25"/>
    <mergeCell ref="A57:H57"/>
    <mergeCell ref="A58:W58"/>
    <mergeCell ref="A59:W59"/>
    <mergeCell ref="A63:A64"/>
    <mergeCell ref="B63:B64"/>
    <mergeCell ref="A65:A66"/>
    <mergeCell ref="B65:B66"/>
    <mergeCell ref="A67:A68"/>
    <mergeCell ref="B67:B68"/>
    <mergeCell ref="B157:C157"/>
    <mergeCell ref="A69:A70"/>
    <mergeCell ref="B69:B70"/>
    <mergeCell ref="A153:W153"/>
    <mergeCell ref="A71:A72"/>
    <mergeCell ref="B71:B72"/>
    <mergeCell ref="A79:W79"/>
    <mergeCell ref="A106:J106"/>
    <mergeCell ref="A107:W107"/>
    <mergeCell ref="A110:J110"/>
    <mergeCell ref="A111:W111"/>
    <mergeCell ref="A112:W112"/>
    <mergeCell ref="A115:W115"/>
    <mergeCell ref="A150:J150"/>
    <mergeCell ref="A151:J151"/>
  </mergeCells>
  <pageMargins left="0.25" right="0.25" top="0.75" bottom="0.75" header="0.3" footer="0.3"/>
  <pageSetup paperSize="8" scale="37" fitToHeight="0" orientation="landscape" r:id="rId1"/>
  <headerFooter scaleWithDoc="0" alignWithMargins="0"/>
  <rowBreaks count="2" manualBreakCount="2">
    <brk id="68" max="37" man="1"/>
    <brk id="103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Q124"/>
  <sheetViews>
    <sheetView view="pageBreakPreview" topLeftCell="A42" zoomScale="77" zoomScaleNormal="85" zoomScaleSheetLayoutView="77" workbookViewId="0">
      <selection activeCell="C104" sqref="C104"/>
    </sheetView>
  </sheetViews>
  <sheetFormatPr defaultRowHeight="30" customHeight="1" x14ac:dyDescent="0.3"/>
  <cols>
    <col min="1" max="1" width="10" style="167" customWidth="1"/>
    <col min="2" max="2" width="37.42578125" style="164" customWidth="1"/>
    <col min="3" max="3" width="25.140625" style="137" customWidth="1"/>
    <col min="4" max="4" width="43.5703125" style="160" customWidth="1"/>
    <col min="5" max="5" width="14.5703125" style="152" customWidth="1"/>
    <col min="6" max="6" width="6.85546875" style="137" customWidth="1"/>
    <col min="7" max="7" width="17.140625" style="152" customWidth="1"/>
    <col min="8" max="8" width="19" style="152" customWidth="1"/>
    <col min="9" max="9" width="10.5703125" style="137" customWidth="1"/>
    <col min="10" max="10" width="19.42578125" style="137" bestFit="1" customWidth="1"/>
    <col min="11" max="11" width="14.85546875" style="137" customWidth="1"/>
    <col min="12" max="12" width="12" style="137" hidden="1" customWidth="1"/>
    <col min="13" max="13" width="10.5703125" style="137" customWidth="1"/>
    <col min="14" max="14" width="10.85546875" style="137" hidden="1" customWidth="1"/>
    <col min="15" max="16" width="10.85546875" style="137" bestFit="1" customWidth="1"/>
    <col min="17" max="17" width="19.28515625" style="137" customWidth="1"/>
    <col min="18" max="18" width="15.7109375" style="137" customWidth="1"/>
    <col min="19" max="20" width="13.28515625" style="137" bestFit="1" customWidth="1"/>
    <col min="21" max="21" width="16" style="137" customWidth="1"/>
    <col min="22" max="22" width="10.7109375" style="137" customWidth="1"/>
    <col min="23" max="23" width="10.28515625" style="137" customWidth="1"/>
    <col min="24" max="24" width="11.28515625" style="181" customWidth="1"/>
    <col min="25" max="25" width="11.42578125" style="136" customWidth="1"/>
    <col min="26" max="26" width="12.7109375" style="137" bestFit="1" customWidth="1"/>
    <col min="27" max="27" width="11" style="137" customWidth="1"/>
    <col min="28" max="28" width="11.28515625" style="137" customWidth="1"/>
    <col min="29" max="29" width="13.28515625" style="137" customWidth="1"/>
    <col min="30" max="30" width="12.85546875" style="137" customWidth="1"/>
    <col min="31" max="31" width="12.5703125" style="137" customWidth="1"/>
    <col min="32" max="32" width="13.42578125" style="137" customWidth="1"/>
    <col min="33" max="33" width="13.7109375" style="137" customWidth="1"/>
    <col min="34" max="36" width="12.140625" style="137" customWidth="1"/>
    <col min="37" max="37" width="14.42578125" style="137" customWidth="1"/>
    <col min="38" max="38" width="12" style="137" customWidth="1"/>
    <col min="39" max="39" width="12.28515625" style="137" hidden="1" customWidth="1"/>
    <col min="40" max="40" width="12.5703125" style="137" hidden="1" customWidth="1"/>
    <col min="41" max="41" width="11.28515625" style="137" hidden="1" customWidth="1"/>
    <col min="42" max="42" width="11.85546875" style="137" customWidth="1"/>
    <col min="43" max="16384" width="9.140625" style="137"/>
  </cols>
  <sheetData>
    <row r="1" spans="1:43" ht="18.75" x14ac:dyDescent="0.3">
      <c r="D1" s="137"/>
      <c r="X1" s="266"/>
      <c r="AK1" s="153" t="s">
        <v>1305</v>
      </c>
    </row>
    <row r="2" spans="1:43" s="139" customFormat="1" ht="18.75" x14ac:dyDescent="0.3">
      <c r="A2" s="168"/>
      <c r="B2" s="159"/>
      <c r="C2" s="153"/>
      <c r="D2" s="154"/>
      <c r="E2" s="155"/>
      <c r="F2" s="153"/>
      <c r="G2" s="155"/>
      <c r="H2" s="155"/>
      <c r="I2" s="153"/>
      <c r="J2" s="153"/>
      <c r="K2" s="153"/>
      <c r="L2" s="153"/>
      <c r="M2" s="153"/>
      <c r="N2" s="153"/>
      <c r="W2" s="153"/>
      <c r="X2" s="266"/>
      <c r="Y2" s="138"/>
      <c r="AL2" s="156" t="s">
        <v>920</v>
      </c>
    </row>
    <row r="3" spans="1:43" s="140" customFormat="1" ht="18.75" x14ac:dyDescent="0.3">
      <c r="A3" s="605" t="s">
        <v>490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266"/>
      <c r="Y3" s="138"/>
      <c r="Z3" s="139"/>
      <c r="AA3" s="139"/>
      <c r="AB3" s="139"/>
      <c r="AC3" s="139"/>
    </row>
    <row r="4" spans="1:43" s="140" customFormat="1" ht="18.75" x14ac:dyDescent="0.3">
      <c r="A4" s="169"/>
      <c r="B4" s="606" t="s">
        <v>514</v>
      </c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266"/>
      <c r="Y4" s="138"/>
      <c r="Z4" s="139"/>
      <c r="AA4" s="139"/>
      <c r="AB4" s="139"/>
      <c r="AC4" s="139"/>
    </row>
    <row r="5" spans="1:43" s="141" customFormat="1" ht="18.75" x14ac:dyDescent="0.3">
      <c r="A5" s="607" t="s">
        <v>3</v>
      </c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  <c r="Q5" s="607"/>
      <c r="R5" s="607"/>
      <c r="S5" s="607"/>
      <c r="T5" s="607"/>
      <c r="U5" s="607"/>
      <c r="V5" s="607"/>
      <c r="W5" s="607"/>
      <c r="X5" s="266"/>
      <c r="Y5" s="138"/>
      <c r="Z5" s="139"/>
      <c r="AA5" s="139"/>
      <c r="AB5" s="139"/>
      <c r="AC5" s="139"/>
    </row>
    <row r="6" spans="1:43" s="140" customFormat="1" ht="18.75" x14ac:dyDescent="0.3">
      <c r="A6" s="605" t="s">
        <v>1256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266"/>
      <c r="Y6" s="138"/>
      <c r="Z6" s="139"/>
      <c r="AA6" s="139"/>
      <c r="AB6" s="139"/>
      <c r="AC6" s="139"/>
    </row>
    <row r="7" spans="1:43" s="139" customFormat="1" ht="15" hidden="1" x14ac:dyDescent="0.2">
      <c r="A7" s="174"/>
      <c r="B7" s="175"/>
      <c r="C7" s="175"/>
      <c r="D7" s="174"/>
      <c r="E7" s="174"/>
      <c r="F7" s="174"/>
      <c r="G7" s="174"/>
      <c r="H7" s="174"/>
      <c r="I7" s="174"/>
      <c r="J7" s="174"/>
      <c r="K7" s="174"/>
      <c r="L7" s="217"/>
      <c r="M7" s="174"/>
      <c r="N7" s="174">
        <v>1.0509999999999999</v>
      </c>
      <c r="O7" s="174">
        <v>1.048</v>
      </c>
      <c r="P7" s="174">
        <v>1.0469999999999999</v>
      </c>
      <c r="Q7" s="174">
        <v>1.0469999999999999</v>
      </c>
      <c r="R7" s="174">
        <v>1.0469999999999999</v>
      </c>
      <c r="S7" s="174">
        <v>1.0469999999999999</v>
      </c>
      <c r="T7" s="174">
        <v>1.0469999999999999</v>
      </c>
      <c r="U7" s="176">
        <v>1.0469999999999999</v>
      </c>
      <c r="V7" s="176">
        <v>1.0469999999999999</v>
      </c>
      <c r="W7" s="176">
        <v>1.0469999999999999</v>
      </c>
      <c r="X7" s="176">
        <v>1.0469999999999999</v>
      </c>
      <c r="Y7" s="176">
        <v>1.0469999999999999</v>
      </c>
      <c r="Z7" s="176">
        <v>1.0469999999999999</v>
      </c>
      <c r="AA7" s="176">
        <v>1.0469999999999999</v>
      </c>
      <c r="AB7" s="176">
        <v>1.0469999999999999</v>
      </c>
      <c r="AC7" s="176">
        <v>1.0469999999999999</v>
      </c>
      <c r="AD7" s="176">
        <v>1.0469999999999999</v>
      </c>
      <c r="AE7" s="176">
        <v>1.0469999999999999</v>
      </c>
      <c r="AF7" s="176">
        <v>1.0469999999999999</v>
      </c>
      <c r="AG7" s="176">
        <v>1.0469999999999999</v>
      </c>
      <c r="AH7" s="176">
        <v>1.0469999999999999</v>
      </c>
      <c r="AI7" s="176">
        <v>1.0469999999999999</v>
      </c>
      <c r="AJ7" s="176">
        <v>1.0469999999999999</v>
      </c>
      <c r="AK7" s="176">
        <v>1.0469999999999999</v>
      </c>
      <c r="AL7" s="176">
        <v>1.0469999999999999</v>
      </c>
      <c r="AM7" s="174"/>
      <c r="AN7" s="174"/>
      <c r="AO7" s="174"/>
      <c r="AP7" s="267"/>
      <c r="AQ7" s="285"/>
    </row>
    <row r="8" spans="1:43" s="139" customFormat="1" ht="12.75" hidden="1" x14ac:dyDescent="0.2">
      <c r="A8" s="158"/>
      <c r="B8" s="177"/>
      <c r="C8" s="178"/>
      <c r="D8" s="157"/>
      <c r="E8" s="158"/>
      <c r="G8" s="158"/>
      <c r="H8" s="158"/>
      <c r="I8" s="157"/>
      <c r="J8" s="157"/>
      <c r="L8" s="218">
        <v>1.2</v>
      </c>
      <c r="N8" s="174">
        <f>N7</f>
        <v>1.0509999999999999</v>
      </c>
      <c r="O8" s="174">
        <f t="shared" ref="O8:AL8" si="0">N8*O7</f>
        <v>1.101448</v>
      </c>
      <c r="P8" s="174">
        <f t="shared" si="0"/>
        <v>1.153216056</v>
      </c>
      <c r="Q8" s="174">
        <f t="shared" si="0"/>
        <v>1.2074172106319998</v>
      </c>
      <c r="R8" s="174">
        <f t="shared" si="0"/>
        <v>1.2641658195317038</v>
      </c>
      <c r="S8" s="174">
        <f t="shared" si="0"/>
        <v>1.3235816130496938</v>
      </c>
      <c r="T8" s="174">
        <f t="shared" si="0"/>
        <v>1.3857899488630294</v>
      </c>
      <c r="U8" s="182">
        <f t="shared" si="0"/>
        <v>1.4509220764595918</v>
      </c>
      <c r="V8" s="182">
        <f t="shared" si="0"/>
        <v>1.5191154140531926</v>
      </c>
      <c r="W8" s="182">
        <f t="shared" si="0"/>
        <v>1.5905138385136925</v>
      </c>
      <c r="X8" s="182">
        <f t="shared" si="0"/>
        <v>1.665267988923836</v>
      </c>
      <c r="Y8" s="182">
        <f t="shared" si="0"/>
        <v>1.7435355844032561</v>
      </c>
      <c r="Z8" s="182">
        <f t="shared" si="0"/>
        <v>1.8254817568702091</v>
      </c>
      <c r="AA8" s="182">
        <f t="shared" si="0"/>
        <v>1.9112793994431088</v>
      </c>
      <c r="AB8" s="182">
        <f t="shared" si="0"/>
        <v>2.0011095312169349</v>
      </c>
      <c r="AC8" s="182">
        <f t="shared" si="0"/>
        <v>2.0951616791841308</v>
      </c>
      <c r="AD8" s="182">
        <f t="shared" si="0"/>
        <v>2.1936342781057849</v>
      </c>
      <c r="AE8" s="182">
        <f t="shared" si="0"/>
        <v>2.2967350891767566</v>
      </c>
      <c r="AF8" s="182">
        <f t="shared" si="0"/>
        <v>2.4046816383680638</v>
      </c>
      <c r="AG8" s="182">
        <f t="shared" si="0"/>
        <v>2.5177016753713626</v>
      </c>
      <c r="AH8" s="182">
        <f t="shared" si="0"/>
        <v>2.6360336541138163</v>
      </c>
      <c r="AI8" s="182">
        <f t="shared" si="0"/>
        <v>2.7599272358571656</v>
      </c>
      <c r="AJ8" s="182">
        <f t="shared" si="0"/>
        <v>2.8896438159424522</v>
      </c>
      <c r="AK8" s="182">
        <f t="shared" si="0"/>
        <v>3.0254570752917473</v>
      </c>
      <c r="AL8" s="182">
        <f t="shared" si="0"/>
        <v>3.1676535578304592</v>
      </c>
      <c r="AM8" s="174"/>
      <c r="AP8" s="267"/>
      <c r="AQ8" s="285"/>
    </row>
    <row r="9" spans="1:43" s="527" customFormat="1" ht="12" x14ac:dyDescent="0.2">
      <c r="A9" s="599" t="s">
        <v>0</v>
      </c>
      <c r="B9" s="599" t="s">
        <v>411</v>
      </c>
      <c r="C9" s="599" t="s">
        <v>412</v>
      </c>
      <c r="D9" s="599" t="s">
        <v>413</v>
      </c>
      <c r="E9" s="608" t="s">
        <v>414</v>
      </c>
      <c r="F9" s="608"/>
      <c r="G9" s="608"/>
      <c r="H9" s="608"/>
      <c r="I9" s="599" t="s">
        <v>415</v>
      </c>
      <c r="J9" s="599" t="s">
        <v>416</v>
      </c>
      <c r="K9" s="608" t="s">
        <v>491</v>
      </c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525"/>
      <c r="AQ9" s="526"/>
    </row>
    <row r="10" spans="1:43" s="527" customFormat="1" ht="12" x14ac:dyDescent="0.2">
      <c r="A10" s="599"/>
      <c r="B10" s="599"/>
      <c r="C10" s="599"/>
      <c r="D10" s="599"/>
      <c r="E10" s="521" t="s">
        <v>417</v>
      </c>
      <c r="F10" s="599" t="s">
        <v>418</v>
      </c>
      <c r="G10" s="608" t="s">
        <v>419</v>
      </c>
      <c r="H10" s="608"/>
      <c r="I10" s="599"/>
      <c r="J10" s="599"/>
      <c r="K10" s="601" t="s">
        <v>722</v>
      </c>
      <c r="L10" s="609" t="s">
        <v>721</v>
      </c>
      <c r="M10" s="599" t="s">
        <v>1323</v>
      </c>
      <c r="N10" s="599" t="s">
        <v>420</v>
      </c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  <c r="AK10" s="599"/>
      <c r="AL10" s="599"/>
      <c r="AM10" s="599"/>
      <c r="AN10" s="599" t="s">
        <v>492</v>
      </c>
      <c r="AO10" s="599" t="s">
        <v>493</v>
      </c>
      <c r="AP10" s="525"/>
      <c r="AQ10" s="528"/>
    </row>
    <row r="11" spans="1:43" s="527" customFormat="1" ht="12" x14ac:dyDescent="0.2">
      <c r="A11" s="599"/>
      <c r="B11" s="599"/>
      <c r="C11" s="599"/>
      <c r="D11" s="599"/>
      <c r="E11" s="521" t="s">
        <v>421</v>
      </c>
      <c r="F11" s="599"/>
      <c r="G11" s="599" t="s">
        <v>503</v>
      </c>
      <c r="H11" s="599" t="s">
        <v>504</v>
      </c>
      <c r="I11" s="599"/>
      <c r="J11" s="599"/>
      <c r="K11" s="602"/>
      <c r="L11" s="609"/>
      <c r="M11" s="599"/>
      <c r="N11" s="600" t="s">
        <v>394</v>
      </c>
      <c r="O11" s="600" t="s">
        <v>515</v>
      </c>
      <c r="P11" s="600" t="s">
        <v>517</v>
      </c>
      <c r="Q11" s="600" t="s">
        <v>518</v>
      </c>
      <c r="R11" s="600" t="s">
        <v>669</v>
      </c>
      <c r="S11" s="600" t="s">
        <v>670</v>
      </c>
      <c r="T11" s="600" t="s">
        <v>671</v>
      </c>
      <c r="U11" s="600" t="s">
        <v>840</v>
      </c>
      <c r="V11" s="600" t="s">
        <v>906</v>
      </c>
      <c r="W11" s="600" t="s">
        <v>916</v>
      </c>
      <c r="X11" s="600" t="s">
        <v>917</v>
      </c>
      <c r="Y11" s="600" t="s">
        <v>904</v>
      </c>
      <c r="Z11" s="600" t="s">
        <v>918</v>
      </c>
      <c r="AA11" s="600" t="s">
        <v>915</v>
      </c>
      <c r="AB11" s="600" t="s">
        <v>907</v>
      </c>
      <c r="AC11" s="600" t="s">
        <v>908</v>
      </c>
      <c r="AD11" s="600" t="s">
        <v>909</v>
      </c>
      <c r="AE11" s="600" t="s">
        <v>910</v>
      </c>
      <c r="AF11" s="600" t="s">
        <v>911</v>
      </c>
      <c r="AG11" s="600" t="s">
        <v>912</v>
      </c>
      <c r="AH11" s="600" t="s">
        <v>919</v>
      </c>
      <c r="AI11" s="600" t="s">
        <v>913</v>
      </c>
      <c r="AJ11" s="600" t="s">
        <v>905</v>
      </c>
      <c r="AK11" s="600" t="s">
        <v>914</v>
      </c>
      <c r="AL11" s="600" t="s">
        <v>853</v>
      </c>
      <c r="AM11" s="600" t="s">
        <v>854</v>
      </c>
      <c r="AN11" s="599"/>
      <c r="AO11" s="599"/>
      <c r="AP11" s="525"/>
      <c r="AQ11" s="526"/>
    </row>
    <row r="12" spans="1:43" s="527" customFormat="1" ht="12" x14ac:dyDescent="0.2">
      <c r="A12" s="599"/>
      <c r="B12" s="599"/>
      <c r="C12" s="599"/>
      <c r="D12" s="599"/>
      <c r="E12" s="521" t="s">
        <v>422</v>
      </c>
      <c r="F12" s="599"/>
      <c r="G12" s="599"/>
      <c r="H12" s="599"/>
      <c r="I12" s="599"/>
      <c r="J12" s="599"/>
      <c r="K12" s="602"/>
      <c r="L12" s="609"/>
      <c r="M12" s="599"/>
      <c r="N12" s="600"/>
      <c r="O12" s="600"/>
      <c r="P12" s="600"/>
      <c r="Q12" s="600"/>
      <c r="R12" s="600"/>
      <c r="S12" s="600"/>
      <c r="T12" s="600"/>
      <c r="U12" s="600"/>
      <c r="V12" s="600"/>
      <c r="W12" s="600"/>
      <c r="X12" s="600"/>
      <c r="Y12" s="600"/>
      <c r="Z12" s="600"/>
      <c r="AA12" s="600"/>
      <c r="AB12" s="600"/>
      <c r="AC12" s="600"/>
      <c r="AD12" s="600"/>
      <c r="AE12" s="600"/>
      <c r="AF12" s="600"/>
      <c r="AG12" s="600"/>
      <c r="AH12" s="600"/>
      <c r="AI12" s="600"/>
      <c r="AJ12" s="600"/>
      <c r="AK12" s="600"/>
      <c r="AL12" s="600"/>
      <c r="AM12" s="600"/>
      <c r="AN12" s="599"/>
      <c r="AO12" s="599"/>
      <c r="AP12" s="525"/>
      <c r="AQ12" s="526"/>
    </row>
    <row r="13" spans="1:43" s="527" customFormat="1" ht="12" x14ac:dyDescent="0.2">
      <c r="A13" s="599"/>
      <c r="B13" s="599"/>
      <c r="C13" s="599"/>
      <c r="D13" s="599"/>
      <c r="E13" s="521" t="s">
        <v>423</v>
      </c>
      <c r="F13" s="599"/>
      <c r="G13" s="599"/>
      <c r="H13" s="599"/>
      <c r="I13" s="599"/>
      <c r="J13" s="599"/>
      <c r="K13" s="602"/>
      <c r="L13" s="609"/>
      <c r="M13" s="599"/>
      <c r="N13" s="600"/>
      <c r="O13" s="600"/>
      <c r="P13" s="600"/>
      <c r="Q13" s="600"/>
      <c r="R13" s="600"/>
      <c r="S13" s="600"/>
      <c r="T13" s="600"/>
      <c r="U13" s="600"/>
      <c r="V13" s="600"/>
      <c r="W13" s="600"/>
      <c r="X13" s="600"/>
      <c r="Y13" s="600"/>
      <c r="Z13" s="600"/>
      <c r="AA13" s="600"/>
      <c r="AB13" s="600"/>
      <c r="AC13" s="600"/>
      <c r="AD13" s="600"/>
      <c r="AE13" s="600"/>
      <c r="AF13" s="600"/>
      <c r="AG13" s="600"/>
      <c r="AH13" s="600"/>
      <c r="AI13" s="600"/>
      <c r="AJ13" s="600"/>
      <c r="AK13" s="600"/>
      <c r="AL13" s="600"/>
      <c r="AM13" s="600"/>
      <c r="AN13" s="599"/>
      <c r="AO13" s="599"/>
      <c r="AP13" s="525"/>
      <c r="AQ13" s="526"/>
    </row>
    <row r="14" spans="1:43" s="527" customFormat="1" ht="12" x14ac:dyDescent="0.2">
      <c r="A14" s="599"/>
      <c r="B14" s="599"/>
      <c r="C14" s="599"/>
      <c r="D14" s="599"/>
      <c r="E14" s="521" t="s">
        <v>424</v>
      </c>
      <c r="F14" s="599"/>
      <c r="G14" s="599"/>
      <c r="H14" s="599"/>
      <c r="I14" s="599"/>
      <c r="J14" s="599"/>
      <c r="K14" s="603"/>
      <c r="L14" s="609"/>
      <c r="M14" s="599"/>
      <c r="N14" s="600"/>
      <c r="O14" s="600"/>
      <c r="P14" s="600"/>
      <c r="Q14" s="600"/>
      <c r="R14" s="600"/>
      <c r="S14" s="600"/>
      <c r="T14" s="600"/>
      <c r="U14" s="600"/>
      <c r="V14" s="600"/>
      <c r="W14" s="600"/>
      <c r="X14" s="600"/>
      <c r="Y14" s="600"/>
      <c r="Z14" s="600"/>
      <c r="AA14" s="600"/>
      <c r="AB14" s="600"/>
      <c r="AC14" s="600"/>
      <c r="AD14" s="600"/>
      <c r="AE14" s="600"/>
      <c r="AF14" s="600"/>
      <c r="AG14" s="600"/>
      <c r="AH14" s="600"/>
      <c r="AI14" s="600"/>
      <c r="AJ14" s="600"/>
      <c r="AK14" s="600"/>
      <c r="AL14" s="600"/>
      <c r="AM14" s="600"/>
      <c r="AN14" s="599"/>
      <c r="AO14" s="599"/>
      <c r="AP14" s="525"/>
      <c r="AQ14" s="526"/>
    </row>
    <row r="15" spans="1:43" s="158" customFormat="1" ht="12" x14ac:dyDescent="0.2">
      <c r="A15" s="180">
        <v>1</v>
      </c>
      <c r="B15" s="180">
        <v>2</v>
      </c>
      <c r="C15" s="180">
        <v>3</v>
      </c>
      <c r="D15" s="180">
        <v>4</v>
      </c>
      <c r="E15" s="180">
        <v>5</v>
      </c>
      <c r="F15" s="180">
        <v>6</v>
      </c>
      <c r="G15" s="180">
        <v>7</v>
      </c>
      <c r="H15" s="180">
        <v>8</v>
      </c>
      <c r="I15" s="180">
        <v>9</v>
      </c>
      <c r="J15" s="180">
        <v>10</v>
      </c>
      <c r="K15" s="180">
        <v>11</v>
      </c>
      <c r="L15" s="287">
        <v>11</v>
      </c>
      <c r="M15" s="180">
        <v>12</v>
      </c>
      <c r="N15" s="180">
        <v>13</v>
      </c>
      <c r="O15" s="180">
        <v>13</v>
      </c>
      <c r="P15" s="180">
        <v>14</v>
      </c>
      <c r="Q15" s="180">
        <v>15</v>
      </c>
      <c r="R15" s="180">
        <v>16</v>
      </c>
      <c r="S15" s="180">
        <v>17</v>
      </c>
      <c r="T15" s="180">
        <v>18</v>
      </c>
      <c r="U15" s="180">
        <v>19</v>
      </c>
      <c r="V15" s="180">
        <v>20</v>
      </c>
      <c r="W15" s="180">
        <v>21</v>
      </c>
      <c r="X15" s="180">
        <v>22</v>
      </c>
      <c r="Y15" s="180">
        <v>23</v>
      </c>
      <c r="Z15" s="180">
        <v>24</v>
      </c>
      <c r="AA15" s="180">
        <v>25</v>
      </c>
      <c r="AB15" s="180">
        <v>26</v>
      </c>
      <c r="AC15" s="180">
        <v>27</v>
      </c>
      <c r="AD15" s="180">
        <v>28</v>
      </c>
      <c r="AE15" s="180">
        <v>29</v>
      </c>
      <c r="AF15" s="180">
        <v>30</v>
      </c>
      <c r="AG15" s="180">
        <v>31</v>
      </c>
      <c r="AH15" s="180">
        <v>32</v>
      </c>
      <c r="AI15" s="180">
        <v>33</v>
      </c>
      <c r="AJ15" s="180">
        <v>34</v>
      </c>
      <c r="AK15" s="180">
        <v>35</v>
      </c>
      <c r="AL15" s="180">
        <v>36</v>
      </c>
      <c r="AM15" s="180">
        <v>38</v>
      </c>
      <c r="AN15" s="180">
        <v>39</v>
      </c>
      <c r="AO15" s="180">
        <v>40</v>
      </c>
      <c r="AP15" s="269"/>
      <c r="AQ15" s="270"/>
    </row>
    <row r="16" spans="1:43" s="143" customFormat="1" ht="18.75" hidden="1" x14ac:dyDescent="0.3">
      <c r="A16" s="604" t="s">
        <v>425</v>
      </c>
      <c r="B16" s="604"/>
      <c r="C16" s="604"/>
      <c r="D16" s="604"/>
      <c r="E16" s="604"/>
      <c r="F16" s="604"/>
      <c r="G16" s="604"/>
      <c r="H16" s="604"/>
      <c r="I16" s="604"/>
      <c r="J16" s="604"/>
      <c r="K16" s="604"/>
      <c r="L16" s="604"/>
      <c r="M16" s="604"/>
      <c r="N16" s="604"/>
      <c r="O16" s="604"/>
      <c r="P16" s="604"/>
      <c r="Q16" s="604"/>
      <c r="R16" s="604"/>
      <c r="S16" s="604"/>
      <c r="T16" s="604"/>
      <c r="U16" s="604"/>
      <c r="V16" s="604"/>
      <c r="W16" s="604"/>
      <c r="X16" s="347"/>
      <c r="Y16" s="345"/>
      <c r="Z16" s="345"/>
      <c r="AA16" s="345"/>
      <c r="AB16" s="345"/>
      <c r="AC16" s="345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289"/>
      <c r="AQ16" s="289"/>
    </row>
    <row r="17" spans="1:41" s="142" customFormat="1" ht="11.25" hidden="1" x14ac:dyDescent="0.2">
      <c r="A17" s="604" t="s">
        <v>426</v>
      </c>
      <c r="B17" s="604"/>
      <c r="C17" s="604"/>
      <c r="D17" s="604"/>
      <c r="E17" s="604"/>
      <c r="F17" s="604"/>
      <c r="G17" s="604"/>
      <c r="H17" s="604"/>
      <c r="I17" s="604"/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V17" s="604"/>
      <c r="W17" s="590"/>
      <c r="X17" s="604"/>
      <c r="Y17" s="604"/>
      <c r="Z17" s="604"/>
      <c r="AA17" s="604"/>
      <c r="AB17" s="604"/>
      <c r="AC17" s="604"/>
      <c r="AD17" s="604"/>
      <c r="AE17" s="604"/>
      <c r="AF17" s="604"/>
      <c r="AG17" s="604"/>
      <c r="AH17" s="604"/>
      <c r="AI17" s="604"/>
      <c r="AJ17" s="604"/>
      <c r="AK17" s="604"/>
      <c r="AL17" s="604"/>
      <c r="AM17" s="604"/>
      <c r="AN17" s="604"/>
      <c r="AO17" s="604"/>
    </row>
    <row r="18" spans="1:41" s="144" customFormat="1" ht="18.75" hidden="1" x14ac:dyDescent="0.2">
      <c r="A18" s="171"/>
      <c r="B18" s="302"/>
      <c r="C18" s="193"/>
      <c r="D18" s="173"/>
      <c r="E18" s="173"/>
      <c r="F18" s="173"/>
      <c r="G18" s="170"/>
      <c r="H18" s="173"/>
      <c r="I18" s="172"/>
      <c r="J18" s="172"/>
      <c r="K18" s="172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18"/>
      <c r="X18" s="349"/>
      <c r="Y18" s="171"/>
      <c r="Z18" s="302"/>
      <c r="AA18" s="193"/>
      <c r="AB18" s="173"/>
      <c r="AC18" s="173"/>
      <c r="AD18" s="173"/>
      <c r="AE18" s="170"/>
      <c r="AF18" s="173"/>
      <c r="AG18" s="172"/>
      <c r="AH18" s="172"/>
      <c r="AI18" s="172"/>
      <c r="AJ18" s="305"/>
      <c r="AK18" s="305"/>
      <c r="AL18" s="305"/>
      <c r="AM18" s="305"/>
      <c r="AN18" s="305"/>
      <c r="AO18" s="305"/>
    </row>
    <row r="19" spans="1:41" s="145" customFormat="1" ht="18.75" hidden="1" x14ac:dyDescent="0.2">
      <c r="A19" s="596" t="s">
        <v>427</v>
      </c>
      <c r="B19" s="596"/>
      <c r="C19" s="596"/>
      <c r="D19" s="596"/>
      <c r="E19" s="596"/>
      <c r="F19" s="596"/>
      <c r="G19" s="596"/>
      <c r="H19" s="596"/>
      <c r="I19" s="596"/>
      <c r="J19" s="596"/>
      <c r="K19" s="596"/>
      <c r="L19" s="596"/>
      <c r="M19" s="596"/>
      <c r="N19" s="596"/>
      <c r="O19" s="596"/>
      <c r="P19" s="596"/>
      <c r="Q19" s="596"/>
      <c r="R19" s="596"/>
      <c r="S19" s="596"/>
      <c r="T19" s="596"/>
      <c r="U19" s="596"/>
      <c r="V19" s="596"/>
      <c r="W19" s="585"/>
      <c r="X19" s="349"/>
      <c r="Y19" s="596"/>
      <c r="Z19" s="596"/>
      <c r="AA19" s="596"/>
      <c r="AB19" s="596"/>
      <c r="AC19" s="596"/>
      <c r="AD19" s="596"/>
      <c r="AE19" s="596"/>
      <c r="AF19" s="596"/>
      <c r="AG19" s="596"/>
      <c r="AH19" s="596"/>
      <c r="AI19" s="596"/>
      <c r="AJ19" s="596"/>
      <c r="AK19" s="596"/>
      <c r="AL19" s="596"/>
      <c r="AM19" s="596"/>
      <c r="AN19" s="596"/>
      <c r="AO19" s="596"/>
    </row>
    <row r="20" spans="1:41" s="144" customFormat="1" ht="18.75" hidden="1" x14ac:dyDescent="0.2">
      <c r="A20" s="170"/>
      <c r="B20" s="302"/>
      <c r="C20" s="193"/>
      <c r="D20" s="173"/>
      <c r="E20" s="173"/>
      <c r="F20" s="170"/>
      <c r="G20" s="170"/>
      <c r="H20" s="170"/>
      <c r="I20" s="172"/>
      <c r="J20" s="172"/>
      <c r="K20" s="172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18"/>
      <c r="X20" s="349"/>
      <c r="Y20" s="170"/>
      <c r="Z20" s="302"/>
      <c r="AA20" s="193"/>
      <c r="AB20" s="173"/>
      <c r="AC20" s="173"/>
      <c r="AD20" s="170"/>
      <c r="AE20" s="170"/>
      <c r="AF20" s="170"/>
      <c r="AG20" s="172"/>
      <c r="AH20" s="172"/>
      <c r="AI20" s="172"/>
      <c r="AJ20" s="305"/>
      <c r="AK20" s="305"/>
      <c r="AL20" s="305"/>
      <c r="AM20" s="305"/>
      <c r="AN20" s="305"/>
      <c r="AO20" s="305"/>
    </row>
    <row r="21" spans="1:41" s="146" customFormat="1" ht="18.75" hidden="1" x14ac:dyDescent="0.2">
      <c r="A21" s="596" t="s">
        <v>428</v>
      </c>
      <c r="B21" s="596"/>
      <c r="C21" s="596"/>
      <c r="D21" s="596"/>
      <c r="E21" s="596"/>
      <c r="F21" s="596"/>
      <c r="G21" s="596"/>
      <c r="H21" s="596"/>
      <c r="I21" s="596"/>
      <c r="J21" s="596"/>
      <c r="K21" s="596"/>
      <c r="L21" s="596"/>
      <c r="M21" s="596"/>
      <c r="N21" s="596"/>
      <c r="O21" s="596"/>
      <c r="P21" s="596"/>
      <c r="Q21" s="596"/>
      <c r="R21" s="596"/>
      <c r="S21" s="596"/>
      <c r="T21" s="596"/>
      <c r="U21" s="596"/>
      <c r="V21" s="596"/>
      <c r="W21" s="585"/>
      <c r="X21" s="349"/>
      <c r="Y21" s="596"/>
      <c r="Z21" s="596"/>
      <c r="AA21" s="596"/>
      <c r="AB21" s="596"/>
      <c r="AC21" s="596"/>
      <c r="AD21" s="596"/>
      <c r="AE21" s="596"/>
      <c r="AF21" s="596"/>
      <c r="AG21" s="596"/>
      <c r="AH21" s="596"/>
      <c r="AI21" s="596"/>
      <c r="AJ21" s="596"/>
      <c r="AK21" s="596"/>
      <c r="AL21" s="596"/>
      <c r="AM21" s="596"/>
      <c r="AN21" s="596"/>
      <c r="AO21" s="596"/>
    </row>
    <row r="22" spans="1:41" s="144" customFormat="1" ht="18.75" hidden="1" x14ac:dyDescent="0.2">
      <c r="A22" s="170"/>
      <c r="B22" s="302"/>
      <c r="C22" s="193"/>
      <c r="D22" s="173"/>
      <c r="E22" s="173"/>
      <c r="F22" s="173"/>
      <c r="G22" s="170"/>
      <c r="H22" s="170"/>
      <c r="I22" s="172"/>
      <c r="J22" s="172"/>
      <c r="K22" s="172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18"/>
      <c r="X22" s="349"/>
      <c r="Y22" s="170"/>
      <c r="Z22" s="302"/>
      <c r="AA22" s="193"/>
      <c r="AB22" s="173"/>
      <c r="AC22" s="173"/>
      <c r="AD22" s="173"/>
      <c r="AE22" s="170"/>
      <c r="AF22" s="170"/>
      <c r="AG22" s="172"/>
      <c r="AH22" s="172"/>
      <c r="AI22" s="172"/>
      <c r="AJ22" s="305"/>
      <c r="AK22" s="305"/>
      <c r="AL22" s="305"/>
      <c r="AM22" s="305"/>
      <c r="AN22" s="305"/>
      <c r="AO22" s="305"/>
    </row>
    <row r="23" spans="1:41" s="145" customFormat="1" ht="18.75" hidden="1" x14ac:dyDescent="0.2">
      <c r="A23" s="596" t="s">
        <v>429</v>
      </c>
      <c r="B23" s="596"/>
      <c r="C23" s="596"/>
      <c r="D23" s="596"/>
      <c r="E23" s="596"/>
      <c r="F23" s="596"/>
      <c r="G23" s="596"/>
      <c r="H23" s="596"/>
      <c r="I23" s="596"/>
      <c r="J23" s="596"/>
      <c r="K23" s="596"/>
      <c r="L23" s="596"/>
      <c r="M23" s="596"/>
      <c r="N23" s="596"/>
      <c r="O23" s="596"/>
      <c r="P23" s="596"/>
      <c r="Q23" s="596"/>
      <c r="R23" s="596"/>
      <c r="S23" s="596"/>
      <c r="T23" s="596"/>
      <c r="U23" s="596"/>
      <c r="V23" s="596"/>
      <c r="W23" s="585"/>
      <c r="X23" s="349"/>
      <c r="Y23" s="596"/>
      <c r="Z23" s="596"/>
      <c r="AA23" s="596"/>
      <c r="AB23" s="596"/>
      <c r="AC23" s="596"/>
      <c r="AD23" s="596"/>
      <c r="AE23" s="596"/>
      <c r="AF23" s="596"/>
      <c r="AG23" s="596"/>
      <c r="AH23" s="596"/>
      <c r="AI23" s="596"/>
      <c r="AJ23" s="596"/>
      <c r="AK23" s="596"/>
      <c r="AL23" s="596"/>
      <c r="AM23" s="596"/>
      <c r="AN23" s="596"/>
      <c r="AO23" s="596"/>
    </row>
    <row r="24" spans="1:41" s="144" customFormat="1" ht="18.75" hidden="1" x14ac:dyDescent="0.2">
      <c r="A24" s="170"/>
      <c r="B24" s="302"/>
      <c r="C24" s="193"/>
      <c r="D24" s="173"/>
      <c r="E24" s="173"/>
      <c r="F24" s="173"/>
      <c r="G24" s="170"/>
      <c r="H24" s="173"/>
      <c r="I24" s="172"/>
      <c r="J24" s="172"/>
      <c r="K24" s="172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18"/>
      <c r="X24" s="349"/>
      <c r="Y24" s="170"/>
      <c r="Z24" s="302"/>
      <c r="AA24" s="193"/>
      <c r="AB24" s="173"/>
      <c r="AC24" s="173"/>
      <c r="AD24" s="173"/>
      <c r="AE24" s="170"/>
      <c r="AF24" s="173"/>
      <c r="AG24" s="172"/>
      <c r="AH24" s="172"/>
      <c r="AI24" s="172"/>
      <c r="AJ24" s="305"/>
      <c r="AK24" s="305"/>
      <c r="AL24" s="305"/>
      <c r="AM24" s="305"/>
      <c r="AN24" s="305"/>
      <c r="AO24" s="305"/>
    </row>
    <row r="25" spans="1:41" s="147" customFormat="1" ht="30" hidden="1" customHeight="1" x14ac:dyDescent="0.2">
      <c r="A25" s="596" t="s">
        <v>505</v>
      </c>
      <c r="B25" s="596"/>
      <c r="C25" s="596"/>
      <c r="D25" s="596"/>
      <c r="E25" s="596"/>
      <c r="F25" s="596"/>
      <c r="G25" s="596"/>
      <c r="H25" s="596"/>
      <c r="I25" s="596"/>
      <c r="J25" s="596"/>
      <c r="K25" s="327"/>
      <c r="L25" s="328">
        <f t="shared" ref="L25:V25" si="1">SUM(L18:L18,L20:L20,L22:L22,L24)</f>
        <v>0</v>
      </c>
      <c r="M25" s="328">
        <f t="shared" si="1"/>
        <v>0</v>
      </c>
      <c r="N25" s="328">
        <f t="shared" si="1"/>
        <v>0</v>
      </c>
      <c r="O25" s="328">
        <f t="shared" si="1"/>
        <v>0</v>
      </c>
      <c r="P25" s="328">
        <f t="shared" si="1"/>
        <v>0</v>
      </c>
      <c r="Q25" s="328">
        <v>0</v>
      </c>
      <c r="R25" s="328"/>
      <c r="S25" s="328"/>
      <c r="T25" s="328"/>
      <c r="U25" s="328">
        <v>0</v>
      </c>
      <c r="V25" s="328">
        <f t="shared" si="1"/>
        <v>0</v>
      </c>
      <c r="W25" s="329">
        <f>W20+W22+W24+W18</f>
        <v>0</v>
      </c>
      <c r="X25" s="349"/>
      <c r="Y25" s="596"/>
      <c r="Z25" s="596"/>
      <c r="AA25" s="596"/>
      <c r="AB25" s="596"/>
      <c r="AC25" s="596"/>
      <c r="AD25" s="596"/>
      <c r="AE25" s="596"/>
      <c r="AF25" s="596"/>
      <c r="AG25" s="596"/>
      <c r="AH25" s="596"/>
      <c r="AI25" s="596"/>
      <c r="AJ25" s="596"/>
      <c r="AK25" s="596"/>
      <c r="AL25" s="596"/>
      <c r="AM25" s="596"/>
      <c r="AN25" s="596"/>
      <c r="AO25" s="596"/>
    </row>
    <row r="26" spans="1:41" s="147" customFormat="1" ht="30" hidden="1" customHeight="1" x14ac:dyDescent="0.2">
      <c r="A26" s="299" t="s">
        <v>430</v>
      </c>
      <c r="B26" s="350"/>
      <c r="C26" s="350"/>
      <c r="D26" s="350"/>
      <c r="E26" s="350"/>
      <c r="F26" s="350"/>
      <c r="G26" s="300"/>
      <c r="H26" s="30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49"/>
      <c r="Y26" s="170"/>
      <c r="Z26" s="302"/>
      <c r="AA26" s="193"/>
      <c r="AB26" s="173"/>
      <c r="AC26" s="173"/>
      <c r="AD26" s="173"/>
      <c r="AE26" s="170"/>
      <c r="AF26" s="173"/>
      <c r="AG26" s="172"/>
      <c r="AH26" s="172"/>
      <c r="AI26" s="172"/>
      <c r="AJ26" s="305"/>
      <c r="AK26" s="305"/>
      <c r="AL26" s="305"/>
      <c r="AM26" s="305"/>
      <c r="AN26" s="305"/>
      <c r="AO26" s="305"/>
    </row>
    <row r="27" spans="1:41" s="144" customFormat="1" ht="52.5" customHeight="1" x14ac:dyDescent="0.2">
      <c r="A27" s="172" t="s">
        <v>506</v>
      </c>
      <c r="B27" s="302" t="s">
        <v>564</v>
      </c>
      <c r="C27" s="193" t="s">
        <v>510</v>
      </c>
      <c r="D27" s="193" t="s">
        <v>745</v>
      </c>
      <c r="E27" s="173" t="s">
        <v>520</v>
      </c>
      <c r="F27" s="170" t="s">
        <v>74</v>
      </c>
      <c r="G27" s="351">
        <v>0</v>
      </c>
      <c r="H27" s="303">
        <v>0.504</v>
      </c>
      <c r="I27" s="172" t="s">
        <v>515</v>
      </c>
      <c r="J27" s="172" t="s">
        <v>669</v>
      </c>
      <c r="K27" s="203">
        <f>SUMIFS('Ф2 ИП'!L:L,'Ф2 ИП'!$D:$D,$D27,'Ф2 ИП'!$B:$B,$B27)</f>
        <v>30211.439474190691</v>
      </c>
      <c r="L27" s="203">
        <f>SUMIFS('Ф2 ИП'!M:M,'Ф2 ИП'!$D:$D,$D27,'Ф2 ИП'!$B:$B,$B27)</f>
        <v>26512.339391999994</v>
      </c>
      <c r="M27" s="203">
        <f>SUMIFS('Ф2 ИП'!N:N,'Ф2 ИП'!$D:$D,$D27,'Ф2 ИП'!$B:$B,$B27)</f>
        <v>0</v>
      </c>
      <c r="N27" s="203">
        <f>SUMIFS('Ф2 ИП'!O:O,'Ф2 ИП'!$D:$D,$D27,'Ф2 ИП'!$B:$B,$B27)</f>
        <v>0</v>
      </c>
      <c r="O27" s="203">
        <f>SUMIFS('Ф2 ИП'!P:P,'Ф2 ИП'!$D:$D,$D27,'Ф2 ИП'!$B:$B,$B27)</f>
        <v>2727.58</v>
      </c>
      <c r="P27" s="203">
        <f>SUMIFS('Ф2 ИП'!Q:Q,'Ф2 ИП'!$D:$D,$D27,'Ф2 ИП'!$B:$B,$B27)</f>
        <v>0</v>
      </c>
      <c r="Q27" s="203">
        <f>SUMIFS('Ф2 ИП'!R:R,'Ф2 ИП'!$D:$D,$D27,'Ф2 ИП'!$B:$B,$B27)</f>
        <v>25889.378348824834</v>
      </c>
      <c r="R27" s="203">
        <f>SUMIFS('Ф2 ИП'!S:S,'Ф2 ИП'!$D:$D,$D27,'Ф2 ИП'!$B:$B,$B27)</f>
        <v>1594.4811253658586</v>
      </c>
      <c r="S27" s="203">
        <f>SUMIFS('Ф2 ИП'!T:T,'Ф2 ИП'!$D:$D,$D27,'Ф2 ИП'!$B:$B,$B27)</f>
        <v>0</v>
      </c>
      <c r="T27" s="203">
        <f>SUMIFS('Ф2 ИП'!U:U,'Ф2 ИП'!$D:$D,$D27,'Ф2 ИП'!$B:$B,$B27)</f>
        <v>0</v>
      </c>
      <c r="U27" s="203">
        <f>SUMIFS('Ф2 ИП'!V:V,'Ф2 ИП'!$D:$D,$D27,'Ф2 ИП'!$B:$B,$B27)</f>
        <v>0</v>
      </c>
      <c r="V27" s="203">
        <f>SUMIFS('Ф2 ИП'!W:W,'Ф2 ИП'!$D:$D,$D27,'Ф2 ИП'!$B:$B,$B27)</f>
        <v>4.5474735088646412E-13</v>
      </c>
      <c r="W27" s="203">
        <f>SUMIFS('Ф2 ИП'!X:X,'Ф2 ИП'!$D:$D,$D27,'Ф2 ИП'!$B:$B,$B27)</f>
        <v>0</v>
      </c>
      <c r="X27" s="203">
        <f>SUMIFS('Ф2 ИП'!Y:Y,'Ф2 ИП'!$D:$D,$D27,'Ф2 ИП'!$B:$B,$B27)</f>
        <v>0</v>
      </c>
      <c r="Y27" s="203">
        <f>SUMIFS('Ф2 ИП'!Z:Z,'Ф2 ИП'!$D:$D,$D27,'Ф2 ИП'!$B:$B,$B27)</f>
        <v>0</v>
      </c>
      <c r="Z27" s="203">
        <f>SUMIFS('Ф2 ИП'!AA:AA,'Ф2 ИП'!$D:$D,$D27,'Ф2 ИП'!$B:$B,$B27)</f>
        <v>0</v>
      </c>
      <c r="AA27" s="203">
        <f>SUMIFS('Ф2 ИП'!AB:AB,'Ф2 ИП'!$D:$D,$D27,'Ф2 ИП'!$B:$B,$B27)</f>
        <v>0</v>
      </c>
      <c r="AB27" s="203">
        <f>SUMIFS('Ф2 ИП'!AC:AC,'Ф2 ИП'!$D:$D,$D27,'Ф2 ИП'!$B:$B,$B27)</f>
        <v>0</v>
      </c>
      <c r="AC27" s="203">
        <f>SUMIFS('Ф2 ИП'!AD:AD,'Ф2 ИП'!$D:$D,$D27,'Ф2 ИП'!$B:$B,$B27)</f>
        <v>0</v>
      </c>
      <c r="AD27" s="203">
        <f>SUMIFS('Ф2 ИП'!AE:AE,'Ф2 ИП'!$D:$D,$D27,'Ф2 ИП'!$B:$B,$B27)</f>
        <v>0</v>
      </c>
      <c r="AE27" s="203">
        <f>SUMIFS('Ф2 ИП'!AF:AF,'Ф2 ИП'!$D:$D,$D27,'Ф2 ИП'!$B:$B,$B27)</f>
        <v>0</v>
      </c>
      <c r="AF27" s="203">
        <f>SUMIFS('Ф2 ИП'!AG:AG,'Ф2 ИП'!$D:$D,$D27,'Ф2 ИП'!$B:$B,$B27)</f>
        <v>0</v>
      </c>
      <c r="AG27" s="203">
        <f>SUMIFS('Ф2 ИП'!AH:AH,'Ф2 ИП'!$D:$D,$D27,'Ф2 ИП'!$B:$B,$B27)</f>
        <v>0</v>
      </c>
      <c r="AH27" s="203">
        <f>SUMIFS('Ф2 ИП'!AI:AI,'Ф2 ИП'!$D:$D,$D27,'Ф2 ИП'!$B:$B,$B27)</f>
        <v>0</v>
      </c>
      <c r="AI27" s="203">
        <f>SUMIFS('Ф2 ИП'!AJ:AJ,'Ф2 ИП'!$D:$D,$D27,'Ф2 ИП'!$B:$B,$B27)</f>
        <v>0</v>
      </c>
      <c r="AJ27" s="203">
        <f>SUMIFS('Ф2 ИП'!AK:AK,'Ф2 ИП'!$D:$D,$D27,'Ф2 ИП'!$B:$B,$B27)</f>
        <v>0</v>
      </c>
      <c r="AK27" s="203">
        <f>SUMIFS('Ф2 ИП'!AL:AL,'Ф2 ИП'!$D:$D,$D27,'Ф2 ИП'!$B:$B,$B27)</f>
        <v>0</v>
      </c>
      <c r="AL27" s="203">
        <f>SUMIFS('Ф2 ИП'!AM:AM,'Ф2 ИП'!$D:$D,$D27,'Ф2 ИП'!$B:$B,$B27)</f>
        <v>0</v>
      </c>
      <c r="AM27" s="203">
        <f>SUMIFS('Ф2 ИП'!AN:AN,'Ф2 ИП'!$D:$D,$D27,'Ф2 ИП'!$B:$B,$B27)</f>
        <v>0</v>
      </c>
      <c r="AN27" s="203">
        <f>SUMIFS('Ф2 ИП'!AO:AO,'Ф2 ИП'!$D:$D,$D27,'Ф2 ИП'!$B:$B,$B27)</f>
        <v>0</v>
      </c>
      <c r="AO27" s="203">
        <f>SUMIFS('Ф2 ИП'!AP:AP,'Ф2 ИП'!$D:$D,$D27,'Ф2 ИП'!$B:$B,$B27)</f>
        <v>0</v>
      </c>
    </row>
    <row r="28" spans="1:41" s="144" customFormat="1" ht="52.5" customHeight="1" x14ac:dyDescent="0.2">
      <c r="A28" s="172" t="s">
        <v>507</v>
      </c>
      <c r="B28" s="302" t="s">
        <v>565</v>
      </c>
      <c r="C28" s="193" t="s">
        <v>510</v>
      </c>
      <c r="D28" s="193" t="s">
        <v>746</v>
      </c>
      <c r="E28" s="173" t="s">
        <v>520</v>
      </c>
      <c r="F28" s="170" t="s">
        <v>74</v>
      </c>
      <c r="G28" s="351">
        <v>0</v>
      </c>
      <c r="H28" s="303">
        <v>4.2990000000000004</v>
      </c>
      <c r="I28" s="172" t="s">
        <v>515</v>
      </c>
      <c r="J28" s="172" t="s">
        <v>669</v>
      </c>
      <c r="K28" s="203">
        <f>SUMIFS('Ф2 ИП'!L:L,'Ф2 ИП'!$D:$D,$D28,'Ф2 ИП'!$B:$B,$B28)</f>
        <v>75911.230260627126</v>
      </c>
      <c r="L28" s="203">
        <f>SUMIFS('Ф2 ИП'!M:M,'Ф2 ИП'!$D:$D,$D28,'Ф2 ИП'!$B:$B,$B28)</f>
        <v>66616.616160000005</v>
      </c>
      <c r="M28" s="203">
        <f>SUMIFS('Ф2 ИП'!N:N,'Ф2 ИП'!$D:$D,$D28,'Ф2 ИП'!$B:$B,$B28)</f>
        <v>0</v>
      </c>
      <c r="N28" s="203">
        <f>SUMIFS('Ф2 ИП'!O:O,'Ф2 ИП'!$D:$D,$D28,'Ф2 ИП'!$B:$B,$B28)</f>
        <v>0</v>
      </c>
      <c r="O28" s="203">
        <f>SUMIFS('Ф2 ИП'!P:P,'Ф2 ИП'!$D:$D,$D28,'Ф2 ИП'!$B:$B,$B28)</f>
        <v>6853.51</v>
      </c>
      <c r="P28" s="203">
        <f>SUMIFS('Ф2 ИП'!Q:Q,'Ф2 ИП'!$D:$D,$D28,'Ф2 ИП'!$B:$B,$B28)</f>
        <v>0</v>
      </c>
      <c r="Q28" s="203">
        <f>SUMIFS('Ф2 ИП'!R:R,'Ф2 ИП'!$D:$D,$D28,'Ф2 ИП'!$B:$B,$B28)</f>
        <v>65051.324011229633</v>
      </c>
      <c r="R28" s="203">
        <f>SUMIFS('Ф2 ИП'!S:S,'Ф2 ИП'!$D:$D,$D28,'Ф2 ИП'!$B:$B,$B28)</f>
        <v>4006.3962493974959</v>
      </c>
      <c r="S28" s="203">
        <f>SUMIFS('Ф2 ИП'!T:T,'Ф2 ИП'!$D:$D,$D28,'Ф2 ИП'!$B:$B,$B28)</f>
        <v>0</v>
      </c>
      <c r="T28" s="203">
        <f>SUMIFS('Ф2 ИП'!U:U,'Ф2 ИП'!$D:$D,$D28,'Ф2 ИП'!$B:$B,$B28)</f>
        <v>0</v>
      </c>
      <c r="U28" s="203">
        <f>SUMIFS('Ф2 ИП'!V:V,'Ф2 ИП'!$D:$D,$D28,'Ф2 ИП'!$B:$B,$B28)</f>
        <v>0</v>
      </c>
      <c r="V28" s="203">
        <f>SUMIFS('Ф2 ИП'!W:W,'Ф2 ИП'!$D:$D,$D28,'Ф2 ИП'!$B:$B,$B28)</f>
        <v>1.8189894035458565E-12</v>
      </c>
      <c r="W28" s="203">
        <f>SUMIFS('Ф2 ИП'!X:X,'Ф2 ИП'!$D:$D,$D28,'Ф2 ИП'!$B:$B,$B28)</f>
        <v>0</v>
      </c>
      <c r="X28" s="203">
        <f>SUMIFS('Ф2 ИП'!Y:Y,'Ф2 ИП'!$D:$D,$D28,'Ф2 ИП'!$B:$B,$B28)</f>
        <v>0</v>
      </c>
      <c r="Y28" s="203">
        <f>SUMIFS('Ф2 ИП'!Z:Z,'Ф2 ИП'!$D:$D,$D28,'Ф2 ИП'!$B:$B,$B28)</f>
        <v>0</v>
      </c>
      <c r="Z28" s="203">
        <f>SUMIFS('Ф2 ИП'!AA:AA,'Ф2 ИП'!$D:$D,$D28,'Ф2 ИП'!$B:$B,$B28)</f>
        <v>0</v>
      </c>
      <c r="AA28" s="203">
        <f>SUMIFS('Ф2 ИП'!AB:AB,'Ф2 ИП'!$D:$D,$D28,'Ф2 ИП'!$B:$B,$B28)</f>
        <v>0</v>
      </c>
      <c r="AB28" s="203">
        <f>SUMIFS('Ф2 ИП'!AC:AC,'Ф2 ИП'!$D:$D,$D28,'Ф2 ИП'!$B:$B,$B28)</f>
        <v>0</v>
      </c>
      <c r="AC28" s="203">
        <f>SUMIFS('Ф2 ИП'!AD:AD,'Ф2 ИП'!$D:$D,$D28,'Ф2 ИП'!$B:$B,$B28)</f>
        <v>0</v>
      </c>
      <c r="AD28" s="203">
        <f>SUMIFS('Ф2 ИП'!AE:AE,'Ф2 ИП'!$D:$D,$D28,'Ф2 ИП'!$B:$B,$B28)</f>
        <v>0</v>
      </c>
      <c r="AE28" s="203">
        <f>SUMIFS('Ф2 ИП'!AF:AF,'Ф2 ИП'!$D:$D,$D28,'Ф2 ИП'!$B:$B,$B28)</f>
        <v>0</v>
      </c>
      <c r="AF28" s="203">
        <f>SUMIFS('Ф2 ИП'!AG:AG,'Ф2 ИП'!$D:$D,$D28,'Ф2 ИП'!$B:$B,$B28)</f>
        <v>0</v>
      </c>
      <c r="AG28" s="203">
        <f>SUMIFS('Ф2 ИП'!AH:AH,'Ф2 ИП'!$D:$D,$D28,'Ф2 ИП'!$B:$B,$B28)</f>
        <v>0</v>
      </c>
      <c r="AH28" s="203">
        <f>SUMIFS('Ф2 ИП'!AI:AI,'Ф2 ИП'!$D:$D,$D28,'Ф2 ИП'!$B:$B,$B28)</f>
        <v>0</v>
      </c>
      <c r="AI28" s="203">
        <f>SUMIFS('Ф2 ИП'!AJ:AJ,'Ф2 ИП'!$D:$D,$D28,'Ф2 ИП'!$B:$B,$B28)</f>
        <v>0</v>
      </c>
      <c r="AJ28" s="203">
        <f>SUMIFS('Ф2 ИП'!AK:AK,'Ф2 ИП'!$D:$D,$D28,'Ф2 ИП'!$B:$B,$B28)</f>
        <v>0</v>
      </c>
      <c r="AK28" s="203">
        <f>SUMIFS('Ф2 ИП'!AL:AL,'Ф2 ИП'!$D:$D,$D28,'Ф2 ИП'!$B:$B,$B28)</f>
        <v>0</v>
      </c>
      <c r="AL28" s="203">
        <f>SUMIFS('Ф2 ИП'!AM:AM,'Ф2 ИП'!$D:$D,$D28,'Ф2 ИП'!$B:$B,$B28)</f>
        <v>0</v>
      </c>
      <c r="AM28" s="203">
        <f>SUMIFS('Ф2 ИП'!AN:AN,'Ф2 ИП'!$D:$D,$D28,'Ф2 ИП'!$B:$B,$B28)</f>
        <v>0</v>
      </c>
      <c r="AN28" s="203">
        <f>SUMIFS('Ф2 ИП'!AO:AO,'Ф2 ИП'!$D:$D,$D28,'Ф2 ИП'!$B:$B,$B28)</f>
        <v>0</v>
      </c>
      <c r="AO28" s="203">
        <f>SUMIFS('Ф2 ИП'!AP:AP,'Ф2 ИП'!$D:$D,$D28,'Ф2 ИП'!$B:$B,$B28)</f>
        <v>0</v>
      </c>
    </row>
    <row r="29" spans="1:41" s="144" customFormat="1" ht="52.5" customHeight="1" x14ac:dyDescent="0.2">
      <c r="A29" s="172" t="s">
        <v>519</v>
      </c>
      <c r="B29" s="302" t="s">
        <v>566</v>
      </c>
      <c r="C29" s="193" t="s">
        <v>510</v>
      </c>
      <c r="D29" s="193" t="s">
        <v>747</v>
      </c>
      <c r="E29" s="173" t="s">
        <v>520</v>
      </c>
      <c r="F29" s="170" t="s">
        <v>74</v>
      </c>
      <c r="G29" s="351">
        <v>0</v>
      </c>
      <c r="H29" s="303">
        <v>3.0093000000000001</v>
      </c>
      <c r="I29" s="172" t="s">
        <v>515</v>
      </c>
      <c r="J29" s="172" t="s">
        <v>669</v>
      </c>
      <c r="K29" s="203">
        <f>SUMIFS('Ф2 ИП'!L:L,'Ф2 ИП'!$D:$D,$D29,'Ф2 ИП'!$B:$B,$B29)</f>
        <v>55479.957589532263</v>
      </c>
      <c r="L29" s="203">
        <f>SUMIFS('Ф2 ИП'!M:M,'Ф2 ИП'!$D:$D,$D29,'Ф2 ИП'!$B:$B,$B29)</f>
        <v>48686.959137599995</v>
      </c>
      <c r="M29" s="203">
        <f>SUMIFS('Ф2 ИП'!N:N,'Ф2 ИП'!$D:$D,$D29,'Ф2 ИП'!$B:$B,$B29)</f>
        <v>0</v>
      </c>
      <c r="N29" s="203">
        <f>SUMIFS('Ф2 ИП'!O:O,'Ф2 ИП'!$D:$D,$D29,'Ф2 ИП'!$B:$B,$B29)</f>
        <v>0</v>
      </c>
      <c r="O29" s="203">
        <f>SUMIFS('Ф2 ИП'!P:P,'Ф2 ИП'!$D:$D,$D29,'Ф2 ИП'!$B:$B,$B29)</f>
        <v>5008.91</v>
      </c>
      <c r="P29" s="203">
        <f>SUMIFS('Ф2 ИП'!Q:Q,'Ф2 ИП'!$D:$D,$D29,'Ф2 ИП'!$B:$B,$B29)</f>
        <v>0</v>
      </c>
      <c r="Q29" s="203">
        <f>SUMIFS('Ф2 ИП'!R:R,'Ф2 ИП'!$D:$D,$D29,'Ф2 ИП'!$B:$B,$B29)</f>
        <v>47542.960548681142</v>
      </c>
      <c r="R29" s="203">
        <f>SUMIFS('Ф2 ИП'!S:S,'Ф2 ИП'!$D:$D,$D29,'Ф2 ИП'!$B:$B,$B29)</f>
        <v>2928.0870408511264</v>
      </c>
      <c r="S29" s="203">
        <f>SUMIFS('Ф2 ИП'!T:T,'Ф2 ИП'!$D:$D,$D29,'Ф2 ИП'!$B:$B,$B29)</f>
        <v>0</v>
      </c>
      <c r="T29" s="203">
        <f>SUMIFS('Ф2 ИП'!U:U,'Ф2 ИП'!$D:$D,$D29,'Ф2 ИП'!$B:$B,$B29)</f>
        <v>0</v>
      </c>
      <c r="U29" s="203">
        <f>SUMIFS('Ф2 ИП'!V:V,'Ф2 ИП'!$D:$D,$D29,'Ф2 ИП'!$B:$B,$B29)</f>
        <v>0</v>
      </c>
      <c r="V29" s="203">
        <f>SUMIFS('Ф2 ИП'!W:W,'Ф2 ИП'!$D:$D,$D29,'Ф2 ИП'!$B:$B,$B29)</f>
        <v>-8.1854523159563541E-12</v>
      </c>
      <c r="W29" s="203">
        <f>SUMIFS('Ф2 ИП'!X:X,'Ф2 ИП'!$D:$D,$D29,'Ф2 ИП'!$B:$B,$B29)</f>
        <v>0</v>
      </c>
      <c r="X29" s="203">
        <f>SUMIFS('Ф2 ИП'!Y:Y,'Ф2 ИП'!$D:$D,$D29,'Ф2 ИП'!$B:$B,$B29)</f>
        <v>0</v>
      </c>
      <c r="Y29" s="203">
        <f>SUMIFS('Ф2 ИП'!Z:Z,'Ф2 ИП'!$D:$D,$D29,'Ф2 ИП'!$B:$B,$B29)</f>
        <v>0</v>
      </c>
      <c r="Z29" s="203">
        <f>SUMIFS('Ф2 ИП'!AA:AA,'Ф2 ИП'!$D:$D,$D29,'Ф2 ИП'!$B:$B,$B29)</f>
        <v>0</v>
      </c>
      <c r="AA29" s="203">
        <f>SUMIFS('Ф2 ИП'!AB:AB,'Ф2 ИП'!$D:$D,$D29,'Ф2 ИП'!$B:$B,$B29)</f>
        <v>0</v>
      </c>
      <c r="AB29" s="203">
        <f>SUMIFS('Ф2 ИП'!AC:AC,'Ф2 ИП'!$D:$D,$D29,'Ф2 ИП'!$B:$B,$B29)</f>
        <v>0</v>
      </c>
      <c r="AC29" s="203">
        <f>SUMIFS('Ф2 ИП'!AD:AD,'Ф2 ИП'!$D:$D,$D29,'Ф2 ИП'!$B:$B,$B29)</f>
        <v>0</v>
      </c>
      <c r="AD29" s="203">
        <f>SUMIFS('Ф2 ИП'!AE:AE,'Ф2 ИП'!$D:$D,$D29,'Ф2 ИП'!$B:$B,$B29)</f>
        <v>0</v>
      </c>
      <c r="AE29" s="203">
        <f>SUMIFS('Ф2 ИП'!AF:AF,'Ф2 ИП'!$D:$D,$D29,'Ф2 ИП'!$B:$B,$B29)</f>
        <v>0</v>
      </c>
      <c r="AF29" s="203">
        <f>SUMIFS('Ф2 ИП'!AG:AG,'Ф2 ИП'!$D:$D,$D29,'Ф2 ИП'!$B:$B,$B29)</f>
        <v>0</v>
      </c>
      <c r="AG29" s="203">
        <f>SUMIFS('Ф2 ИП'!AH:AH,'Ф2 ИП'!$D:$D,$D29,'Ф2 ИП'!$B:$B,$B29)</f>
        <v>0</v>
      </c>
      <c r="AH29" s="203">
        <f>SUMIFS('Ф2 ИП'!AI:AI,'Ф2 ИП'!$D:$D,$D29,'Ф2 ИП'!$B:$B,$B29)</f>
        <v>0</v>
      </c>
      <c r="AI29" s="203">
        <f>SUMIFS('Ф2 ИП'!AJ:AJ,'Ф2 ИП'!$D:$D,$D29,'Ф2 ИП'!$B:$B,$B29)</f>
        <v>0</v>
      </c>
      <c r="AJ29" s="203">
        <f>SUMIFS('Ф2 ИП'!AK:AK,'Ф2 ИП'!$D:$D,$D29,'Ф2 ИП'!$B:$B,$B29)</f>
        <v>0</v>
      </c>
      <c r="AK29" s="203">
        <f>SUMIFS('Ф2 ИП'!AL:AL,'Ф2 ИП'!$D:$D,$D29,'Ф2 ИП'!$B:$B,$B29)</f>
        <v>0</v>
      </c>
      <c r="AL29" s="203">
        <f>SUMIFS('Ф2 ИП'!AM:AM,'Ф2 ИП'!$D:$D,$D29,'Ф2 ИП'!$B:$B,$B29)</f>
        <v>0</v>
      </c>
      <c r="AM29" s="203">
        <f>SUMIFS('Ф2 ИП'!AN:AN,'Ф2 ИП'!$D:$D,$D29,'Ф2 ИП'!$B:$B,$B29)</f>
        <v>0</v>
      </c>
      <c r="AN29" s="203">
        <f>SUMIFS('Ф2 ИП'!AO:AO,'Ф2 ИП'!$D:$D,$D29,'Ф2 ИП'!$B:$B,$B29)</f>
        <v>0</v>
      </c>
      <c r="AO29" s="203">
        <f>SUMIFS('Ф2 ИП'!AP:AP,'Ф2 ИП'!$D:$D,$D29,'Ф2 ИП'!$B:$B,$B29)</f>
        <v>0</v>
      </c>
    </row>
    <row r="30" spans="1:41" s="144" customFormat="1" ht="52.5" customHeight="1" x14ac:dyDescent="0.2">
      <c r="A30" s="172" t="s">
        <v>521</v>
      </c>
      <c r="B30" s="302" t="s">
        <v>567</v>
      </c>
      <c r="C30" s="193" t="s">
        <v>510</v>
      </c>
      <c r="D30" s="193" t="s">
        <v>748</v>
      </c>
      <c r="E30" s="173" t="s">
        <v>520</v>
      </c>
      <c r="F30" s="170" t="s">
        <v>74</v>
      </c>
      <c r="G30" s="351">
        <v>0</v>
      </c>
      <c r="H30" s="303">
        <v>2.5794000000000001</v>
      </c>
      <c r="I30" s="172" t="s">
        <v>515</v>
      </c>
      <c r="J30" s="172" t="s">
        <v>669</v>
      </c>
      <c r="K30" s="203">
        <f>SUMIFS('Ф2 ИП'!L:L,'Ф2 ИП'!$D:$D,$D30,'Ф2 ИП'!$B:$B,$B30)</f>
        <v>56524.429242551036</v>
      </c>
      <c r="L30" s="203">
        <f>SUMIFS('Ф2 ИП'!M:M,'Ф2 ИП'!$D:$D,$D30,'Ф2 ИП'!$B:$B,$B30)</f>
        <v>49603.54341024001</v>
      </c>
      <c r="M30" s="203">
        <f>SUMIFS('Ф2 ИП'!N:N,'Ф2 ИП'!$D:$D,$D30,'Ф2 ИП'!$B:$B,$B30)</f>
        <v>0</v>
      </c>
      <c r="N30" s="203">
        <f>SUMIFS('Ф2 ИП'!O:O,'Ф2 ИП'!$D:$D,$D30,'Ф2 ИП'!$B:$B,$B30)</f>
        <v>0</v>
      </c>
      <c r="O30" s="203">
        <f>SUMIFS('Ф2 ИП'!P:P,'Ф2 ИП'!$D:$D,$D30,'Ф2 ИП'!$B:$B,$B30)</f>
        <v>5103.21</v>
      </c>
      <c r="P30" s="203">
        <f>SUMIFS('Ф2 ИП'!Q:Q,'Ф2 ИП'!$D:$D,$D30,'Ф2 ИП'!$B:$B,$B30)</f>
        <v>0</v>
      </c>
      <c r="Q30" s="203">
        <f>SUMIFS('Ф2 ИП'!R:R,'Ф2 ИП'!$D:$D,$D30,'Ф2 ИП'!$B:$B,$B30)</f>
        <v>48438.007819768805</v>
      </c>
      <c r="R30" s="203">
        <f>SUMIFS('Ф2 ИП'!S:S,'Ф2 ИП'!$D:$D,$D30,'Ф2 ИП'!$B:$B,$B30)</f>
        <v>2983.2114227822321</v>
      </c>
      <c r="S30" s="203">
        <f>SUMIFS('Ф2 ИП'!T:T,'Ф2 ИП'!$D:$D,$D30,'Ф2 ИП'!$B:$B,$B30)</f>
        <v>0</v>
      </c>
      <c r="T30" s="203">
        <f>SUMIFS('Ф2 ИП'!U:U,'Ф2 ИП'!$D:$D,$D30,'Ф2 ИП'!$B:$B,$B30)</f>
        <v>0</v>
      </c>
      <c r="U30" s="203">
        <f>SUMIFS('Ф2 ИП'!V:V,'Ф2 ИП'!$D:$D,$D30,'Ф2 ИП'!$B:$B,$B30)</f>
        <v>0</v>
      </c>
      <c r="V30" s="203">
        <f>SUMIFS('Ф2 ИП'!W:W,'Ф2 ИП'!$D:$D,$D30,'Ф2 ИП'!$B:$B,$B30)</f>
        <v>-9.0949470177292824E-13</v>
      </c>
      <c r="W30" s="203">
        <f>SUMIFS('Ф2 ИП'!X:X,'Ф2 ИП'!$D:$D,$D30,'Ф2 ИП'!$B:$B,$B30)</f>
        <v>0</v>
      </c>
      <c r="X30" s="203">
        <f>SUMIFS('Ф2 ИП'!Y:Y,'Ф2 ИП'!$D:$D,$D30,'Ф2 ИП'!$B:$B,$B30)</f>
        <v>0</v>
      </c>
      <c r="Y30" s="203">
        <f>SUMIFS('Ф2 ИП'!Z:Z,'Ф2 ИП'!$D:$D,$D30,'Ф2 ИП'!$B:$B,$B30)</f>
        <v>0</v>
      </c>
      <c r="Z30" s="203">
        <f>SUMIFS('Ф2 ИП'!AA:AA,'Ф2 ИП'!$D:$D,$D30,'Ф2 ИП'!$B:$B,$B30)</f>
        <v>0</v>
      </c>
      <c r="AA30" s="203">
        <f>SUMIFS('Ф2 ИП'!AB:AB,'Ф2 ИП'!$D:$D,$D30,'Ф2 ИП'!$B:$B,$B30)</f>
        <v>0</v>
      </c>
      <c r="AB30" s="203">
        <f>SUMIFS('Ф2 ИП'!AC:AC,'Ф2 ИП'!$D:$D,$D30,'Ф2 ИП'!$B:$B,$B30)</f>
        <v>0</v>
      </c>
      <c r="AC30" s="203">
        <f>SUMIFS('Ф2 ИП'!AD:AD,'Ф2 ИП'!$D:$D,$D30,'Ф2 ИП'!$B:$B,$B30)</f>
        <v>0</v>
      </c>
      <c r="AD30" s="203">
        <f>SUMIFS('Ф2 ИП'!AE:AE,'Ф2 ИП'!$D:$D,$D30,'Ф2 ИП'!$B:$B,$B30)</f>
        <v>0</v>
      </c>
      <c r="AE30" s="203">
        <f>SUMIFS('Ф2 ИП'!AF:AF,'Ф2 ИП'!$D:$D,$D30,'Ф2 ИП'!$B:$B,$B30)</f>
        <v>0</v>
      </c>
      <c r="AF30" s="203">
        <f>SUMIFS('Ф2 ИП'!AG:AG,'Ф2 ИП'!$D:$D,$D30,'Ф2 ИП'!$B:$B,$B30)</f>
        <v>0</v>
      </c>
      <c r="AG30" s="203">
        <f>SUMIFS('Ф2 ИП'!AH:AH,'Ф2 ИП'!$D:$D,$D30,'Ф2 ИП'!$B:$B,$B30)</f>
        <v>0</v>
      </c>
      <c r="AH30" s="203">
        <f>SUMIFS('Ф2 ИП'!AI:AI,'Ф2 ИП'!$D:$D,$D30,'Ф2 ИП'!$B:$B,$B30)</f>
        <v>0</v>
      </c>
      <c r="AI30" s="203">
        <f>SUMIFS('Ф2 ИП'!AJ:AJ,'Ф2 ИП'!$D:$D,$D30,'Ф2 ИП'!$B:$B,$B30)</f>
        <v>0</v>
      </c>
      <c r="AJ30" s="203">
        <f>SUMIFS('Ф2 ИП'!AK:AK,'Ф2 ИП'!$D:$D,$D30,'Ф2 ИП'!$B:$B,$B30)</f>
        <v>0</v>
      </c>
      <c r="AK30" s="203">
        <f>SUMIFS('Ф2 ИП'!AL:AL,'Ф2 ИП'!$D:$D,$D30,'Ф2 ИП'!$B:$B,$B30)</f>
        <v>0</v>
      </c>
      <c r="AL30" s="203">
        <f>SUMIFS('Ф2 ИП'!AM:AM,'Ф2 ИП'!$D:$D,$D30,'Ф2 ИП'!$B:$B,$B30)</f>
        <v>0</v>
      </c>
      <c r="AM30" s="203">
        <f>SUMIFS('Ф2 ИП'!AN:AN,'Ф2 ИП'!$D:$D,$D30,'Ф2 ИП'!$B:$B,$B30)</f>
        <v>0</v>
      </c>
      <c r="AN30" s="203">
        <f>SUMIFS('Ф2 ИП'!AO:AO,'Ф2 ИП'!$D:$D,$D30,'Ф2 ИП'!$B:$B,$B30)</f>
        <v>0</v>
      </c>
      <c r="AO30" s="203">
        <f>SUMIFS('Ф2 ИП'!AP:AP,'Ф2 ИП'!$D:$D,$D30,'Ф2 ИП'!$B:$B,$B30)</f>
        <v>0</v>
      </c>
    </row>
    <row r="31" spans="1:41" s="144" customFormat="1" ht="52.5" customHeight="1" x14ac:dyDescent="0.2">
      <c r="A31" s="172" t="s">
        <v>522</v>
      </c>
      <c r="B31" s="302" t="s">
        <v>571</v>
      </c>
      <c r="C31" s="193" t="s">
        <v>510</v>
      </c>
      <c r="D31" s="193" t="s">
        <v>756</v>
      </c>
      <c r="E31" s="173" t="s">
        <v>520</v>
      </c>
      <c r="F31" s="170" t="s">
        <v>74</v>
      </c>
      <c r="G31" s="351">
        <v>0</v>
      </c>
      <c r="H31" s="303">
        <v>34.031999999999996</v>
      </c>
      <c r="I31" s="172" t="s">
        <v>515</v>
      </c>
      <c r="J31" s="172" t="s">
        <v>670</v>
      </c>
      <c r="K31" s="203">
        <f>SUMIFS('Ф2 ИП'!L:L,'Ф2 ИП'!$D:$D,$D31,'Ф2 ИП'!$B:$B,$B31)</f>
        <v>302207.63648492255</v>
      </c>
      <c r="L31" s="203">
        <f>SUMIFS('Ф2 ИП'!M:M,'Ф2 ИП'!$D:$D,$D31,'Ф2 ИП'!$B:$B,$B31)</f>
        <v>259640.01100800003</v>
      </c>
      <c r="M31" s="203">
        <f>SUMIFS('Ф2 ИП'!N:N,'Ф2 ИП'!$D:$D,$D31,'Ф2 ИП'!$B:$B,$B31)</f>
        <v>0</v>
      </c>
      <c r="N31" s="203">
        <f>SUMIFS('Ф2 ИП'!O:O,'Ф2 ИП'!$D:$D,$D31,'Ф2 ИП'!$B:$B,$B31)</f>
        <v>0</v>
      </c>
      <c r="O31" s="203">
        <f>SUMIFS('Ф2 ИП'!P:P,'Ф2 ИП'!$D:$D,$D31,'Ф2 ИП'!$B:$B,$B31)</f>
        <v>26711.759999999998</v>
      </c>
      <c r="P31" s="203">
        <f>SUMIFS('Ф2 ИП'!Q:Q,'Ф2 ИП'!$D:$D,$D31,'Ф2 ИП'!$B:$B,$B31)</f>
        <v>0</v>
      </c>
      <c r="Q31" s="203">
        <f>SUMIFS('Ф2 ИП'!R:R,'Ф2 ИП'!$D:$D,$D31,'Ф2 ИП'!$B:$B,$B31)</f>
        <v>134226.65845564561</v>
      </c>
      <c r="R31" s="203">
        <f>SUMIFS('Ф2 ИП'!S:S,'Ф2 ИП'!$D:$D,$D31,'Ф2 ИП'!$B:$B,$B31)</f>
        <v>124920.27680272084</v>
      </c>
      <c r="S31" s="203">
        <f>SUMIFS('Ф2 ИП'!T:T,'Ф2 ИП'!$D:$D,$D31,'Ф2 ИП'!$B:$B,$B31)</f>
        <v>16348.94122655609</v>
      </c>
      <c r="T31" s="203">
        <f>SUMIFS('Ф2 ИП'!U:U,'Ф2 ИП'!$D:$D,$D31,'Ф2 ИП'!$B:$B,$B31)</f>
        <v>0</v>
      </c>
      <c r="U31" s="203">
        <f>SUMIFS('Ф2 ИП'!V:V,'Ф2 ИП'!$D:$D,$D31,'Ф2 ИП'!$B:$B,$B31)</f>
        <v>0</v>
      </c>
      <c r="V31" s="203">
        <f>SUMIFS('Ф2 ИП'!W:W,'Ф2 ИП'!$D:$D,$D31,'Ф2 ИП'!$B:$B,$B31)</f>
        <v>7.2759576141834259E-12</v>
      </c>
      <c r="W31" s="203">
        <f>SUMIFS('Ф2 ИП'!X:X,'Ф2 ИП'!$D:$D,$D31,'Ф2 ИП'!$B:$B,$B31)</f>
        <v>0</v>
      </c>
      <c r="X31" s="203">
        <f>SUMIFS('Ф2 ИП'!Y:Y,'Ф2 ИП'!$D:$D,$D31,'Ф2 ИП'!$B:$B,$B31)</f>
        <v>0</v>
      </c>
      <c r="Y31" s="203">
        <f>SUMIFS('Ф2 ИП'!Z:Z,'Ф2 ИП'!$D:$D,$D31,'Ф2 ИП'!$B:$B,$B31)</f>
        <v>0</v>
      </c>
      <c r="Z31" s="203">
        <f>SUMIFS('Ф2 ИП'!AA:AA,'Ф2 ИП'!$D:$D,$D31,'Ф2 ИП'!$B:$B,$B31)</f>
        <v>0</v>
      </c>
      <c r="AA31" s="203">
        <f>SUMIFS('Ф2 ИП'!AB:AB,'Ф2 ИП'!$D:$D,$D31,'Ф2 ИП'!$B:$B,$B31)</f>
        <v>0</v>
      </c>
      <c r="AB31" s="203">
        <f>SUMIFS('Ф2 ИП'!AC:AC,'Ф2 ИП'!$D:$D,$D31,'Ф2 ИП'!$B:$B,$B31)</f>
        <v>0</v>
      </c>
      <c r="AC31" s="203">
        <f>SUMIFS('Ф2 ИП'!AD:AD,'Ф2 ИП'!$D:$D,$D31,'Ф2 ИП'!$B:$B,$B31)</f>
        <v>0</v>
      </c>
      <c r="AD31" s="203">
        <f>SUMIFS('Ф2 ИП'!AE:AE,'Ф2 ИП'!$D:$D,$D31,'Ф2 ИП'!$B:$B,$B31)</f>
        <v>0</v>
      </c>
      <c r="AE31" s="203">
        <f>SUMIFS('Ф2 ИП'!AF:AF,'Ф2 ИП'!$D:$D,$D31,'Ф2 ИП'!$B:$B,$B31)</f>
        <v>0</v>
      </c>
      <c r="AF31" s="203">
        <f>SUMIFS('Ф2 ИП'!AG:AG,'Ф2 ИП'!$D:$D,$D31,'Ф2 ИП'!$B:$B,$B31)</f>
        <v>0</v>
      </c>
      <c r="AG31" s="203">
        <f>SUMIFS('Ф2 ИП'!AH:AH,'Ф2 ИП'!$D:$D,$D31,'Ф2 ИП'!$B:$B,$B31)</f>
        <v>0</v>
      </c>
      <c r="AH31" s="203">
        <f>SUMIFS('Ф2 ИП'!AI:AI,'Ф2 ИП'!$D:$D,$D31,'Ф2 ИП'!$B:$B,$B31)</f>
        <v>0</v>
      </c>
      <c r="AI31" s="203">
        <f>SUMIFS('Ф2 ИП'!AJ:AJ,'Ф2 ИП'!$D:$D,$D31,'Ф2 ИП'!$B:$B,$B31)</f>
        <v>0</v>
      </c>
      <c r="AJ31" s="203">
        <f>SUMIFS('Ф2 ИП'!AK:AK,'Ф2 ИП'!$D:$D,$D31,'Ф2 ИП'!$B:$B,$B31)</f>
        <v>0</v>
      </c>
      <c r="AK31" s="203">
        <f>SUMIFS('Ф2 ИП'!AL:AL,'Ф2 ИП'!$D:$D,$D31,'Ф2 ИП'!$B:$B,$B31)</f>
        <v>0</v>
      </c>
      <c r="AL31" s="203">
        <f>SUMIFS('Ф2 ИП'!AM:AM,'Ф2 ИП'!$D:$D,$D31,'Ф2 ИП'!$B:$B,$B31)</f>
        <v>0</v>
      </c>
      <c r="AM31" s="203">
        <f>SUMIFS('Ф2 ИП'!AN:AN,'Ф2 ИП'!$D:$D,$D31,'Ф2 ИП'!$B:$B,$B31)</f>
        <v>0</v>
      </c>
      <c r="AN31" s="203">
        <f>SUMIFS('Ф2 ИП'!AO:AO,'Ф2 ИП'!$D:$D,$D31,'Ф2 ИП'!$B:$B,$B31)</f>
        <v>0</v>
      </c>
      <c r="AO31" s="203">
        <f>SUMIFS('Ф2 ИП'!AP:AP,'Ф2 ИП'!$D:$D,$D31,'Ф2 ИП'!$B:$B,$B31)</f>
        <v>0</v>
      </c>
    </row>
    <row r="32" spans="1:41" s="144" customFormat="1" ht="52.5" customHeight="1" x14ac:dyDescent="0.2">
      <c r="A32" s="172" t="s">
        <v>648</v>
      </c>
      <c r="B32" s="302" t="s">
        <v>947</v>
      </c>
      <c r="C32" s="193" t="s">
        <v>510</v>
      </c>
      <c r="D32" s="193" t="s">
        <v>757</v>
      </c>
      <c r="E32" s="173" t="s">
        <v>520</v>
      </c>
      <c r="F32" s="170" t="s">
        <v>74</v>
      </c>
      <c r="G32" s="351">
        <v>0</v>
      </c>
      <c r="H32" s="303">
        <v>2</v>
      </c>
      <c r="I32" s="172" t="s">
        <v>515</v>
      </c>
      <c r="J32" s="172" t="s">
        <v>670</v>
      </c>
      <c r="K32" s="203">
        <f>SUMIFS('Ф2 ИП'!L:L,'Ф2 ИП'!$D:$D,$D32,'Ф2 ИП'!$B:$B,$B32)</f>
        <v>63388.077622285215</v>
      </c>
      <c r="L32" s="203">
        <f>SUMIFS('Ф2 ИП'!M:M,'Ф2 ИП'!$D:$D,$D32,'Ф2 ИП'!$B:$B,$B32)</f>
        <v>53345.912149439973</v>
      </c>
      <c r="M32" s="203">
        <f>SUMIFS('Ф2 ИП'!N:N,'Ф2 ИП'!$D:$D,$D32,'Ф2 ИП'!$B:$B,$B32)</f>
        <v>0</v>
      </c>
      <c r="N32" s="203">
        <f>SUMIFS('Ф2 ИП'!O:O,'Ф2 ИП'!$D:$D,$D32,'Ф2 ИП'!$B:$B,$B32)</f>
        <v>0</v>
      </c>
      <c r="O32" s="203">
        <f>SUMIFS('Ф2 ИП'!P:P,'Ф2 ИП'!$D:$D,$D32,'Ф2 ИП'!$B:$B,$B32)</f>
        <v>5488.22</v>
      </c>
      <c r="P32" s="203">
        <f>SUMIFS('Ф2 ИП'!Q:Q,'Ф2 ИП'!$D:$D,$D32,'Ф2 ИП'!$B:$B,$B32)</f>
        <v>0</v>
      </c>
      <c r="Q32" s="203">
        <f>SUMIFS('Ф2 ИП'!R:R,'Ф2 ИП'!$D:$D,$D32,'Ф2 ИП'!$B:$B,$B32)</f>
        <v>0</v>
      </c>
      <c r="R32" s="203">
        <f>SUMIFS('Ф2 ИП'!S:S,'Ф2 ИП'!$D:$D,$D32,'Ф2 ИП'!$B:$B,$B32)</f>
        <v>54540.78681104054</v>
      </c>
      <c r="S32" s="203">
        <f>SUMIFS('Ф2 ИП'!T:T,'Ф2 ИП'!$D:$D,$D32,'Ф2 ИП'!$B:$B,$B32)</f>
        <v>3359.0708112446732</v>
      </c>
      <c r="T32" s="203">
        <f>SUMIFS('Ф2 ИП'!U:U,'Ф2 ИП'!$D:$D,$D32,'Ф2 ИП'!$B:$B,$B32)</f>
        <v>0</v>
      </c>
      <c r="U32" s="203">
        <f>SUMIFS('Ф2 ИП'!V:V,'Ф2 ИП'!$D:$D,$D32,'Ф2 ИП'!$B:$B,$B32)</f>
        <v>0</v>
      </c>
      <c r="V32" s="203">
        <f>SUMIFS('Ф2 ИП'!W:W,'Ф2 ИП'!$D:$D,$D32,'Ф2 ИП'!$B:$B,$B32)</f>
        <v>4.5474735088646412E-13</v>
      </c>
      <c r="W32" s="203">
        <f>SUMIFS('Ф2 ИП'!X:X,'Ф2 ИП'!$D:$D,$D32,'Ф2 ИП'!$B:$B,$B32)</f>
        <v>0</v>
      </c>
      <c r="X32" s="203">
        <f>SUMIFS('Ф2 ИП'!Y:Y,'Ф2 ИП'!$D:$D,$D32,'Ф2 ИП'!$B:$B,$B32)</f>
        <v>0</v>
      </c>
      <c r="Y32" s="203">
        <f>SUMIFS('Ф2 ИП'!Z:Z,'Ф2 ИП'!$D:$D,$D32,'Ф2 ИП'!$B:$B,$B32)</f>
        <v>0</v>
      </c>
      <c r="Z32" s="203">
        <f>SUMIFS('Ф2 ИП'!AA:AA,'Ф2 ИП'!$D:$D,$D32,'Ф2 ИП'!$B:$B,$B32)</f>
        <v>0</v>
      </c>
      <c r="AA32" s="203">
        <f>SUMIFS('Ф2 ИП'!AB:AB,'Ф2 ИП'!$D:$D,$D32,'Ф2 ИП'!$B:$B,$B32)</f>
        <v>0</v>
      </c>
      <c r="AB32" s="203">
        <f>SUMIFS('Ф2 ИП'!AC:AC,'Ф2 ИП'!$D:$D,$D32,'Ф2 ИП'!$B:$B,$B32)</f>
        <v>0</v>
      </c>
      <c r="AC32" s="203">
        <f>SUMIFS('Ф2 ИП'!AD:AD,'Ф2 ИП'!$D:$D,$D32,'Ф2 ИП'!$B:$B,$B32)</f>
        <v>0</v>
      </c>
      <c r="AD32" s="203">
        <f>SUMIFS('Ф2 ИП'!AE:AE,'Ф2 ИП'!$D:$D,$D32,'Ф2 ИП'!$B:$B,$B32)</f>
        <v>0</v>
      </c>
      <c r="AE32" s="203">
        <f>SUMIFS('Ф2 ИП'!AF:AF,'Ф2 ИП'!$D:$D,$D32,'Ф2 ИП'!$B:$B,$B32)</f>
        <v>0</v>
      </c>
      <c r="AF32" s="203">
        <f>SUMIFS('Ф2 ИП'!AG:AG,'Ф2 ИП'!$D:$D,$D32,'Ф2 ИП'!$B:$B,$B32)</f>
        <v>0</v>
      </c>
      <c r="AG32" s="203">
        <f>SUMIFS('Ф2 ИП'!AH:AH,'Ф2 ИП'!$D:$D,$D32,'Ф2 ИП'!$B:$B,$B32)</f>
        <v>0</v>
      </c>
      <c r="AH32" s="203">
        <f>SUMIFS('Ф2 ИП'!AI:AI,'Ф2 ИП'!$D:$D,$D32,'Ф2 ИП'!$B:$B,$B32)</f>
        <v>0</v>
      </c>
      <c r="AI32" s="203">
        <f>SUMIFS('Ф2 ИП'!AJ:AJ,'Ф2 ИП'!$D:$D,$D32,'Ф2 ИП'!$B:$B,$B32)</f>
        <v>0</v>
      </c>
      <c r="AJ32" s="203">
        <f>SUMIFS('Ф2 ИП'!AK:AK,'Ф2 ИП'!$D:$D,$D32,'Ф2 ИП'!$B:$B,$B32)</f>
        <v>0</v>
      </c>
      <c r="AK32" s="203">
        <f>SUMIFS('Ф2 ИП'!AL:AL,'Ф2 ИП'!$D:$D,$D32,'Ф2 ИП'!$B:$B,$B32)</f>
        <v>0</v>
      </c>
      <c r="AL32" s="203">
        <f>SUMIFS('Ф2 ИП'!AM:AM,'Ф2 ИП'!$D:$D,$D32,'Ф2 ИП'!$B:$B,$B32)</f>
        <v>0</v>
      </c>
      <c r="AM32" s="203">
        <f>SUMIFS('Ф2 ИП'!AN:AN,'Ф2 ИП'!$D:$D,$D32,'Ф2 ИП'!$B:$B,$B32)</f>
        <v>0</v>
      </c>
      <c r="AN32" s="203">
        <f>SUMIFS('Ф2 ИП'!AO:AO,'Ф2 ИП'!$D:$D,$D32,'Ф2 ИП'!$B:$B,$B32)</f>
        <v>0</v>
      </c>
      <c r="AO32" s="203">
        <f>SUMIFS('Ф2 ИП'!AP:AP,'Ф2 ИП'!$D:$D,$D32,'Ф2 ИП'!$B:$B,$B32)</f>
        <v>0</v>
      </c>
    </row>
    <row r="33" spans="1:42" s="144" customFormat="1" ht="52.5" customHeight="1" x14ac:dyDescent="0.2">
      <c r="A33" s="172" t="s">
        <v>523</v>
      </c>
      <c r="B33" s="302" t="s">
        <v>902</v>
      </c>
      <c r="C33" s="193" t="s">
        <v>510</v>
      </c>
      <c r="D33" s="193" t="s">
        <v>903</v>
      </c>
      <c r="E33" s="173" t="s">
        <v>520</v>
      </c>
      <c r="F33" s="170" t="s">
        <v>74</v>
      </c>
      <c r="G33" s="351">
        <v>0</v>
      </c>
      <c r="H33" s="303">
        <v>4.0999999999999996</v>
      </c>
      <c r="I33" s="172" t="s">
        <v>515</v>
      </c>
      <c r="J33" s="172" t="s">
        <v>669</v>
      </c>
      <c r="K33" s="203">
        <f>SUMIFS('Ф2 ИП'!L:L,'Ф2 ИП'!$D:$D,$D33,'Ф2 ИП'!$B:$B,$B33)</f>
        <v>72044.156381334877</v>
      </c>
      <c r="L33" s="203">
        <f>SUMIFS('Ф2 ИП'!M:M,'Ф2 ИП'!$D:$D,$D33,'Ф2 ИП'!$B:$B,$B33)</f>
        <v>63223.027199999997</v>
      </c>
      <c r="M33" s="203">
        <f>SUMIFS('Ф2 ИП'!N:N,'Ф2 ИП'!$D:$D,$D33,'Ф2 ИП'!$B:$B,$B33)</f>
        <v>0</v>
      </c>
      <c r="N33" s="203">
        <f>SUMIFS('Ф2 ИП'!O:O,'Ф2 ИП'!$D:$D,$D33,'Ф2 ИП'!$B:$B,$B33)</f>
        <v>0</v>
      </c>
      <c r="O33" s="203">
        <f>SUMIFS('Ф2 ИП'!P:P,'Ф2 ИП'!$D:$D,$D33,'Ф2 ИП'!$B:$B,$B33)</f>
        <v>6504.38</v>
      </c>
      <c r="P33" s="203">
        <f>SUMIFS('Ф2 ИП'!Q:Q,'Ф2 ИП'!$D:$D,$D33,'Ф2 ИП'!$B:$B,$B33)</f>
        <v>0</v>
      </c>
      <c r="Q33" s="203">
        <f>SUMIFS('Ф2 ИП'!R:R,'Ф2 ИП'!$D:$D,$D33,'Ф2 ИП'!$B:$B,$B33)</f>
        <v>61737.474288396574</v>
      </c>
      <c r="R33" s="203">
        <f>SUMIFS('Ф2 ИП'!S:S,'Ф2 ИП'!$D:$D,$D33,'Ф2 ИП'!$B:$B,$B33)</f>
        <v>3802.3020929383065</v>
      </c>
      <c r="S33" s="203">
        <f>SUMIFS('Ф2 ИП'!T:T,'Ф2 ИП'!$D:$D,$D33,'Ф2 ИП'!$B:$B,$B33)</f>
        <v>0</v>
      </c>
      <c r="T33" s="203">
        <f>SUMIFS('Ф2 ИП'!U:U,'Ф2 ИП'!$D:$D,$D33,'Ф2 ИП'!$B:$B,$B33)</f>
        <v>0</v>
      </c>
      <c r="U33" s="203">
        <f>SUMIFS('Ф2 ИП'!V:V,'Ф2 ИП'!$D:$D,$D33,'Ф2 ИП'!$B:$B,$B33)</f>
        <v>0</v>
      </c>
      <c r="V33" s="203">
        <f>SUMIFS('Ф2 ИП'!W:W,'Ф2 ИП'!$D:$D,$D33,'Ф2 ИП'!$B:$B,$B33)</f>
        <v>0</v>
      </c>
      <c r="W33" s="203">
        <f>SUMIFS('Ф2 ИП'!X:X,'Ф2 ИП'!$D:$D,$D33,'Ф2 ИП'!$B:$B,$B33)</f>
        <v>0</v>
      </c>
      <c r="X33" s="203">
        <f>SUMIFS('Ф2 ИП'!Y:Y,'Ф2 ИП'!$D:$D,$D33,'Ф2 ИП'!$B:$B,$B33)</f>
        <v>0</v>
      </c>
      <c r="Y33" s="203">
        <f>SUMIFS('Ф2 ИП'!Z:Z,'Ф2 ИП'!$D:$D,$D33,'Ф2 ИП'!$B:$B,$B33)</f>
        <v>0</v>
      </c>
      <c r="Z33" s="203">
        <f>SUMIFS('Ф2 ИП'!AA:AA,'Ф2 ИП'!$D:$D,$D33,'Ф2 ИП'!$B:$B,$B33)</f>
        <v>0</v>
      </c>
      <c r="AA33" s="203">
        <f>SUMIFS('Ф2 ИП'!AB:AB,'Ф2 ИП'!$D:$D,$D33,'Ф2 ИП'!$B:$B,$B33)</f>
        <v>0</v>
      </c>
      <c r="AB33" s="203">
        <f>SUMIFS('Ф2 ИП'!AC:AC,'Ф2 ИП'!$D:$D,$D33,'Ф2 ИП'!$B:$B,$B33)</f>
        <v>0</v>
      </c>
      <c r="AC33" s="203">
        <f>SUMIFS('Ф2 ИП'!AD:AD,'Ф2 ИП'!$D:$D,$D33,'Ф2 ИП'!$B:$B,$B33)</f>
        <v>0</v>
      </c>
      <c r="AD33" s="203">
        <f>SUMIFS('Ф2 ИП'!AE:AE,'Ф2 ИП'!$D:$D,$D33,'Ф2 ИП'!$B:$B,$B33)</f>
        <v>0</v>
      </c>
      <c r="AE33" s="203">
        <f>SUMIFS('Ф2 ИП'!AF:AF,'Ф2 ИП'!$D:$D,$D33,'Ф2 ИП'!$B:$B,$B33)</f>
        <v>0</v>
      </c>
      <c r="AF33" s="203">
        <f>SUMIFS('Ф2 ИП'!AG:AG,'Ф2 ИП'!$D:$D,$D33,'Ф2 ИП'!$B:$B,$B33)</f>
        <v>0</v>
      </c>
      <c r="AG33" s="203">
        <f>SUMIFS('Ф2 ИП'!AH:AH,'Ф2 ИП'!$D:$D,$D33,'Ф2 ИП'!$B:$B,$B33)</f>
        <v>0</v>
      </c>
      <c r="AH33" s="203">
        <f>SUMIFS('Ф2 ИП'!AI:AI,'Ф2 ИП'!$D:$D,$D33,'Ф2 ИП'!$B:$B,$B33)</f>
        <v>0</v>
      </c>
      <c r="AI33" s="203">
        <f>SUMIFS('Ф2 ИП'!AJ:AJ,'Ф2 ИП'!$D:$D,$D33,'Ф2 ИП'!$B:$B,$B33)</f>
        <v>0</v>
      </c>
      <c r="AJ33" s="203">
        <f>SUMIFS('Ф2 ИП'!AK:AK,'Ф2 ИП'!$D:$D,$D33,'Ф2 ИП'!$B:$B,$B33)</f>
        <v>0</v>
      </c>
      <c r="AK33" s="203">
        <f>SUMIFS('Ф2 ИП'!AL:AL,'Ф2 ИП'!$D:$D,$D33,'Ф2 ИП'!$B:$B,$B33)</f>
        <v>0</v>
      </c>
      <c r="AL33" s="203">
        <f>SUMIFS('Ф2 ИП'!AM:AM,'Ф2 ИП'!$D:$D,$D33,'Ф2 ИП'!$B:$B,$B33)</f>
        <v>0</v>
      </c>
      <c r="AM33" s="203">
        <f>SUMIFS('Ф2 ИП'!AN:AN,'Ф2 ИП'!$D:$D,$D33,'Ф2 ИП'!$B:$B,$B33)</f>
        <v>0</v>
      </c>
      <c r="AN33" s="203">
        <f>SUMIFS('Ф2 ИП'!AO:AO,'Ф2 ИП'!$D:$D,$D33,'Ф2 ИП'!$B:$B,$B33)</f>
        <v>0</v>
      </c>
      <c r="AO33" s="203">
        <f>SUMIFS('Ф2 ИП'!AP:AP,'Ф2 ИП'!$D:$D,$D33,'Ф2 ИП'!$B:$B,$B33)</f>
        <v>0</v>
      </c>
    </row>
    <row r="34" spans="1:42" s="144" customFormat="1" ht="18.75" x14ac:dyDescent="0.2">
      <c r="A34" s="597" t="s">
        <v>516</v>
      </c>
      <c r="B34" s="597"/>
      <c r="C34" s="597"/>
      <c r="D34" s="597"/>
      <c r="E34" s="597"/>
      <c r="F34" s="597"/>
      <c r="G34" s="597"/>
      <c r="H34" s="597"/>
      <c r="I34" s="172"/>
      <c r="J34" s="172"/>
      <c r="K34" s="316">
        <f t="shared" ref="K34:V34" si="2">SUM(K27:K33)</f>
        <v>655766.92705544375</v>
      </c>
      <c r="L34" s="316">
        <f t="shared" si="2"/>
        <v>567628.40845728002</v>
      </c>
      <c r="M34" s="316">
        <f t="shared" si="2"/>
        <v>0</v>
      </c>
      <c r="N34" s="316">
        <f t="shared" si="2"/>
        <v>0</v>
      </c>
      <c r="O34" s="316">
        <f t="shared" si="2"/>
        <v>58397.57</v>
      </c>
      <c r="P34" s="316">
        <f t="shared" si="2"/>
        <v>0</v>
      </c>
      <c r="Q34" s="316">
        <f t="shared" si="2"/>
        <v>382885.80347254657</v>
      </c>
      <c r="R34" s="316">
        <f t="shared" si="2"/>
        <v>194775.54154509641</v>
      </c>
      <c r="S34" s="316">
        <f t="shared" si="2"/>
        <v>19708.012037800763</v>
      </c>
      <c r="T34" s="316">
        <f t="shared" si="2"/>
        <v>0</v>
      </c>
      <c r="U34" s="316">
        <f t="shared" si="2"/>
        <v>0</v>
      </c>
      <c r="V34" s="317">
        <f t="shared" si="2"/>
        <v>9.0949470177292824E-13</v>
      </c>
      <c r="W34" s="318"/>
      <c r="X34" s="352"/>
      <c r="Y34" s="315"/>
      <c r="Z34" s="315"/>
      <c r="AA34" s="315"/>
      <c r="AB34" s="315"/>
      <c r="AC34" s="315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</row>
    <row r="35" spans="1:42" s="147" customFormat="1" ht="18.75" x14ac:dyDescent="0.2">
      <c r="A35" s="598" t="s">
        <v>431</v>
      </c>
      <c r="B35" s="598"/>
      <c r="C35" s="598"/>
      <c r="D35" s="598"/>
      <c r="E35" s="598"/>
      <c r="F35" s="598"/>
      <c r="G35" s="598"/>
      <c r="H35" s="598"/>
      <c r="I35" s="598"/>
      <c r="J35" s="598"/>
      <c r="K35" s="598"/>
      <c r="L35" s="598"/>
      <c r="M35" s="598"/>
      <c r="N35" s="598"/>
      <c r="O35" s="598"/>
      <c r="P35" s="598"/>
      <c r="Q35" s="598"/>
      <c r="R35" s="598"/>
      <c r="S35" s="598"/>
      <c r="T35" s="598"/>
      <c r="U35" s="598"/>
      <c r="V35" s="598"/>
      <c r="W35" s="588"/>
      <c r="X35" s="352"/>
      <c r="Y35" s="315"/>
      <c r="Z35" s="315"/>
      <c r="AA35" s="315"/>
      <c r="AB35" s="315"/>
      <c r="AC35" s="315"/>
      <c r="AD35" s="353"/>
      <c r="AE35" s="353"/>
      <c r="AF35" s="353"/>
      <c r="AG35" s="353"/>
      <c r="AH35" s="353"/>
      <c r="AI35" s="353"/>
      <c r="AJ35" s="353"/>
      <c r="AK35" s="353"/>
      <c r="AL35" s="353"/>
      <c r="AM35" s="353"/>
      <c r="AN35" s="353"/>
      <c r="AO35" s="353"/>
    </row>
    <row r="36" spans="1:42" s="148" customFormat="1" ht="18.75" x14ac:dyDescent="0.2">
      <c r="A36" s="596" t="s">
        <v>432</v>
      </c>
      <c r="B36" s="596"/>
      <c r="C36" s="596"/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85"/>
      <c r="X36" s="352"/>
      <c r="Y36" s="315"/>
      <c r="Z36" s="315"/>
      <c r="AA36" s="315"/>
      <c r="AB36" s="315"/>
      <c r="AC36" s="315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</row>
    <row r="37" spans="1:42" s="144" customFormat="1" ht="70.5" customHeight="1" x14ac:dyDescent="0.2">
      <c r="A37" s="580" t="s">
        <v>508</v>
      </c>
      <c r="B37" s="582" t="s">
        <v>717</v>
      </c>
      <c r="C37" s="319" t="s">
        <v>675</v>
      </c>
      <c r="D37" s="173" t="s">
        <v>676</v>
      </c>
      <c r="E37" s="173" t="s">
        <v>494</v>
      </c>
      <c r="F37" s="173" t="s">
        <v>495</v>
      </c>
      <c r="G37" s="173" t="s">
        <v>680</v>
      </c>
      <c r="H37" s="173" t="s">
        <v>680</v>
      </c>
      <c r="I37" s="172" t="s">
        <v>515</v>
      </c>
      <c r="J37" s="172" t="s">
        <v>671</v>
      </c>
      <c r="K37" s="203">
        <f>'Ф2 ИП'!L69</f>
        <v>742782.3727232822</v>
      </c>
      <c r="L37" s="203">
        <f>'Ф2 ИП'!M69</f>
        <v>611938.59157630207</v>
      </c>
      <c r="M37" s="203">
        <f>'Ф2 ИП'!N69</f>
        <v>0</v>
      </c>
      <c r="N37" s="203">
        <f>'Ф2 ИП'!O69</f>
        <v>0</v>
      </c>
      <c r="O37" s="203">
        <f>'Ф2 ИП'!P69</f>
        <v>62956</v>
      </c>
      <c r="P37" s="203">
        <f>'Ф2 ИП'!Q69</f>
        <v>0</v>
      </c>
      <c r="Q37" s="203">
        <f>'Ф2 ИП'!R69</f>
        <v>0</v>
      </c>
      <c r="R37" s="203">
        <f>'Ф2 ИП'!S69</f>
        <v>331223.91342094162</v>
      </c>
      <c r="S37" s="203">
        <f>'Ф2 ИП'!T69</f>
        <v>308259.05542375636</v>
      </c>
      <c r="T37" s="203">
        <f>'Ф2 ИП'!U69</f>
        <v>40343.403878584111</v>
      </c>
      <c r="U37" s="203">
        <f>'Ф2 ИП'!V69</f>
        <v>0</v>
      </c>
      <c r="V37" s="203">
        <f>'Ф2 ИП'!W69</f>
        <v>1.0186340659856796E-10</v>
      </c>
      <c r="W37" s="203">
        <f>'Ф2 ИП'!X69</f>
        <v>0</v>
      </c>
      <c r="X37" s="203">
        <f>'Ф2 ИП'!Y69</f>
        <v>0</v>
      </c>
      <c r="Y37" s="203">
        <f>'Ф2 ИП'!Z69</f>
        <v>0</v>
      </c>
      <c r="Z37" s="203">
        <f>'Ф2 ИП'!AA69</f>
        <v>0</v>
      </c>
      <c r="AA37" s="203">
        <f>'Ф2 ИП'!AB69</f>
        <v>0</v>
      </c>
      <c r="AB37" s="203">
        <f>'Ф2 ИП'!AC69</f>
        <v>0</v>
      </c>
      <c r="AC37" s="203">
        <f>'Ф2 ИП'!AD69</f>
        <v>0</v>
      </c>
      <c r="AD37" s="203">
        <f>'Ф2 ИП'!AE69</f>
        <v>0</v>
      </c>
      <c r="AE37" s="203">
        <f>'Ф2 ИП'!AF69</f>
        <v>0</v>
      </c>
      <c r="AF37" s="203">
        <f>'Ф2 ИП'!AG69</f>
        <v>0</v>
      </c>
      <c r="AG37" s="203">
        <f>'Ф2 ИП'!AH69</f>
        <v>0</v>
      </c>
      <c r="AH37" s="203">
        <f>'Ф2 ИП'!AI69</f>
        <v>0</v>
      </c>
      <c r="AI37" s="203">
        <f>'Ф2 ИП'!AJ69</f>
        <v>0</v>
      </c>
      <c r="AJ37" s="203">
        <f>'Ф2 ИП'!AK69</f>
        <v>0</v>
      </c>
      <c r="AK37" s="203">
        <f>'Ф2 ИП'!AL69</f>
        <v>0</v>
      </c>
      <c r="AL37" s="203">
        <f>'Ф2 ИП'!AM69</f>
        <v>0</v>
      </c>
      <c r="AM37" s="203">
        <f>'Ф2 ИП'!AN69</f>
        <v>0</v>
      </c>
      <c r="AN37" s="203">
        <f>'Ф2 ИП'!AO69</f>
        <v>0</v>
      </c>
      <c r="AO37" s="203">
        <f>'Ф2 ИП'!AP69</f>
        <v>0</v>
      </c>
    </row>
    <row r="38" spans="1:42" s="144" customFormat="1" ht="43.5" customHeight="1" x14ac:dyDescent="0.2">
      <c r="A38" s="581"/>
      <c r="B38" s="583"/>
      <c r="C38" s="319" t="s">
        <v>675</v>
      </c>
      <c r="D38" s="173" t="s">
        <v>677</v>
      </c>
      <c r="E38" s="173" t="s">
        <v>494</v>
      </c>
      <c r="F38" s="173" t="s">
        <v>495</v>
      </c>
      <c r="G38" s="173" t="s">
        <v>678</v>
      </c>
      <c r="H38" s="173" t="s">
        <v>678</v>
      </c>
      <c r="I38" s="172" t="s">
        <v>515</v>
      </c>
      <c r="J38" s="172" t="s">
        <v>671</v>
      </c>
      <c r="K38" s="203">
        <f>'Ф2 ИП'!L70</f>
        <v>7245.1002700240442</v>
      </c>
      <c r="L38" s="203">
        <f>'Ф2 ИП'!M70</f>
        <v>5968.8524702027526</v>
      </c>
      <c r="M38" s="203">
        <f>'Ф2 ИП'!N70</f>
        <v>0</v>
      </c>
      <c r="N38" s="203">
        <f>'Ф2 ИП'!O70</f>
        <v>0</v>
      </c>
      <c r="O38" s="203">
        <f>'Ф2 ИП'!P70</f>
        <v>614.07000000000005</v>
      </c>
      <c r="P38" s="203">
        <f>'Ф2 ИП'!Q70</f>
        <v>0</v>
      </c>
      <c r="Q38" s="203">
        <f>'Ф2 ИП'!R70</f>
        <v>0</v>
      </c>
      <c r="R38" s="203">
        <f>'Ф2 ИП'!S70</f>
        <v>3230.7599177887382</v>
      </c>
      <c r="S38" s="203">
        <f>'Ф2 ИП'!T70</f>
        <v>3006.7605634887195</v>
      </c>
      <c r="T38" s="203">
        <f>'Ф2 ИП'!U70</f>
        <v>393.50978874658614</v>
      </c>
      <c r="U38" s="203">
        <f>'Ф2 ИП'!V70</f>
        <v>0</v>
      </c>
      <c r="V38" s="203">
        <f>'Ф2 ИП'!W70</f>
        <v>6.2527760746888816E-13</v>
      </c>
      <c r="W38" s="203">
        <f>'Ф2 ИП'!X70</f>
        <v>0</v>
      </c>
      <c r="X38" s="203">
        <f>'Ф2 ИП'!Y70</f>
        <v>0</v>
      </c>
      <c r="Y38" s="203">
        <f>'Ф2 ИП'!Z70</f>
        <v>0</v>
      </c>
      <c r="Z38" s="203">
        <f>'Ф2 ИП'!AA70</f>
        <v>0</v>
      </c>
      <c r="AA38" s="203">
        <f>'Ф2 ИП'!AB70</f>
        <v>0</v>
      </c>
      <c r="AB38" s="203">
        <f>'Ф2 ИП'!AC70</f>
        <v>0</v>
      </c>
      <c r="AC38" s="203">
        <f>'Ф2 ИП'!AD70</f>
        <v>0</v>
      </c>
      <c r="AD38" s="203">
        <f>'Ф2 ИП'!AE70</f>
        <v>0</v>
      </c>
      <c r="AE38" s="203">
        <f>'Ф2 ИП'!AF70</f>
        <v>0</v>
      </c>
      <c r="AF38" s="203">
        <f>'Ф2 ИП'!AG70</f>
        <v>0</v>
      </c>
      <c r="AG38" s="203">
        <f>'Ф2 ИП'!AH70</f>
        <v>0</v>
      </c>
      <c r="AH38" s="203">
        <f>'Ф2 ИП'!AI70</f>
        <v>0</v>
      </c>
      <c r="AI38" s="203">
        <f>'Ф2 ИП'!AJ70</f>
        <v>0</v>
      </c>
      <c r="AJ38" s="203">
        <f>'Ф2 ИП'!AK70</f>
        <v>0</v>
      </c>
      <c r="AK38" s="203">
        <f>'Ф2 ИП'!AL70</f>
        <v>0</v>
      </c>
      <c r="AL38" s="203">
        <f>'Ф2 ИП'!AM70</f>
        <v>0</v>
      </c>
      <c r="AM38" s="203">
        <f>'Ф2 ИП'!AN70</f>
        <v>0</v>
      </c>
      <c r="AN38" s="203">
        <f>'Ф2 ИП'!AO70</f>
        <v>0</v>
      </c>
      <c r="AO38" s="203">
        <f>'Ф2 ИП'!AP70</f>
        <v>0</v>
      </c>
    </row>
    <row r="39" spans="1:42" s="144" customFormat="1" ht="56.25" x14ac:dyDescent="0.2">
      <c r="A39" s="298" t="s">
        <v>954</v>
      </c>
      <c r="B39" s="320" t="s">
        <v>720</v>
      </c>
      <c r="C39" s="319" t="s">
        <v>675</v>
      </c>
      <c r="D39" s="173" t="s">
        <v>689</v>
      </c>
      <c r="E39" s="173" t="s">
        <v>494</v>
      </c>
      <c r="F39" s="173" t="s">
        <v>495</v>
      </c>
      <c r="G39" s="173" t="s">
        <v>690</v>
      </c>
      <c r="H39" s="173" t="s">
        <v>690</v>
      </c>
      <c r="I39" s="172" t="s">
        <v>515</v>
      </c>
      <c r="J39" s="172" t="s">
        <v>670</v>
      </c>
      <c r="K39" s="203">
        <f>SUMIFS('Ф2 ИП'!L:L,'Ф2 ИП'!$D:$D,$D39,'Ф2 ИП'!$B:$B,$B39)</f>
        <v>41406.272045770558</v>
      </c>
      <c r="L39" s="203">
        <f>SUMIFS('Ф2 ИП'!M:M,'Ф2 ИП'!$D:$D,$D39,'Ф2 ИП'!$B:$B,$B39)</f>
        <v>34846.540308210744</v>
      </c>
      <c r="M39" s="203">
        <f>SUMIFS('Ф2 ИП'!N:N,'Ф2 ИП'!$D:$D,$D39,'Ф2 ИП'!$B:$B,$B39)</f>
        <v>0</v>
      </c>
      <c r="N39" s="203">
        <f>SUMIFS('Ф2 ИП'!O:O,'Ф2 ИП'!$D:$D,$D39,'Ф2 ИП'!$B:$B,$B39)</f>
        <v>0</v>
      </c>
      <c r="O39" s="203">
        <f>SUMIFS('Ф2 ИП'!P:P,'Ф2 ИП'!$D:$D,$D39,'Ф2 ИП'!$B:$B,$B39)</f>
        <v>3585.01</v>
      </c>
      <c r="P39" s="203">
        <f>SUMIFS('Ф2 ИП'!Q:Q,'Ф2 ИП'!$D:$D,$D39,'Ф2 ИП'!$B:$B,$B39)</f>
        <v>0</v>
      </c>
      <c r="Q39" s="203">
        <f>SUMIFS('Ф2 ИП'!R:R,'Ф2 ИП'!$D:$D,$D39,'Ф2 ИП'!$B:$B,$B39)</f>
        <v>0</v>
      </c>
      <c r="R39" s="203">
        <f>SUMIFS('Ф2 ИП'!S:S,'Ф2 ИП'!$D:$D,$D39,'Ф2 ИП'!$B:$B,$B39)</f>
        <v>35627.054622823707</v>
      </c>
      <c r="S39" s="203">
        <f>SUMIFS('Ф2 ИП'!T:T,'Ф2 ИП'!$D:$D,$D39,'Ф2 ИП'!$B:$B,$B39)</f>
        <v>2194.207422946849</v>
      </c>
      <c r="T39" s="203">
        <f>SUMIFS('Ф2 ИП'!U:U,'Ф2 ИП'!$D:$D,$D39,'Ф2 ИП'!$B:$B,$B39)</f>
        <v>0</v>
      </c>
      <c r="U39" s="203">
        <f>SUMIFS('Ф2 ИП'!V:V,'Ф2 ИП'!$D:$D,$D39,'Ф2 ИП'!$B:$B,$B39)</f>
        <v>0</v>
      </c>
      <c r="V39" s="203">
        <f>SUMIFS('Ф2 ИП'!W:W,'Ф2 ИП'!$D:$D,$D39,'Ф2 ИП'!$B:$B,$B39)</f>
        <v>0</v>
      </c>
      <c r="W39" s="203">
        <f>SUMIFS('Ф2 ИП'!X:X,'Ф2 ИП'!$D:$D,$D39,'Ф2 ИП'!$B:$B,$B39)</f>
        <v>0</v>
      </c>
      <c r="X39" s="203">
        <f>SUMIFS('Ф2 ИП'!Y:Y,'Ф2 ИП'!$D:$D,$D39,'Ф2 ИП'!$B:$B,$B39)</f>
        <v>0</v>
      </c>
      <c r="Y39" s="203">
        <f>SUMIFS('Ф2 ИП'!Z:Z,'Ф2 ИП'!$D:$D,$D39,'Ф2 ИП'!$B:$B,$B39)</f>
        <v>0</v>
      </c>
      <c r="Z39" s="203">
        <f>SUMIFS('Ф2 ИП'!AA:AA,'Ф2 ИП'!$D:$D,$D39,'Ф2 ИП'!$B:$B,$B39)</f>
        <v>0</v>
      </c>
      <c r="AA39" s="203">
        <f>SUMIFS('Ф2 ИП'!AB:AB,'Ф2 ИП'!$D:$D,$D39,'Ф2 ИП'!$B:$B,$B39)</f>
        <v>0</v>
      </c>
      <c r="AB39" s="203">
        <f>SUMIFS('Ф2 ИП'!AC:AC,'Ф2 ИП'!$D:$D,$D39,'Ф2 ИП'!$B:$B,$B39)</f>
        <v>0</v>
      </c>
      <c r="AC39" s="203">
        <f>SUMIFS('Ф2 ИП'!AD:AD,'Ф2 ИП'!$D:$D,$D39,'Ф2 ИП'!$B:$B,$B39)</f>
        <v>0</v>
      </c>
      <c r="AD39" s="203">
        <f>SUMIFS('Ф2 ИП'!AE:AE,'Ф2 ИП'!$D:$D,$D39,'Ф2 ИП'!$B:$B,$B39)</f>
        <v>0</v>
      </c>
      <c r="AE39" s="203">
        <f>SUMIFS('Ф2 ИП'!AF:AF,'Ф2 ИП'!$D:$D,$D39,'Ф2 ИП'!$B:$B,$B39)</f>
        <v>0</v>
      </c>
      <c r="AF39" s="203">
        <f>SUMIFS('Ф2 ИП'!AG:AG,'Ф2 ИП'!$D:$D,$D39,'Ф2 ИП'!$B:$B,$B39)</f>
        <v>0</v>
      </c>
      <c r="AG39" s="203">
        <f>SUMIFS('Ф2 ИП'!AH:AH,'Ф2 ИП'!$D:$D,$D39,'Ф2 ИП'!$B:$B,$B39)</f>
        <v>0</v>
      </c>
      <c r="AH39" s="203">
        <f>SUMIFS('Ф2 ИП'!AI:AI,'Ф2 ИП'!$D:$D,$D39,'Ф2 ИП'!$B:$B,$B39)</f>
        <v>0</v>
      </c>
      <c r="AI39" s="203">
        <f>SUMIFS('Ф2 ИП'!AJ:AJ,'Ф2 ИП'!$D:$D,$D39,'Ф2 ИП'!$B:$B,$B39)</f>
        <v>0</v>
      </c>
      <c r="AJ39" s="203">
        <f>SUMIFS('Ф2 ИП'!AK:AK,'Ф2 ИП'!$D:$D,$D39,'Ф2 ИП'!$B:$B,$B39)</f>
        <v>0</v>
      </c>
      <c r="AK39" s="203">
        <f>SUMIFS('Ф2 ИП'!AL:AL,'Ф2 ИП'!$D:$D,$D39,'Ф2 ИП'!$B:$B,$B39)</f>
        <v>0</v>
      </c>
      <c r="AL39" s="203">
        <f>SUMIFS('Ф2 ИП'!AM:AM,'Ф2 ИП'!$D:$D,$D39,'Ф2 ИП'!$B:$B,$B39)</f>
        <v>0</v>
      </c>
      <c r="AM39" s="203">
        <f>SUMIFS('Ф2 ИП'!AN:AN,'Ф2 ИП'!$D:$D,$D39,'Ф2 ИП'!$B:$B,$B39)</f>
        <v>0</v>
      </c>
      <c r="AN39" s="203">
        <f>SUMIFS('Ф2 ИП'!AO:AO,'Ф2 ИП'!$D:$D,$D39,'Ф2 ИП'!$B:$B,$B39)</f>
        <v>0</v>
      </c>
      <c r="AO39" s="203">
        <f>SUMIFS('Ф2 ИП'!AP:AP,'Ф2 ИП'!$D:$D,$D39,'Ф2 ИП'!$B:$B,$B39)</f>
        <v>0</v>
      </c>
    </row>
    <row r="40" spans="1:42" s="144" customFormat="1" ht="56.25" x14ac:dyDescent="0.2">
      <c r="A40" s="580" t="s">
        <v>707</v>
      </c>
      <c r="B40" s="582" t="s">
        <v>761</v>
      </c>
      <c r="C40" s="319" t="s">
        <v>675</v>
      </c>
      <c r="D40" s="173" t="s">
        <v>691</v>
      </c>
      <c r="E40" s="173" t="s">
        <v>494</v>
      </c>
      <c r="F40" s="173" t="s">
        <v>495</v>
      </c>
      <c r="G40" s="173" t="s">
        <v>692</v>
      </c>
      <c r="H40" s="173" t="s">
        <v>692</v>
      </c>
      <c r="I40" s="172" t="s">
        <v>515</v>
      </c>
      <c r="J40" s="172" t="s">
        <v>669</v>
      </c>
      <c r="K40" s="203">
        <f>SUMIFS('Ф2 ИП'!L:L,'Ф2 ИП'!$D:$D,$D40,'Ф2 ИП'!$B:$B,$B40)</f>
        <v>9566.1297769637913</v>
      </c>
      <c r="L40" s="203">
        <f>SUMIFS('Ф2 ИП'!M:M,'Ф2 ИП'!$D:$D,$D40,'Ф2 ИП'!$B:$B,$B40)</f>
        <v>8394.8483469780422</v>
      </c>
      <c r="M40" s="203">
        <f>SUMIFS('Ф2 ИП'!N:N,'Ф2 ИП'!$D:$D,$D40,'Ф2 ИП'!$B:$B,$B40)</f>
        <v>0</v>
      </c>
      <c r="N40" s="203">
        <f>SUMIFS('Ф2 ИП'!O:O,'Ф2 ИП'!$D:$D,$D40,'Ф2 ИП'!$B:$B,$B40)</f>
        <v>0</v>
      </c>
      <c r="O40" s="203">
        <f>SUMIFS('Ф2 ИП'!P:P,'Ф2 ИП'!$D:$D,$D40,'Ф2 ИП'!$B:$B,$B40)</f>
        <v>863.66</v>
      </c>
      <c r="P40" s="203">
        <f>SUMIFS('Ф2 ИП'!Q:Q,'Ф2 ИП'!$D:$D,$D40,'Ф2 ИП'!$B:$B,$B40)</f>
        <v>0</v>
      </c>
      <c r="Q40" s="203">
        <f>SUMIFS('Ф2 ИП'!R:R,'Ф2 ИП'!$D:$D,$D40,'Ф2 ИП'!$B:$B,$B40)</f>
        <v>8197.5944039665574</v>
      </c>
      <c r="R40" s="203">
        <f>SUMIFS('Ф2 ИП'!S:S,'Ф2 ИП'!$D:$D,$D40,'Ф2 ИП'!$B:$B,$B40)</f>
        <v>504.87537299723436</v>
      </c>
      <c r="S40" s="203">
        <f>SUMIFS('Ф2 ИП'!T:T,'Ф2 ИП'!$D:$D,$D40,'Ф2 ИП'!$B:$B,$B40)</f>
        <v>0</v>
      </c>
      <c r="T40" s="203">
        <f>SUMIFS('Ф2 ИП'!U:U,'Ф2 ИП'!$D:$D,$D40,'Ф2 ИП'!$B:$B,$B40)</f>
        <v>0</v>
      </c>
      <c r="U40" s="203">
        <f>SUMIFS('Ф2 ИП'!V:V,'Ф2 ИП'!$D:$D,$D40,'Ф2 ИП'!$B:$B,$B40)</f>
        <v>0</v>
      </c>
      <c r="V40" s="203">
        <f>SUMIFS('Ф2 ИП'!W:W,'Ф2 ИП'!$D:$D,$D40,'Ф2 ИП'!$B:$B,$B40)</f>
        <v>-2.8421709430404007E-13</v>
      </c>
      <c r="W40" s="203">
        <f>SUMIFS('Ф2 ИП'!X:X,'Ф2 ИП'!$D:$D,$D40,'Ф2 ИП'!$B:$B,$B40)</f>
        <v>0</v>
      </c>
      <c r="X40" s="203">
        <f>SUMIFS('Ф2 ИП'!Y:Y,'Ф2 ИП'!$D:$D,$D40,'Ф2 ИП'!$B:$B,$B40)</f>
        <v>0</v>
      </c>
      <c r="Y40" s="203">
        <f>SUMIFS('Ф2 ИП'!Z:Z,'Ф2 ИП'!$D:$D,$D40,'Ф2 ИП'!$B:$B,$B40)</f>
        <v>0</v>
      </c>
      <c r="Z40" s="203">
        <f>SUMIFS('Ф2 ИП'!AA:AA,'Ф2 ИП'!$D:$D,$D40,'Ф2 ИП'!$B:$B,$B40)</f>
        <v>0</v>
      </c>
      <c r="AA40" s="203">
        <f>SUMIFS('Ф2 ИП'!AB:AB,'Ф2 ИП'!$D:$D,$D40,'Ф2 ИП'!$B:$B,$B40)</f>
        <v>0</v>
      </c>
      <c r="AB40" s="203">
        <f>SUMIFS('Ф2 ИП'!AC:AC,'Ф2 ИП'!$D:$D,$D40,'Ф2 ИП'!$B:$B,$B40)</f>
        <v>0</v>
      </c>
      <c r="AC40" s="203">
        <f>SUMIFS('Ф2 ИП'!AD:AD,'Ф2 ИП'!$D:$D,$D40,'Ф2 ИП'!$B:$B,$B40)</f>
        <v>0</v>
      </c>
      <c r="AD40" s="203">
        <f>SUMIFS('Ф2 ИП'!AE:AE,'Ф2 ИП'!$D:$D,$D40,'Ф2 ИП'!$B:$B,$B40)</f>
        <v>0</v>
      </c>
      <c r="AE40" s="203">
        <f>SUMIFS('Ф2 ИП'!AF:AF,'Ф2 ИП'!$D:$D,$D40,'Ф2 ИП'!$B:$B,$B40)</f>
        <v>0</v>
      </c>
      <c r="AF40" s="203">
        <f>SUMIFS('Ф2 ИП'!AG:AG,'Ф2 ИП'!$D:$D,$D40,'Ф2 ИП'!$B:$B,$B40)</f>
        <v>0</v>
      </c>
      <c r="AG40" s="203">
        <f>SUMIFS('Ф2 ИП'!AH:AH,'Ф2 ИП'!$D:$D,$D40,'Ф2 ИП'!$B:$B,$B40)</f>
        <v>0</v>
      </c>
      <c r="AH40" s="203">
        <f>SUMIFS('Ф2 ИП'!AI:AI,'Ф2 ИП'!$D:$D,$D40,'Ф2 ИП'!$B:$B,$B40)</f>
        <v>0</v>
      </c>
      <c r="AI40" s="203">
        <f>SUMIFS('Ф2 ИП'!AJ:AJ,'Ф2 ИП'!$D:$D,$D40,'Ф2 ИП'!$B:$B,$B40)</f>
        <v>0</v>
      </c>
      <c r="AJ40" s="203">
        <f>SUMIFS('Ф2 ИП'!AK:AK,'Ф2 ИП'!$D:$D,$D40,'Ф2 ИП'!$B:$B,$B40)</f>
        <v>0</v>
      </c>
      <c r="AK40" s="203">
        <f>SUMIFS('Ф2 ИП'!AL:AL,'Ф2 ИП'!$D:$D,$D40,'Ф2 ИП'!$B:$B,$B40)</f>
        <v>0</v>
      </c>
      <c r="AL40" s="203">
        <f>SUMIFS('Ф2 ИП'!AM:AM,'Ф2 ИП'!$D:$D,$D40,'Ф2 ИП'!$B:$B,$B40)</f>
        <v>0</v>
      </c>
      <c r="AM40" s="203">
        <f>SUMIFS('Ф2 ИП'!AN:AN,'Ф2 ИП'!$D:$D,$D40,'Ф2 ИП'!$B:$B,$B40)</f>
        <v>0</v>
      </c>
      <c r="AN40" s="203">
        <f>SUMIFS('Ф2 ИП'!AO:AO,'Ф2 ИП'!$D:$D,$D40,'Ф2 ИП'!$B:$B,$B40)</f>
        <v>0</v>
      </c>
      <c r="AO40" s="203">
        <f>SUMIFS('Ф2 ИП'!AP:AP,'Ф2 ИП'!$D:$D,$D40,'Ф2 ИП'!$B:$B,$B40)</f>
        <v>0</v>
      </c>
    </row>
    <row r="41" spans="1:42" s="144" customFormat="1" ht="56.25" x14ac:dyDescent="0.2">
      <c r="A41" s="581"/>
      <c r="B41" s="583"/>
      <c r="C41" s="319" t="s">
        <v>675</v>
      </c>
      <c r="D41" s="173" t="s">
        <v>691</v>
      </c>
      <c r="E41" s="173" t="s">
        <v>494</v>
      </c>
      <c r="F41" s="173" t="s">
        <v>495</v>
      </c>
      <c r="G41" s="173" t="s">
        <v>693</v>
      </c>
      <c r="H41" s="173" t="s">
        <v>693</v>
      </c>
      <c r="I41" s="172" t="s">
        <v>515</v>
      </c>
      <c r="J41" s="172" t="s">
        <v>669</v>
      </c>
      <c r="K41" s="203">
        <f>'Ф2 ИП'!L78</f>
        <v>8229.1709888580081</v>
      </c>
      <c r="L41" s="203">
        <f>'Ф2 ИП'!M78</f>
        <v>7221.5924334244846</v>
      </c>
      <c r="M41" s="203">
        <f>'Ф2 ИП'!N78</f>
        <v>0</v>
      </c>
      <c r="N41" s="203">
        <f>'Ф2 ИП'!O78</f>
        <v>0</v>
      </c>
      <c r="O41" s="203">
        <f>'Ф2 ИП'!P78</f>
        <v>742.95</v>
      </c>
      <c r="P41" s="203">
        <f>'Ф2 ИП'!Q78</f>
        <v>0</v>
      </c>
      <c r="Q41" s="203">
        <f>'Ф2 ИП'!R78</f>
        <v>7051.9065113640017</v>
      </c>
      <c r="R41" s="203">
        <f>'Ф2 ИП'!S78</f>
        <v>434.31447749400644</v>
      </c>
      <c r="S41" s="203">
        <f>'Ф2 ИП'!T78</f>
        <v>0</v>
      </c>
      <c r="T41" s="203">
        <f>'Ф2 ИП'!U78</f>
        <v>0</v>
      </c>
      <c r="U41" s="203">
        <f>'Ф2 ИП'!V78</f>
        <v>0</v>
      </c>
      <c r="V41" s="203">
        <f>'Ф2 ИП'!W78</f>
        <v>5.6843418860808015E-14</v>
      </c>
      <c r="W41" s="203">
        <f>'Ф2 ИП'!X78</f>
        <v>0</v>
      </c>
      <c r="X41" s="203">
        <f>'Ф2 ИП'!Y78</f>
        <v>0</v>
      </c>
      <c r="Y41" s="203">
        <f>'Ф2 ИП'!Z78</f>
        <v>0</v>
      </c>
      <c r="Z41" s="203">
        <f>'Ф2 ИП'!AA78</f>
        <v>0</v>
      </c>
      <c r="AA41" s="203">
        <f>'Ф2 ИП'!AB78</f>
        <v>0</v>
      </c>
      <c r="AB41" s="203">
        <f>'Ф2 ИП'!AC78</f>
        <v>0</v>
      </c>
      <c r="AC41" s="203">
        <f>'Ф2 ИП'!AD78</f>
        <v>0</v>
      </c>
      <c r="AD41" s="203">
        <f>'Ф2 ИП'!AE78</f>
        <v>0</v>
      </c>
      <c r="AE41" s="203">
        <f>'Ф2 ИП'!AF78</f>
        <v>0</v>
      </c>
      <c r="AF41" s="203">
        <f>'Ф2 ИП'!AG78</f>
        <v>0</v>
      </c>
      <c r="AG41" s="203">
        <f>'Ф2 ИП'!AH78</f>
        <v>0</v>
      </c>
      <c r="AH41" s="203">
        <f>'Ф2 ИП'!AI78</f>
        <v>0</v>
      </c>
      <c r="AI41" s="203">
        <f>'Ф2 ИП'!AJ78</f>
        <v>0</v>
      </c>
      <c r="AJ41" s="203">
        <f>'Ф2 ИП'!AK78</f>
        <v>0</v>
      </c>
      <c r="AK41" s="203">
        <f>'Ф2 ИП'!AL78</f>
        <v>0</v>
      </c>
      <c r="AL41" s="203">
        <f>'Ф2 ИП'!AM78</f>
        <v>0</v>
      </c>
      <c r="AM41" s="203">
        <f>'Ф2 ИП'!AN78</f>
        <v>0</v>
      </c>
      <c r="AN41" s="203">
        <f>'Ф2 ИП'!AO78</f>
        <v>0</v>
      </c>
      <c r="AO41" s="203">
        <f>'Ф2 ИП'!AP78</f>
        <v>0</v>
      </c>
    </row>
    <row r="42" spans="1:42" s="144" customFormat="1" ht="69.75" customHeight="1" x14ac:dyDescent="0.2">
      <c r="A42" s="298" t="s">
        <v>708</v>
      </c>
      <c r="B42" s="320" t="s">
        <v>888</v>
      </c>
      <c r="C42" s="319" t="s">
        <v>675</v>
      </c>
      <c r="D42" s="364" t="s">
        <v>882</v>
      </c>
      <c r="E42" s="173" t="s">
        <v>494</v>
      </c>
      <c r="F42" s="173" t="s">
        <v>495</v>
      </c>
      <c r="G42" s="321" t="s">
        <v>887</v>
      </c>
      <c r="H42" s="321" t="s">
        <v>887</v>
      </c>
      <c r="I42" s="172" t="s">
        <v>515</v>
      </c>
      <c r="J42" s="172" t="s">
        <v>518</v>
      </c>
      <c r="K42" s="203">
        <f>SUMIFS('Ф2 ИП'!L:L,'Ф2 ИП'!$D:$D,$D42,'Ф2 ИП'!$B:$B,$B42)</f>
        <v>51851.846987835146</v>
      </c>
      <c r="L42" s="203">
        <f>SUMIFS('Ф2 ИП'!M:M,'Ф2 ИП'!$D:$D,$D42,'Ф2 ИП'!$B:$B,$B42)</f>
        <v>45503.078874537321</v>
      </c>
      <c r="M42" s="203">
        <f>SUMIFS('Ф2 ИП'!N:N,'Ф2 ИП'!$D:$D,$D42,'Ф2 ИП'!$B:$B,$B42)</f>
        <v>0</v>
      </c>
      <c r="N42" s="203">
        <f>SUMIFS('Ф2 ИП'!O:O,'Ф2 ИП'!$D:$D,$D42,'Ф2 ИП'!$B:$B,$B42)</f>
        <v>0</v>
      </c>
      <c r="O42" s="203">
        <f>SUMIFS('Ф2 ИП'!P:P,'Ф2 ИП'!$D:$D,$D42,'Ф2 ИП'!$B:$B,$B42)</f>
        <v>4681.3500000000004</v>
      </c>
      <c r="P42" s="203">
        <f>SUMIFS('Ф2 ИП'!Q:Q,'Ф2 ИП'!$D:$D,$D42,'Ф2 ИП'!$B:$B,$B42)</f>
        <v>44433.89199275212</v>
      </c>
      <c r="Q42" s="203">
        <f>SUMIFS('Ф2 ИП'!R:R,'Ф2 ИП'!$D:$D,$D42,'Ф2 ИП'!$B:$B,$B42)</f>
        <v>2736.6049950830275</v>
      </c>
      <c r="R42" s="203">
        <f>SUMIFS('Ф2 ИП'!S:S,'Ф2 ИП'!$D:$D,$D42,'Ф2 ИП'!$B:$B,$B42)</f>
        <v>0</v>
      </c>
      <c r="S42" s="203">
        <f>SUMIFS('Ф2 ИП'!T:T,'Ф2 ИП'!$D:$D,$D42,'Ф2 ИП'!$B:$B,$B42)</f>
        <v>0</v>
      </c>
      <c r="T42" s="203">
        <f>SUMIFS('Ф2 ИП'!U:U,'Ф2 ИП'!$D:$D,$D42,'Ф2 ИП'!$B:$B,$B42)</f>
        <v>0</v>
      </c>
      <c r="U42" s="203">
        <f>SUMIFS('Ф2 ИП'!V:V,'Ф2 ИП'!$D:$D,$D42,'Ф2 ИП'!$B:$B,$B42)</f>
        <v>0</v>
      </c>
      <c r="V42" s="203">
        <f>SUMIFS('Ф2 ИП'!W:W,'Ф2 ИП'!$D:$D,$D42,'Ф2 ИП'!$B:$B,$B42)</f>
        <v>0</v>
      </c>
      <c r="W42" s="203">
        <f>SUMIFS('Ф2 ИП'!X:X,'Ф2 ИП'!$D:$D,$D42,'Ф2 ИП'!$B:$B,$B42)</f>
        <v>0</v>
      </c>
      <c r="X42" s="203">
        <f>SUMIFS('Ф2 ИП'!Y:Y,'Ф2 ИП'!$D:$D,$D42,'Ф2 ИП'!$B:$B,$B42)</f>
        <v>0</v>
      </c>
      <c r="Y42" s="203">
        <f>SUMIFS('Ф2 ИП'!Z:Z,'Ф2 ИП'!$D:$D,$D42,'Ф2 ИП'!$B:$B,$B42)</f>
        <v>0</v>
      </c>
      <c r="Z42" s="203">
        <f>SUMIFS('Ф2 ИП'!AA:AA,'Ф2 ИП'!$D:$D,$D42,'Ф2 ИП'!$B:$B,$B42)</f>
        <v>0</v>
      </c>
      <c r="AA42" s="203">
        <f>SUMIFS('Ф2 ИП'!AB:AB,'Ф2 ИП'!$D:$D,$D42,'Ф2 ИП'!$B:$B,$B42)</f>
        <v>0</v>
      </c>
      <c r="AB42" s="203">
        <f>SUMIFS('Ф2 ИП'!AC:AC,'Ф2 ИП'!$D:$D,$D42,'Ф2 ИП'!$B:$B,$B42)</f>
        <v>0</v>
      </c>
      <c r="AC42" s="203">
        <f>SUMIFS('Ф2 ИП'!AD:AD,'Ф2 ИП'!$D:$D,$D42,'Ф2 ИП'!$B:$B,$B42)</f>
        <v>0</v>
      </c>
      <c r="AD42" s="203">
        <f>SUMIFS('Ф2 ИП'!AE:AE,'Ф2 ИП'!$D:$D,$D42,'Ф2 ИП'!$B:$B,$B42)</f>
        <v>0</v>
      </c>
      <c r="AE42" s="203">
        <f>SUMIFS('Ф2 ИП'!AF:AF,'Ф2 ИП'!$D:$D,$D42,'Ф2 ИП'!$B:$B,$B42)</f>
        <v>0</v>
      </c>
      <c r="AF42" s="203">
        <f>SUMIFS('Ф2 ИП'!AG:AG,'Ф2 ИП'!$D:$D,$D42,'Ф2 ИП'!$B:$B,$B42)</f>
        <v>0</v>
      </c>
      <c r="AG42" s="203">
        <f>SUMIFS('Ф2 ИП'!AH:AH,'Ф2 ИП'!$D:$D,$D42,'Ф2 ИП'!$B:$B,$B42)</f>
        <v>0</v>
      </c>
      <c r="AH42" s="203">
        <f>SUMIFS('Ф2 ИП'!AI:AI,'Ф2 ИП'!$D:$D,$D42,'Ф2 ИП'!$B:$B,$B42)</f>
        <v>0</v>
      </c>
      <c r="AI42" s="203">
        <f>SUMIFS('Ф2 ИП'!AJ:AJ,'Ф2 ИП'!$D:$D,$D42,'Ф2 ИП'!$B:$B,$B42)</f>
        <v>0</v>
      </c>
      <c r="AJ42" s="203">
        <f>SUMIFS('Ф2 ИП'!AK:AK,'Ф2 ИП'!$D:$D,$D42,'Ф2 ИП'!$B:$B,$B42)</f>
        <v>0</v>
      </c>
      <c r="AK42" s="203">
        <f>SUMIFS('Ф2 ИП'!AL:AL,'Ф2 ИП'!$D:$D,$D42,'Ф2 ИП'!$B:$B,$B42)</f>
        <v>0</v>
      </c>
      <c r="AL42" s="203">
        <f>SUMIFS('Ф2 ИП'!AM:AM,'Ф2 ИП'!$D:$D,$D42,'Ф2 ИП'!$B:$B,$B42)</f>
        <v>0</v>
      </c>
      <c r="AM42" s="203">
        <f>SUMIFS('Ф2 ИП'!AN:AN,'Ф2 ИП'!$D:$D,$D42,'Ф2 ИП'!$B:$B,$B42)</f>
        <v>0</v>
      </c>
      <c r="AN42" s="203">
        <f>SUMIFS('Ф2 ИП'!AO:AO,'Ф2 ИП'!$D:$D,$D42,'Ф2 ИП'!$B:$B,$B42)</f>
        <v>0</v>
      </c>
      <c r="AO42" s="203">
        <f>SUMIFS('Ф2 ИП'!AP:AP,'Ф2 ИП'!$D:$D,$D42,'Ф2 ИП'!$B:$B,$B42)</f>
        <v>0</v>
      </c>
    </row>
    <row r="43" spans="1:42" s="216" customFormat="1" ht="30" customHeight="1" x14ac:dyDescent="0.2">
      <c r="A43" s="173" t="s">
        <v>1194</v>
      </c>
      <c r="B43" s="302" t="s">
        <v>1192</v>
      </c>
      <c r="C43" s="193"/>
      <c r="D43" s="193"/>
      <c r="E43" s="193"/>
      <c r="F43" s="193"/>
      <c r="G43" s="303"/>
      <c r="H43" s="304"/>
      <c r="I43" s="173"/>
      <c r="J43" s="172"/>
      <c r="K43" s="203">
        <f>SUM(N43:AL43)</f>
        <v>4039661.6115192203</v>
      </c>
      <c r="L43" s="203">
        <v>2242679</v>
      </c>
      <c r="M43" s="305"/>
      <c r="N43" s="309"/>
      <c r="O43" s="309">
        <v>11139.31</v>
      </c>
      <c r="P43" s="309">
        <v>116625.24096982079</v>
      </c>
      <c r="Q43" s="309">
        <v>122106.62729540237</v>
      </c>
      <c r="R43" s="309">
        <v>127845.64200000001</v>
      </c>
      <c r="S43" s="309">
        <v>133854.38380086573</v>
      </c>
      <c r="T43" s="309">
        <v>140145.53983950641</v>
      </c>
      <c r="U43" s="309">
        <v>146732.3802119632</v>
      </c>
      <c r="V43" s="309">
        <v>153628.80208192545</v>
      </c>
      <c r="W43" s="309">
        <v>160849.35577977594</v>
      </c>
      <c r="X43" s="363">
        <v>168409.27550142541</v>
      </c>
      <c r="Y43" s="363">
        <v>176324.51144999239</v>
      </c>
      <c r="Z43" s="363">
        <v>184611.76348814202</v>
      </c>
      <c r="AA43" s="363">
        <v>193288.51637208468</v>
      </c>
      <c r="AB43" s="363">
        <v>202373.07664157267</v>
      </c>
      <c r="AC43" s="363">
        <v>211884.61124372657</v>
      </c>
      <c r="AD43" s="363">
        <v>221843.18797218168</v>
      </c>
      <c r="AE43" s="363">
        <v>232269.8178068742</v>
      </c>
      <c r="AF43" s="363">
        <v>243186.49924379727</v>
      </c>
      <c r="AG43" s="363">
        <v>254616.26470825574</v>
      </c>
      <c r="AH43" s="363">
        <v>266583.22914954374</v>
      </c>
      <c r="AI43" s="363">
        <v>279112.64091957227</v>
      </c>
      <c r="AJ43" s="363">
        <v>292230.93504279217</v>
      </c>
      <c r="AK43" s="363"/>
      <c r="AL43" s="363"/>
      <c r="AM43" s="314"/>
      <c r="AN43" s="324"/>
      <c r="AO43" s="324"/>
      <c r="AP43" s="310"/>
    </row>
    <row r="44" spans="1:42" s="148" customFormat="1" ht="18.75" x14ac:dyDescent="0.2">
      <c r="A44" s="585" t="s">
        <v>433</v>
      </c>
      <c r="B44" s="586"/>
      <c r="C44" s="586"/>
      <c r="D44" s="586"/>
      <c r="E44" s="586"/>
      <c r="F44" s="586"/>
      <c r="G44" s="586"/>
      <c r="H44" s="586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352"/>
      <c r="Y44" s="315"/>
      <c r="Z44" s="315"/>
      <c r="AA44" s="315"/>
      <c r="AB44" s="315"/>
      <c r="AC44" s="315"/>
      <c r="AD44" s="354"/>
      <c r="AE44" s="354"/>
      <c r="AF44" s="354"/>
      <c r="AG44" s="354"/>
      <c r="AH44" s="354"/>
      <c r="AI44" s="354"/>
      <c r="AJ44" s="354"/>
      <c r="AK44" s="354"/>
      <c r="AL44" s="354"/>
      <c r="AM44" s="354"/>
      <c r="AN44" s="354"/>
      <c r="AO44" s="354"/>
    </row>
    <row r="45" spans="1:42" s="144" customFormat="1" ht="71.25" customHeight="1" x14ac:dyDescent="0.2">
      <c r="A45" s="173" t="s">
        <v>955</v>
      </c>
      <c r="B45" s="302" t="s">
        <v>645</v>
      </c>
      <c r="C45" s="193" t="s">
        <v>510</v>
      </c>
      <c r="D45" s="193" t="s">
        <v>644</v>
      </c>
      <c r="E45" s="193" t="s">
        <v>500</v>
      </c>
      <c r="F45" s="193" t="s">
        <v>74</v>
      </c>
      <c r="G45" s="303">
        <v>31.811400000000006</v>
      </c>
      <c r="H45" s="304">
        <v>33.005400000000009</v>
      </c>
      <c r="I45" s="172" t="s">
        <v>515</v>
      </c>
      <c r="J45" s="173">
        <v>2027</v>
      </c>
      <c r="K45" s="203">
        <f>SUMIFS('Ф2 ИП'!L:L,'Ф2 ИП'!$D:$D,$D45,'Ф2 ИП'!$B:$B,$B45)</f>
        <v>52777.323263882754</v>
      </c>
      <c r="L45" s="203">
        <f>SUMIFS('Ф2 ИП'!M:M,'Ф2 ИП'!$D:$D,$D45,'Ф2 ИП'!$B:$B,$B45)</f>
        <v>43480.396800000002</v>
      </c>
      <c r="M45" s="203">
        <f>SUMIFS('Ф2 ИП'!N:N,'Ф2 ИП'!$D:$D,$D45,'Ф2 ИП'!$B:$B,$B45)</f>
        <v>0</v>
      </c>
      <c r="N45" s="203">
        <f>SUMIFS('Ф2 ИП'!O:O,'Ф2 ИП'!$D:$D,$D45,'Ф2 ИП'!$B:$B,$B45)</f>
        <v>0</v>
      </c>
      <c r="O45" s="203">
        <f>SUMIFS('Ф2 ИП'!P:P,'Ф2 ИП'!$D:$D,$D45,'Ф2 ИП'!$B:$B,$B45)</f>
        <v>4473.26</v>
      </c>
      <c r="P45" s="203">
        <f>SUMIFS('Ф2 ИП'!Q:Q,'Ф2 ИП'!$D:$D,$D45,'Ф2 ИП'!$B:$B,$B45)</f>
        <v>0</v>
      </c>
      <c r="Q45" s="203">
        <f>SUMIFS('Ф2 ИП'!R:R,'Ф2 ИП'!$D:$D,$D45,'Ф2 ИП'!$B:$B,$B45)</f>
        <v>0</v>
      </c>
      <c r="R45" s="203">
        <f>SUMIFS('Ф2 ИП'!S:S,'Ф2 ИП'!$D:$D,$D45,'Ф2 ИП'!$B:$B,$B45)</f>
        <v>23534.628120272173</v>
      </c>
      <c r="S45" s="203">
        <f>SUMIFS('Ф2 ИП'!T:T,'Ф2 ИП'!$D:$D,$D45,'Ф2 ИП'!$B:$B,$B45)</f>
        <v>21902.893903933305</v>
      </c>
      <c r="T45" s="203">
        <f>SUMIFS('Ф2 ИП'!U:U,'Ф2 ИП'!$D:$D,$D45,'Ф2 ИП'!$B:$B,$B45)</f>
        <v>2866.5412396772713</v>
      </c>
      <c r="U45" s="203">
        <f>SUMIFS('Ф2 ИП'!V:V,'Ф2 ИП'!$D:$D,$D45,'Ф2 ИП'!$B:$B,$B45)</f>
        <v>0</v>
      </c>
      <c r="V45" s="203">
        <f>SUMIFS('Ф2 ИП'!W:W,'Ф2 ИП'!$D:$D,$D45,'Ф2 ИП'!$B:$B,$B45)</f>
        <v>2.2737367544323206E-12</v>
      </c>
      <c r="W45" s="203">
        <f>SUMIFS('Ф2 ИП'!X:X,'Ф2 ИП'!$D:$D,$D45,'Ф2 ИП'!$B:$B,$B45)</f>
        <v>0</v>
      </c>
      <c r="X45" s="203">
        <f>SUMIFS('Ф2 ИП'!Y:Y,'Ф2 ИП'!$D:$D,$D45,'Ф2 ИП'!$B:$B,$B45)</f>
        <v>0</v>
      </c>
      <c r="Y45" s="203">
        <f>SUMIFS('Ф2 ИП'!Z:Z,'Ф2 ИП'!$D:$D,$D45,'Ф2 ИП'!$B:$B,$B45)</f>
        <v>0</v>
      </c>
      <c r="Z45" s="203">
        <f>SUMIFS('Ф2 ИП'!AA:AA,'Ф2 ИП'!$D:$D,$D45,'Ф2 ИП'!$B:$B,$B45)</f>
        <v>0</v>
      </c>
      <c r="AA45" s="203">
        <f>SUMIFS('Ф2 ИП'!AB:AB,'Ф2 ИП'!$D:$D,$D45,'Ф2 ИП'!$B:$B,$B45)</f>
        <v>0</v>
      </c>
      <c r="AB45" s="203">
        <f>SUMIFS('Ф2 ИП'!AC:AC,'Ф2 ИП'!$D:$D,$D45,'Ф2 ИП'!$B:$B,$B45)</f>
        <v>0</v>
      </c>
      <c r="AC45" s="203">
        <f>SUMIFS('Ф2 ИП'!AD:AD,'Ф2 ИП'!$D:$D,$D45,'Ф2 ИП'!$B:$B,$B45)</f>
        <v>0</v>
      </c>
      <c r="AD45" s="203">
        <f>SUMIFS('Ф2 ИП'!AE:AE,'Ф2 ИП'!$D:$D,$D45,'Ф2 ИП'!$B:$B,$B45)</f>
        <v>0</v>
      </c>
      <c r="AE45" s="203">
        <f>SUMIFS('Ф2 ИП'!AF:AF,'Ф2 ИП'!$D:$D,$D45,'Ф2 ИП'!$B:$B,$B45)</f>
        <v>0</v>
      </c>
      <c r="AF45" s="203">
        <f>SUMIFS('Ф2 ИП'!AG:AG,'Ф2 ИП'!$D:$D,$D45,'Ф2 ИП'!$B:$B,$B45)</f>
        <v>0</v>
      </c>
      <c r="AG45" s="203">
        <f>SUMIFS('Ф2 ИП'!AH:AH,'Ф2 ИП'!$D:$D,$D45,'Ф2 ИП'!$B:$B,$B45)</f>
        <v>0</v>
      </c>
      <c r="AH45" s="203">
        <f>SUMIFS('Ф2 ИП'!AI:AI,'Ф2 ИП'!$D:$D,$D45,'Ф2 ИП'!$B:$B,$B45)</f>
        <v>0</v>
      </c>
      <c r="AI45" s="203">
        <f>SUMIFS('Ф2 ИП'!AJ:AJ,'Ф2 ИП'!$D:$D,$D45,'Ф2 ИП'!$B:$B,$B45)</f>
        <v>0</v>
      </c>
      <c r="AJ45" s="203">
        <f>SUMIFS('Ф2 ИП'!AK:AK,'Ф2 ИП'!$D:$D,$D45,'Ф2 ИП'!$B:$B,$B45)</f>
        <v>0</v>
      </c>
      <c r="AK45" s="203">
        <f>SUMIFS('Ф2 ИП'!AL:AL,'Ф2 ИП'!$D:$D,$D45,'Ф2 ИП'!$B:$B,$B45)</f>
        <v>0</v>
      </c>
      <c r="AL45" s="203">
        <f>SUMIFS('Ф2 ИП'!AM:AM,'Ф2 ИП'!$D:$D,$D45,'Ф2 ИП'!$B:$B,$B45)</f>
        <v>0</v>
      </c>
      <c r="AM45" s="203">
        <f>SUMIFS('Ф2 ИП'!AN:AN,'Ф2 ИП'!$D:$D,$D45,'Ф2 ИП'!$B:$B,$B45)</f>
        <v>0</v>
      </c>
      <c r="AN45" s="203">
        <f>SUMIFS('Ф2 ИП'!AO:AO,'Ф2 ИП'!$D:$D,$D45,'Ф2 ИП'!$B:$B,$B45)</f>
        <v>0</v>
      </c>
      <c r="AO45" s="203">
        <f>SUMIFS('Ф2 ИП'!AP:AP,'Ф2 ИП'!$D:$D,$D45,'Ф2 ИП'!$B:$B,$B45)</f>
        <v>0</v>
      </c>
    </row>
    <row r="46" spans="1:42" s="144" customFormat="1" ht="55.5" customHeight="1" x14ac:dyDescent="0.2">
      <c r="A46" s="173" t="s">
        <v>956</v>
      </c>
      <c r="B46" s="302" t="s">
        <v>781</v>
      </c>
      <c r="C46" s="193" t="s">
        <v>675</v>
      </c>
      <c r="D46" s="193" t="s">
        <v>782</v>
      </c>
      <c r="E46" s="193" t="s">
        <v>500</v>
      </c>
      <c r="F46" s="193" t="s">
        <v>74</v>
      </c>
      <c r="G46" s="303">
        <v>25.2</v>
      </c>
      <c r="H46" s="304">
        <v>13.991999999999999</v>
      </c>
      <c r="I46" s="172" t="s">
        <v>515</v>
      </c>
      <c r="J46" s="173">
        <v>2026</v>
      </c>
      <c r="K46" s="203">
        <f>SUMIFS('Ф2 ИП'!L:L,'Ф2 ИП'!$D:$D,$D46,'Ф2 ИП'!$B:$B,$B46)</f>
        <v>146814.15048406716</v>
      </c>
      <c r="L46" s="203">
        <f>SUMIFS('Ф2 ИП'!M:M,'Ф2 ИП'!$D:$D,$D46,'Ф2 ИП'!$B:$B,$B46)</f>
        <v>123555.31499519999</v>
      </c>
      <c r="M46" s="203">
        <f>SUMIFS('Ф2 ИП'!N:N,'Ф2 ИП'!$D:$D,$D46,'Ф2 ИП'!$B:$B,$B46)</f>
        <v>0</v>
      </c>
      <c r="N46" s="203">
        <f>SUMIFS('Ф2 ИП'!O:O,'Ф2 ИП'!$D:$D,$D46,'Ф2 ИП'!$B:$B,$B46)</f>
        <v>0</v>
      </c>
      <c r="O46" s="203">
        <f>SUMIFS('Ф2 ИП'!P:P,'Ф2 ИП'!$D:$D,$D46,'Ф2 ИП'!$B:$B,$B46)</f>
        <v>12711.37</v>
      </c>
      <c r="P46" s="203">
        <f>SUMIFS('Ф2 ИП'!Q:Q,'Ф2 ИП'!$D:$D,$D46,'Ф2 ИП'!$B:$B,$B46)</f>
        <v>0</v>
      </c>
      <c r="Q46" s="203">
        <f>SUMIFS('Ф2 ИП'!R:R,'Ф2 ИП'!$D:$D,$D46,'Ф2 ИП'!$B:$B,$B46)</f>
        <v>0</v>
      </c>
      <c r="R46" s="203">
        <f>SUMIFS('Ф2 ИП'!S:S,'Ф2 ИП'!$D:$D,$D46,'Ф2 ИП'!$B:$B,$B46)</f>
        <v>126322.78318995632</v>
      </c>
      <c r="S46" s="203">
        <f>SUMIFS('Ф2 ИП'!T:T,'Ф2 ИП'!$D:$D,$D46,'Ф2 ИП'!$B:$B,$B46)</f>
        <v>7779.9972941108408</v>
      </c>
      <c r="T46" s="203">
        <f>SUMIFS('Ф2 ИП'!U:U,'Ф2 ИП'!$D:$D,$D46,'Ф2 ИП'!$B:$B,$B46)</f>
        <v>0</v>
      </c>
      <c r="U46" s="203">
        <f>SUMIFS('Ф2 ИП'!V:V,'Ф2 ИП'!$D:$D,$D46,'Ф2 ИП'!$B:$B,$B46)</f>
        <v>0</v>
      </c>
      <c r="V46" s="203">
        <f>SUMIFS('Ф2 ИП'!W:W,'Ф2 ИП'!$D:$D,$D46,'Ф2 ИП'!$B:$B,$B46)</f>
        <v>1.8189894035458565E-12</v>
      </c>
      <c r="W46" s="203">
        <f>SUMIFS('Ф2 ИП'!X:X,'Ф2 ИП'!$D:$D,$D46,'Ф2 ИП'!$B:$B,$B46)</f>
        <v>0</v>
      </c>
      <c r="X46" s="203">
        <f>SUMIFS('Ф2 ИП'!Y:Y,'Ф2 ИП'!$D:$D,$D46,'Ф2 ИП'!$B:$B,$B46)</f>
        <v>0</v>
      </c>
      <c r="Y46" s="203">
        <f>SUMIFS('Ф2 ИП'!Z:Z,'Ф2 ИП'!$D:$D,$D46,'Ф2 ИП'!$B:$B,$B46)</f>
        <v>0</v>
      </c>
      <c r="Z46" s="203">
        <f>SUMIFS('Ф2 ИП'!AA:AA,'Ф2 ИП'!$D:$D,$D46,'Ф2 ИП'!$B:$B,$B46)</f>
        <v>0</v>
      </c>
      <c r="AA46" s="203">
        <f>SUMIFS('Ф2 ИП'!AB:AB,'Ф2 ИП'!$D:$D,$D46,'Ф2 ИП'!$B:$B,$B46)</f>
        <v>0</v>
      </c>
      <c r="AB46" s="203">
        <f>SUMIFS('Ф2 ИП'!AC:AC,'Ф2 ИП'!$D:$D,$D46,'Ф2 ИП'!$B:$B,$B46)</f>
        <v>0</v>
      </c>
      <c r="AC46" s="203">
        <f>SUMIFS('Ф2 ИП'!AD:AD,'Ф2 ИП'!$D:$D,$D46,'Ф2 ИП'!$B:$B,$B46)</f>
        <v>0</v>
      </c>
      <c r="AD46" s="203">
        <f>SUMIFS('Ф2 ИП'!AE:AE,'Ф2 ИП'!$D:$D,$D46,'Ф2 ИП'!$B:$B,$B46)</f>
        <v>0</v>
      </c>
      <c r="AE46" s="203">
        <f>SUMIFS('Ф2 ИП'!AF:AF,'Ф2 ИП'!$D:$D,$D46,'Ф2 ИП'!$B:$B,$B46)</f>
        <v>0</v>
      </c>
      <c r="AF46" s="203">
        <f>SUMIFS('Ф2 ИП'!AG:AG,'Ф2 ИП'!$D:$D,$D46,'Ф2 ИП'!$B:$B,$B46)</f>
        <v>0</v>
      </c>
      <c r="AG46" s="203">
        <f>SUMIFS('Ф2 ИП'!AH:AH,'Ф2 ИП'!$D:$D,$D46,'Ф2 ИП'!$B:$B,$B46)</f>
        <v>0</v>
      </c>
      <c r="AH46" s="203">
        <f>SUMIFS('Ф2 ИП'!AI:AI,'Ф2 ИП'!$D:$D,$D46,'Ф2 ИП'!$B:$B,$B46)</f>
        <v>0</v>
      </c>
      <c r="AI46" s="203">
        <f>SUMIFS('Ф2 ИП'!AJ:AJ,'Ф2 ИП'!$D:$D,$D46,'Ф2 ИП'!$B:$B,$B46)</f>
        <v>0</v>
      </c>
      <c r="AJ46" s="203">
        <f>SUMIFS('Ф2 ИП'!AK:AK,'Ф2 ИП'!$D:$D,$D46,'Ф2 ИП'!$B:$B,$B46)</f>
        <v>0</v>
      </c>
      <c r="AK46" s="203">
        <f>SUMIFS('Ф2 ИП'!AL:AL,'Ф2 ИП'!$D:$D,$D46,'Ф2 ИП'!$B:$B,$B46)</f>
        <v>0</v>
      </c>
      <c r="AL46" s="203">
        <f>SUMIFS('Ф2 ИП'!AM:AM,'Ф2 ИП'!$D:$D,$D46,'Ф2 ИП'!$B:$B,$B46)</f>
        <v>0</v>
      </c>
      <c r="AM46" s="203">
        <f>SUMIFS('Ф2 ИП'!AN:AN,'Ф2 ИП'!$D:$D,$D46,'Ф2 ИП'!$B:$B,$B46)</f>
        <v>0</v>
      </c>
      <c r="AN46" s="203">
        <f>SUMIFS('Ф2 ИП'!AO:AO,'Ф2 ИП'!$D:$D,$D46,'Ф2 ИП'!$B:$B,$B46)</f>
        <v>0</v>
      </c>
      <c r="AO46" s="203">
        <f>SUMIFS('Ф2 ИП'!AP:AP,'Ф2 ИП'!$D:$D,$D46,'Ф2 ИП'!$B:$B,$B46)</f>
        <v>0</v>
      </c>
      <c r="AP46" s="185"/>
    </row>
    <row r="47" spans="1:42" s="144" customFormat="1" ht="51" customHeight="1" x14ac:dyDescent="0.2">
      <c r="A47" s="173" t="s">
        <v>957</v>
      </c>
      <c r="B47" s="302" t="s">
        <v>844</v>
      </c>
      <c r="C47" s="193" t="s">
        <v>783</v>
      </c>
      <c r="D47" s="193" t="s">
        <v>784</v>
      </c>
      <c r="E47" s="193" t="s">
        <v>500</v>
      </c>
      <c r="F47" s="193" t="s">
        <v>74</v>
      </c>
      <c r="G47" s="303">
        <v>65.611999999999995</v>
      </c>
      <c r="H47" s="304">
        <v>80</v>
      </c>
      <c r="I47" s="172" t="s">
        <v>515</v>
      </c>
      <c r="J47" s="173">
        <v>2027</v>
      </c>
      <c r="K47" s="203">
        <f>SUMIFS('Ф2 ИП'!L:L,'Ф2 ИП'!$D:$D,$D47,'Ф2 ИП'!$B:$B,$B47)</f>
        <v>435730.28289747355</v>
      </c>
      <c r="L47" s="203">
        <f>SUMIFS('Ф2 ИП'!M:M,'Ф2 ИП'!$D:$D,$D47,'Ф2 ИП'!$B:$B,$B47)</f>
        <v>358974.71999999997</v>
      </c>
      <c r="M47" s="203">
        <f>SUMIFS('Ф2 ИП'!N:N,'Ф2 ИП'!$D:$D,$D47,'Ф2 ИП'!$B:$B,$B47)</f>
        <v>0</v>
      </c>
      <c r="N47" s="203">
        <f>SUMIFS('Ф2 ИП'!O:O,'Ф2 ИП'!$D:$D,$D47,'Ф2 ИП'!$B:$B,$B47)</f>
        <v>0</v>
      </c>
      <c r="O47" s="203">
        <f>SUMIFS('Ф2 ИП'!P:P,'Ф2 ИП'!$D:$D,$D47,'Ф2 ИП'!$B:$B,$B47)</f>
        <v>36931.31</v>
      </c>
      <c r="P47" s="203">
        <f>SUMIFS('Ф2 ИП'!Q:Q,'Ф2 ИП'!$D:$D,$D47,'Ф2 ИП'!$B:$B,$B47)</f>
        <v>0</v>
      </c>
      <c r="Q47" s="203">
        <f>SUMIFS('Ф2 ИП'!R:R,'Ф2 ИП'!$D:$D,$D47,'Ф2 ИП'!$B:$B,$B47)</f>
        <v>0</v>
      </c>
      <c r="R47" s="203">
        <f>SUMIFS('Ф2 ИП'!S:S,'Ф2 ИП'!$D:$D,$D47,'Ф2 ИП'!$B:$B,$B47)</f>
        <v>194302.19504755829</v>
      </c>
      <c r="S47" s="203">
        <f>SUMIFS('Ф2 ИП'!T:T,'Ф2 ИП'!$D:$D,$D47,'Ф2 ИП'!$B:$B,$B47)</f>
        <v>180830.57619092759</v>
      </c>
      <c r="T47" s="203">
        <f>SUMIFS('Ф2 ИП'!U:U,'Ф2 ИП'!$D:$D,$D47,'Ф2 ИП'!$B:$B,$B47)</f>
        <v>23666.201658987648</v>
      </c>
      <c r="U47" s="203">
        <f>SUMIFS('Ф2 ИП'!V:V,'Ф2 ИП'!$D:$D,$D47,'Ф2 ИП'!$B:$B,$B47)</f>
        <v>0</v>
      </c>
      <c r="V47" s="203">
        <f>SUMIFS('Ф2 ИП'!W:W,'Ф2 ИП'!$D:$D,$D47,'Ф2 ИП'!$B:$B,$B47)</f>
        <v>2.5465851649641991E-11</v>
      </c>
      <c r="W47" s="203">
        <f>SUMIFS('Ф2 ИП'!X:X,'Ф2 ИП'!$D:$D,$D47,'Ф2 ИП'!$B:$B,$B47)</f>
        <v>0</v>
      </c>
      <c r="X47" s="203">
        <f>SUMIFS('Ф2 ИП'!Y:Y,'Ф2 ИП'!$D:$D,$D47,'Ф2 ИП'!$B:$B,$B47)</f>
        <v>0</v>
      </c>
      <c r="Y47" s="203">
        <f>SUMIFS('Ф2 ИП'!Z:Z,'Ф2 ИП'!$D:$D,$D47,'Ф2 ИП'!$B:$B,$B47)</f>
        <v>0</v>
      </c>
      <c r="Z47" s="203">
        <f>SUMIFS('Ф2 ИП'!AA:AA,'Ф2 ИП'!$D:$D,$D47,'Ф2 ИП'!$B:$B,$B47)</f>
        <v>0</v>
      </c>
      <c r="AA47" s="203">
        <f>SUMIFS('Ф2 ИП'!AB:AB,'Ф2 ИП'!$D:$D,$D47,'Ф2 ИП'!$B:$B,$B47)</f>
        <v>0</v>
      </c>
      <c r="AB47" s="203">
        <f>SUMIFS('Ф2 ИП'!AC:AC,'Ф2 ИП'!$D:$D,$D47,'Ф2 ИП'!$B:$B,$B47)</f>
        <v>0</v>
      </c>
      <c r="AC47" s="203">
        <f>SUMIFS('Ф2 ИП'!AD:AD,'Ф2 ИП'!$D:$D,$D47,'Ф2 ИП'!$B:$B,$B47)</f>
        <v>0</v>
      </c>
      <c r="AD47" s="203">
        <f>SUMIFS('Ф2 ИП'!AE:AE,'Ф2 ИП'!$D:$D,$D47,'Ф2 ИП'!$B:$B,$B47)</f>
        <v>0</v>
      </c>
      <c r="AE47" s="203">
        <f>SUMIFS('Ф2 ИП'!AF:AF,'Ф2 ИП'!$D:$D,$D47,'Ф2 ИП'!$B:$B,$B47)</f>
        <v>0</v>
      </c>
      <c r="AF47" s="203">
        <f>SUMIFS('Ф2 ИП'!AG:AG,'Ф2 ИП'!$D:$D,$D47,'Ф2 ИП'!$B:$B,$B47)</f>
        <v>0</v>
      </c>
      <c r="AG47" s="203">
        <f>SUMIFS('Ф2 ИП'!AH:AH,'Ф2 ИП'!$D:$D,$D47,'Ф2 ИП'!$B:$B,$B47)</f>
        <v>0</v>
      </c>
      <c r="AH47" s="203">
        <f>SUMIFS('Ф2 ИП'!AI:AI,'Ф2 ИП'!$D:$D,$D47,'Ф2 ИП'!$B:$B,$B47)</f>
        <v>0</v>
      </c>
      <c r="AI47" s="203">
        <f>SUMIFS('Ф2 ИП'!AJ:AJ,'Ф2 ИП'!$D:$D,$D47,'Ф2 ИП'!$B:$B,$B47)</f>
        <v>0</v>
      </c>
      <c r="AJ47" s="203">
        <f>SUMIFS('Ф2 ИП'!AK:AK,'Ф2 ИП'!$D:$D,$D47,'Ф2 ИП'!$B:$B,$B47)</f>
        <v>0</v>
      </c>
      <c r="AK47" s="203">
        <f>SUMIFS('Ф2 ИП'!AL:AL,'Ф2 ИП'!$D:$D,$D47,'Ф2 ИП'!$B:$B,$B47)</f>
        <v>0</v>
      </c>
      <c r="AL47" s="203">
        <f>SUMIFS('Ф2 ИП'!AM:AM,'Ф2 ИП'!$D:$D,$D47,'Ф2 ИП'!$B:$B,$B47)</f>
        <v>0</v>
      </c>
      <c r="AM47" s="203">
        <f>SUMIFS('Ф2 ИП'!AN:AN,'Ф2 ИП'!$D:$D,$D47,'Ф2 ИП'!$B:$B,$B47)</f>
        <v>0</v>
      </c>
      <c r="AN47" s="203">
        <f>SUMIFS('Ф2 ИП'!AO:AO,'Ф2 ИП'!$D:$D,$D47,'Ф2 ИП'!$B:$B,$B47)</f>
        <v>0</v>
      </c>
      <c r="AO47" s="203">
        <f>SUMIFS('Ф2 ИП'!AP:AP,'Ф2 ИП'!$D:$D,$D47,'Ф2 ИП'!$B:$B,$B47)</f>
        <v>0</v>
      </c>
      <c r="AP47" s="185"/>
    </row>
    <row r="48" spans="1:42" s="144" customFormat="1" ht="30" customHeight="1" x14ac:dyDescent="0.2">
      <c r="A48" s="173" t="s">
        <v>958</v>
      </c>
      <c r="B48" s="302" t="s">
        <v>949</v>
      </c>
      <c r="C48" s="193"/>
      <c r="D48" s="193"/>
      <c r="E48" s="193"/>
      <c r="F48" s="193"/>
      <c r="G48" s="303"/>
      <c r="H48" s="304"/>
      <c r="I48" s="172" t="s">
        <v>515</v>
      </c>
      <c r="J48" s="172" t="s">
        <v>853</v>
      </c>
      <c r="K48" s="203">
        <f>SUM(N48:AL48)</f>
        <v>51385.659999999996</v>
      </c>
      <c r="L48" s="203">
        <v>51385.66</v>
      </c>
      <c r="M48" s="305"/>
      <c r="N48" s="203">
        <v>0</v>
      </c>
      <c r="O48" s="203">
        <v>300</v>
      </c>
      <c r="P48" s="203">
        <v>1000</v>
      </c>
      <c r="Q48" s="203">
        <v>0</v>
      </c>
      <c r="R48" s="203"/>
      <c r="S48" s="203"/>
      <c r="T48" s="203"/>
      <c r="U48" s="203"/>
      <c r="V48" s="305">
        <v>0</v>
      </c>
      <c r="W48" s="305">
        <v>0</v>
      </c>
      <c r="X48" s="365">
        <v>0</v>
      </c>
      <c r="Y48" s="365">
        <v>0</v>
      </c>
      <c r="Z48" s="365">
        <v>0</v>
      </c>
      <c r="AA48" s="365">
        <v>0</v>
      </c>
      <c r="AB48" s="365">
        <v>0</v>
      </c>
      <c r="AC48" s="365">
        <v>0</v>
      </c>
      <c r="AD48" s="365">
        <v>791.88</v>
      </c>
      <c r="AE48" s="365">
        <v>2124</v>
      </c>
      <c r="AF48" s="365">
        <v>6058.079999999999</v>
      </c>
      <c r="AG48" s="365">
        <v>8164.7999999999993</v>
      </c>
      <c r="AH48" s="365">
        <v>10280.4</v>
      </c>
      <c r="AI48" s="365">
        <v>0</v>
      </c>
      <c r="AJ48" s="365">
        <v>4335</v>
      </c>
      <c r="AK48" s="365">
        <v>18331.5</v>
      </c>
      <c r="AL48" s="365">
        <v>0</v>
      </c>
      <c r="AM48" s="324"/>
      <c r="AN48" s="324"/>
      <c r="AO48" s="324"/>
      <c r="AP48" s="185"/>
    </row>
    <row r="49" spans="1:42" ht="30" hidden="1" customHeight="1" x14ac:dyDescent="0.3">
      <c r="B49" s="356"/>
      <c r="C49" s="129"/>
      <c r="D49" s="295"/>
      <c r="E49" s="167"/>
      <c r="F49" s="129"/>
      <c r="G49" s="167"/>
      <c r="H49" s="167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366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</row>
    <row r="50" spans="1:42" s="144" customFormat="1" ht="30" hidden="1" customHeight="1" x14ac:dyDescent="0.2">
      <c r="A50" s="173"/>
      <c r="B50" s="302"/>
      <c r="C50" s="193"/>
      <c r="D50" s="193"/>
      <c r="E50" s="193"/>
      <c r="F50" s="193"/>
      <c r="G50" s="303"/>
      <c r="H50" s="304"/>
      <c r="I50" s="173"/>
      <c r="J50" s="172"/>
      <c r="K50" s="203"/>
      <c r="L50" s="203"/>
      <c r="M50" s="305"/>
      <c r="N50" s="203"/>
      <c r="O50" s="203"/>
      <c r="P50" s="203"/>
      <c r="Q50" s="203"/>
      <c r="R50" s="203"/>
      <c r="S50" s="203"/>
      <c r="T50" s="203"/>
      <c r="U50" s="203"/>
      <c r="V50" s="305"/>
      <c r="W50" s="305"/>
      <c r="X50" s="365"/>
      <c r="Y50" s="365"/>
      <c r="Z50" s="365"/>
      <c r="AA50" s="365"/>
      <c r="AB50" s="365"/>
      <c r="AC50" s="365"/>
      <c r="AD50" s="365"/>
      <c r="AE50" s="365"/>
      <c r="AF50" s="365"/>
      <c r="AG50" s="365"/>
      <c r="AH50" s="365"/>
      <c r="AI50" s="365"/>
      <c r="AJ50" s="365"/>
      <c r="AK50" s="365"/>
      <c r="AL50" s="365"/>
      <c r="AM50" s="324"/>
      <c r="AN50" s="324"/>
      <c r="AO50" s="324"/>
      <c r="AP50" s="185"/>
    </row>
    <row r="51" spans="1:42" ht="30" hidden="1" customHeight="1" x14ac:dyDescent="0.3">
      <c r="B51" s="356"/>
      <c r="C51" s="129"/>
      <c r="D51" s="295"/>
      <c r="E51" s="167"/>
      <c r="F51" s="129"/>
      <c r="G51" s="167"/>
      <c r="H51" s="167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357"/>
      <c r="Y51" s="358"/>
      <c r="Z51" s="358"/>
      <c r="AA51" s="358"/>
      <c r="AB51" s="358"/>
      <c r="AC51" s="358"/>
      <c r="AD51" s="358"/>
      <c r="AE51" s="358"/>
      <c r="AF51" s="358"/>
      <c r="AG51" s="358"/>
      <c r="AH51" s="359"/>
      <c r="AI51" s="359"/>
      <c r="AJ51" s="359"/>
      <c r="AK51" s="359"/>
      <c r="AL51" s="359"/>
      <c r="AM51" s="359"/>
      <c r="AN51" s="359"/>
      <c r="AO51" s="359"/>
      <c r="AP51" s="185"/>
    </row>
    <row r="52" spans="1:42" s="147" customFormat="1" ht="10.5" x14ac:dyDescent="0.2">
      <c r="A52" s="585" t="s">
        <v>434</v>
      </c>
      <c r="B52" s="586"/>
      <c r="C52" s="586"/>
      <c r="D52" s="586"/>
      <c r="E52" s="586"/>
      <c r="F52" s="586"/>
      <c r="G52" s="586"/>
      <c r="H52" s="586"/>
      <c r="I52" s="586"/>
      <c r="J52" s="587"/>
      <c r="K52" s="316">
        <f>SUM(K45:K49)+SUM(K37:K43)</f>
        <v>5587449.9209573772</v>
      </c>
      <c r="L52" s="316">
        <f t="shared" ref="L52:AO52" si="3">SUM(L45:L49)+SUM(L37:L43)</f>
        <v>3533948.5958048557</v>
      </c>
      <c r="M52" s="316">
        <f t="shared" si="3"/>
        <v>0</v>
      </c>
      <c r="N52" s="316">
        <f t="shared" si="3"/>
        <v>0</v>
      </c>
      <c r="O52" s="316">
        <f t="shared" si="3"/>
        <v>138998.29</v>
      </c>
      <c r="P52" s="316">
        <f t="shared" si="3"/>
        <v>162059.13296257291</v>
      </c>
      <c r="Q52" s="316">
        <f t="shared" si="3"/>
        <v>140092.73320581595</v>
      </c>
      <c r="R52" s="316">
        <f t="shared" si="3"/>
        <v>843026.16616983211</v>
      </c>
      <c r="S52" s="316">
        <f t="shared" si="3"/>
        <v>657827.87460002943</v>
      </c>
      <c r="T52" s="316">
        <f t="shared" si="3"/>
        <v>207415.19640550204</v>
      </c>
      <c r="U52" s="316">
        <f t="shared" si="3"/>
        <v>146732.3802119632</v>
      </c>
      <c r="V52" s="316">
        <f t="shared" si="3"/>
        <v>153628.80208192559</v>
      </c>
      <c r="W52" s="316">
        <f t="shared" si="3"/>
        <v>160849.35577977594</v>
      </c>
      <c r="X52" s="316">
        <f t="shared" si="3"/>
        <v>168409.27550142541</v>
      </c>
      <c r="Y52" s="316">
        <f t="shared" si="3"/>
        <v>176324.51144999239</v>
      </c>
      <c r="Z52" s="316">
        <f t="shared" si="3"/>
        <v>184611.76348814202</v>
      </c>
      <c r="AA52" s="316">
        <f t="shared" si="3"/>
        <v>193288.51637208468</v>
      </c>
      <c r="AB52" s="316">
        <f t="shared" si="3"/>
        <v>202373.07664157267</v>
      </c>
      <c r="AC52" s="316">
        <f t="shared" si="3"/>
        <v>211884.61124372657</v>
      </c>
      <c r="AD52" s="316">
        <f t="shared" si="3"/>
        <v>222635.06797218169</v>
      </c>
      <c r="AE52" s="316">
        <f t="shared" si="3"/>
        <v>234393.8178068742</v>
      </c>
      <c r="AF52" s="316">
        <f t="shared" si="3"/>
        <v>249244.57924379726</v>
      </c>
      <c r="AG52" s="316">
        <f t="shared" si="3"/>
        <v>262781.06470825576</v>
      </c>
      <c r="AH52" s="316">
        <f t="shared" si="3"/>
        <v>276863.62914954376</v>
      </c>
      <c r="AI52" s="316">
        <f t="shared" si="3"/>
        <v>279112.64091957227</v>
      </c>
      <c r="AJ52" s="316">
        <f t="shared" si="3"/>
        <v>296565.93504279217</v>
      </c>
      <c r="AK52" s="316">
        <f t="shared" si="3"/>
        <v>18331.5</v>
      </c>
      <c r="AL52" s="316">
        <f t="shared" si="3"/>
        <v>0</v>
      </c>
      <c r="AM52" s="316">
        <f t="shared" si="3"/>
        <v>0</v>
      </c>
      <c r="AN52" s="316">
        <f t="shared" si="3"/>
        <v>0</v>
      </c>
      <c r="AO52" s="316">
        <f t="shared" si="3"/>
        <v>0</v>
      </c>
      <c r="AP52" s="163">
        <f>SUM(AP45:AP48)</f>
        <v>0</v>
      </c>
    </row>
    <row r="53" spans="1:42" s="147" customFormat="1" ht="18.75" hidden="1" x14ac:dyDescent="0.2">
      <c r="A53" s="588" t="s">
        <v>435</v>
      </c>
      <c r="B53" s="589"/>
      <c r="C53" s="589"/>
      <c r="D53" s="589"/>
      <c r="E53" s="589"/>
      <c r="F53" s="589"/>
      <c r="G53" s="589"/>
      <c r="H53" s="589"/>
      <c r="I53" s="589"/>
      <c r="J53" s="589"/>
      <c r="K53" s="589"/>
      <c r="L53" s="589"/>
      <c r="M53" s="589"/>
      <c r="N53" s="589"/>
      <c r="O53" s="589"/>
      <c r="P53" s="589"/>
      <c r="Q53" s="589"/>
      <c r="R53" s="589"/>
      <c r="S53" s="589"/>
      <c r="T53" s="589"/>
      <c r="U53" s="589"/>
      <c r="V53" s="589"/>
      <c r="W53" s="589"/>
      <c r="X53" s="352"/>
      <c r="Y53" s="315"/>
      <c r="Z53" s="315"/>
      <c r="AA53" s="315"/>
      <c r="AB53" s="315"/>
      <c r="AC53" s="315"/>
      <c r="AD53" s="353"/>
      <c r="AE53" s="353"/>
      <c r="AF53" s="353"/>
      <c r="AG53" s="353"/>
      <c r="AH53" s="353"/>
      <c r="AI53" s="353"/>
      <c r="AJ53" s="353"/>
      <c r="AK53" s="353"/>
      <c r="AL53" s="353"/>
      <c r="AM53" s="353"/>
      <c r="AN53" s="353"/>
      <c r="AO53" s="353"/>
      <c r="AP53" s="185"/>
    </row>
    <row r="54" spans="1:42" s="147" customFormat="1" ht="18.75" hidden="1" x14ac:dyDescent="0.2">
      <c r="A54" s="172" t="s">
        <v>826</v>
      </c>
      <c r="B54" s="302"/>
      <c r="C54" s="173"/>
      <c r="D54" s="173"/>
      <c r="E54" s="173"/>
      <c r="F54" s="173"/>
      <c r="G54" s="170"/>
      <c r="H54" s="170"/>
      <c r="I54" s="172"/>
      <c r="J54" s="172"/>
      <c r="K54" s="172"/>
      <c r="L54" s="30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6"/>
      <c r="X54" s="352"/>
      <c r="Y54" s="315"/>
      <c r="Z54" s="315"/>
      <c r="AA54" s="315"/>
      <c r="AB54" s="315"/>
      <c r="AC54" s="315"/>
      <c r="AD54" s="353"/>
      <c r="AE54" s="353"/>
      <c r="AF54" s="353"/>
      <c r="AG54" s="353"/>
      <c r="AH54" s="353"/>
      <c r="AI54" s="353"/>
      <c r="AJ54" s="353"/>
      <c r="AK54" s="353"/>
      <c r="AL54" s="353"/>
      <c r="AM54" s="353"/>
      <c r="AN54" s="353"/>
      <c r="AO54" s="353"/>
      <c r="AP54" s="185"/>
    </row>
    <row r="55" spans="1:42" s="146" customFormat="1" ht="18.75" hidden="1" x14ac:dyDescent="0.2">
      <c r="A55" s="172"/>
      <c r="B55" s="302"/>
      <c r="C55" s="173"/>
      <c r="D55" s="173"/>
      <c r="E55" s="173"/>
      <c r="F55" s="173"/>
      <c r="G55" s="170"/>
      <c r="H55" s="170"/>
      <c r="I55" s="172"/>
      <c r="J55" s="172"/>
      <c r="K55" s="172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18"/>
      <c r="X55" s="352"/>
      <c r="Y55" s="315"/>
      <c r="Z55" s="315"/>
      <c r="AA55" s="315"/>
      <c r="AB55" s="315"/>
      <c r="AC55" s="315"/>
      <c r="AD55" s="354"/>
      <c r="AE55" s="354"/>
      <c r="AF55" s="354"/>
      <c r="AG55" s="354"/>
      <c r="AH55" s="354"/>
      <c r="AI55" s="354"/>
      <c r="AJ55" s="354"/>
      <c r="AK55" s="354"/>
      <c r="AL55" s="354"/>
      <c r="AM55" s="354"/>
      <c r="AN55" s="354"/>
      <c r="AO55" s="354"/>
      <c r="AP55" s="185"/>
    </row>
    <row r="56" spans="1:42" s="147" customFormat="1" ht="18.75" hidden="1" x14ac:dyDescent="0.2">
      <c r="A56" s="585" t="s">
        <v>436</v>
      </c>
      <c r="B56" s="586"/>
      <c r="C56" s="586"/>
      <c r="D56" s="586"/>
      <c r="E56" s="586"/>
      <c r="F56" s="586"/>
      <c r="G56" s="586"/>
      <c r="H56" s="586"/>
      <c r="I56" s="586"/>
      <c r="J56" s="587"/>
      <c r="K56" s="327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9"/>
      <c r="X56" s="352"/>
      <c r="Y56" s="315"/>
      <c r="Z56" s="315"/>
      <c r="AA56" s="315"/>
      <c r="AB56" s="315"/>
      <c r="AC56" s="315"/>
      <c r="AD56" s="353"/>
      <c r="AE56" s="353"/>
      <c r="AF56" s="353"/>
      <c r="AG56" s="353"/>
      <c r="AH56" s="353"/>
      <c r="AI56" s="353"/>
      <c r="AJ56" s="353"/>
      <c r="AK56" s="353"/>
      <c r="AL56" s="353"/>
      <c r="AM56" s="353"/>
      <c r="AN56" s="353"/>
      <c r="AO56" s="353"/>
      <c r="AP56" s="185"/>
    </row>
    <row r="57" spans="1:42" s="147" customFormat="1" ht="18.75" hidden="1" x14ac:dyDescent="0.2">
      <c r="A57" s="585" t="s">
        <v>437</v>
      </c>
      <c r="B57" s="586"/>
      <c r="C57" s="586"/>
      <c r="D57" s="586"/>
      <c r="E57" s="586"/>
      <c r="F57" s="586"/>
      <c r="G57" s="586"/>
      <c r="H57" s="586"/>
      <c r="I57" s="586"/>
      <c r="J57" s="586"/>
      <c r="K57" s="586"/>
      <c r="L57" s="586"/>
      <c r="M57" s="586"/>
      <c r="N57" s="586"/>
      <c r="O57" s="586"/>
      <c r="P57" s="586"/>
      <c r="Q57" s="586"/>
      <c r="R57" s="586"/>
      <c r="S57" s="586"/>
      <c r="T57" s="586"/>
      <c r="U57" s="586"/>
      <c r="V57" s="586"/>
      <c r="W57" s="586"/>
      <c r="X57" s="352"/>
      <c r="Y57" s="315"/>
      <c r="Z57" s="315"/>
      <c r="AA57" s="315"/>
      <c r="AB57" s="315"/>
      <c r="AC57" s="315"/>
      <c r="AD57" s="353"/>
      <c r="AE57" s="353"/>
      <c r="AF57" s="353"/>
      <c r="AG57" s="353"/>
      <c r="AH57" s="353"/>
      <c r="AI57" s="353"/>
      <c r="AJ57" s="353"/>
      <c r="AK57" s="353"/>
      <c r="AL57" s="353"/>
      <c r="AM57" s="353"/>
      <c r="AN57" s="353"/>
      <c r="AO57" s="353"/>
      <c r="AP57" s="185"/>
    </row>
    <row r="58" spans="1:42" s="148" customFormat="1" ht="18.75" hidden="1" x14ac:dyDescent="0.2">
      <c r="A58" s="585" t="s">
        <v>438</v>
      </c>
      <c r="B58" s="586"/>
      <c r="C58" s="586"/>
      <c r="D58" s="586"/>
      <c r="E58" s="586"/>
      <c r="F58" s="586"/>
      <c r="G58" s="586"/>
      <c r="H58" s="586"/>
      <c r="I58" s="586"/>
      <c r="J58" s="586"/>
      <c r="K58" s="586"/>
      <c r="L58" s="586"/>
      <c r="M58" s="586"/>
      <c r="N58" s="586"/>
      <c r="O58" s="586"/>
      <c r="P58" s="586"/>
      <c r="Q58" s="586"/>
      <c r="R58" s="586"/>
      <c r="S58" s="586"/>
      <c r="T58" s="586"/>
      <c r="U58" s="586"/>
      <c r="V58" s="586"/>
      <c r="W58" s="586"/>
      <c r="X58" s="352"/>
      <c r="Y58" s="315"/>
      <c r="Z58" s="315"/>
      <c r="AA58" s="315"/>
      <c r="AB58" s="315"/>
      <c r="AC58" s="315"/>
      <c r="AD58" s="354"/>
      <c r="AE58" s="354"/>
      <c r="AF58" s="354"/>
      <c r="AG58" s="354"/>
      <c r="AH58" s="354"/>
      <c r="AI58" s="354"/>
      <c r="AJ58" s="354"/>
      <c r="AK58" s="354"/>
      <c r="AL58" s="354"/>
      <c r="AM58" s="354"/>
      <c r="AN58" s="354"/>
      <c r="AO58" s="354"/>
      <c r="AP58" s="185"/>
    </row>
    <row r="59" spans="1:42" s="148" customFormat="1" ht="18.75" hidden="1" x14ac:dyDescent="0.2">
      <c r="A59" s="170" t="s">
        <v>511</v>
      </c>
      <c r="B59" s="302"/>
      <c r="C59" s="330"/>
      <c r="D59" s="330"/>
      <c r="E59" s="330"/>
      <c r="F59" s="331"/>
      <c r="G59" s="170"/>
      <c r="H59" s="170"/>
      <c r="I59" s="332"/>
      <c r="J59" s="332"/>
      <c r="K59" s="332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191"/>
      <c r="W59" s="333"/>
      <c r="X59" s="352"/>
      <c r="Y59" s="315"/>
      <c r="Z59" s="315"/>
      <c r="AA59" s="315"/>
      <c r="AB59" s="315"/>
      <c r="AC59" s="315"/>
      <c r="AD59" s="354"/>
      <c r="AE59" s="354"/>
      <c r="AF59" s="354"/>
      <c r="AG59" s="354"/>
      <c r="AH59" s="354"/>
      <c r="AI59" s="354"/>
      <c r="AJ59" s="354"/>
      <c r="AK59" s="354"/>
      <c r="AL59" s="354"/>
      <c r="AM59" s="354"/>
      <c r="AN59" s="354"/>
      <c r="AO59" s="354"/>
      <c r="AP59" s="185"/>
    </row>
    <row r="60" spans="1:42" s="148" customFormat="1" ht="18.75" hidden="1" x14ac:dyDescent="0.2">
      <c r="A60" s="170" t="s">
        <v>512</v>
      </c>
      <c r="B60" s="302"/>
      <c r="C60" s="330"/>
      <c r="D60" s="330"/>
      <c r="E60" s="330"/>
      <c r="F60" s="331"/>
      <c r="G60" s="170"/>
      <c r="H60" s="170"/>
      <c r="I60" s="332"/>
      <c r="J60" s="332"/>
      <c r="K60" s="332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191"/>
      <c r="W60" s="333"/>
      <c r="X60" s="352"/>
      <c r="Y60" s="315"/>
      <c r="Z60" s="315"/>
      <c r="AA60" s="315"/>
      <c r="AB60" s="315"/>
      <c r="AC60" s="315"/>
      <c r="AD60" s="354"/>
      <c r="AE60" s="354"/>
      <c r="AF60" s="354"/>
      <c r="AG60" s="354"/>
      <c r="AH60" s="354"/>
      <c r="AI60" s="354"/>
      <c r="AJ60" s="354"/>
      <c r="AK60" s="354"/>
      <c r="AL60" s="354"/>
      <c r="AM60" s="354"/>
      <c r="AN60" s="354"/>
      <c r="AO60" s="354"/>
      <c r="AP60" s="185"/>
    </row>
    <row r="61" spans="1:42" s="148" customFormat="1" ht="18.75" hidden="1" x14ac:dyDescent="0.2">
      <c r="A61" s="585" t="s">
        <v>513</v>
      </c>
      <c r="B61" s="586"/>
      <c r="C61" s="586"/>
      <c r="D61" s="586"/>
      <c r="E61" s="586"/>
      <c r="F61" s="586"/>
      <c r="G61" s="586"/>
      <c r="H61" s="586"/>
      <c r="I61" s="586"/>
      <c r="J61" s="586"/>
      <c r="K61" s="586"/>
      <c r="L61" s="586"/>
      <c r="M61" s="586"/>
      <c r="N61" s="586"/>
      <c r="O61" s="586"/>
      <c r="P61" s="586"/>
      <c r="Q61" s="586"/>
      <c r="R61" s="586"/>
      <c r="S61" s="586"/>
      <c r="T61" s="586"/>
      <c r="U61" s="586"/>
      <c r="V61" s="586"/>
      <c r="W61" s="586"/>
      <c r="X61" s="352"/>
      <c r="Y61" s="315"/>
      <c r="Z61" s="315"/>
      <c r="AA61" s="315"/>
      <c r="AB61" s="315"/>
      <c r="AC61" s="315"/>
      <c r="AD61" s="354"/>
      <c r="AE61" s="354"/>
      <c r="AF61" s="354"/>
      <c r="AG61" s="354"/>
      <c r="AH61" s="354"/>
      <c r="AI61" s="354"/>
      <c r="AJ61" s="354"/>
      <c r="AK61" s="354"/>
      <c r="AL61" s="354"/>
      <c r="AM61" s="354"/>
      <c r="AN61" s="354"/>
      <c r="AO61" s="354"/>
      <c r="AP61" s="185"/>
    </row>
    <row r="62" spans="1:42" s="162" customFormat="1" ht="30" hidden="1" customHeight="1" x14ac:dyDescent="0.2">
      <c r="A62" s="171" t="s">
        <v>575</v>
      </c>
      <c r="B62" s="334" t="s">
        <v>572</v>
      </c>
      <c r="C62" s="335" t="s">
        <v>573</v>
      </c>
      <c r="D62" s="336" t="s">
        <v>605</v>
      </c>
      <c r="E62" s="336"/>
      <c r="F62" s="337"/>
      <c r="G62" s="194">
        <v>7.6969999999999992</v>
      </c>
      <c r="H62" s="194">
        <v>0</v>
      </c>
      <c r="I62" s="337">
        <v>2024</v>
      </c>
      <c r="J62" s="337">
        <v>2024</v>
      </c>
      <c r="K62" s="203">
        <f t="shared" ref="K62:L95" si="4">SUM(N62:U62)</f>
        <v>0</v>
      </c>
      <c r="L62" s="203">
        <f t="shared" si="4"/>
        <v>0</v>
      </c>
      <c r="M62" s="305">
        <v>0</v>
      </c>
      <c r="N62" s="194"/>
      <c r="O62" s="194"/>
      <c r="P62" s="194"/>
      <c r="Q62" s="194">
        <v>0</v>
      </c>
      <c r="R62" s="194"/>
      <c r="S62" s="194"/>
      <c r="T62" s="194"/>
      <c r="U62" s="194"/>
      <c r="V62" s="305">
        <f t="shared" ref="V62:V95" si="5">K62-N62-O62-P62-Q62-R62-S62-T62-U62</f>
        <v>0</v>
      </c>
      <c r="W62" s="338"/>
      <c r="X62" s="360"/>
      <c r="Y62" s="339"/>
      <c r="Z62" s="339"/>
      <c r="AA62" s="339"/>
      <c r="AB62" s="339"/>
      <c r="AC62" s="339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185"/>
    </row>
    <row r="63" spans="1:42" s="144" customFormat="1" ht="30" hidden="1" customHeight="1" x14ac:dyDescent="0.2">
      <c r="A63" s="171" t="s">
        <v>576</v>
      </c>
      <c r="B63" s="302" t="s">
        <v>574</v>
      </c>
      <c r="C63" s="193" t="s">
        <v>573</v>
      </c>
      <c r="D63" s="173" t="s">
        <v>606</v>
      </c>
      <c r="E63" s="173"/>
      <c r="F63" s="170"/>
      <c r="G63" s="194">
        <v>3.6120000000000001</v>
      </c>
      <c r="H63" s="194">
        <v>0</v>
      </c>
      <c r="I63" s="172" t="s">
        <v>669</v>
      </c>
      <c r="J63" s="172" t="s">
        <v>669</v>
      </c>
      <c r="K63" s="203">
        <f t="shared" si="4"/>
        <v>0</v>
      </c>
      <c r="L63" s="203">
        <f t="shared" si="4"/>
        <v>0</v>
      </c>
      <c r="M63" s="305">
        <v>0</v>
      </c>
      <c r="N63" s="194"/>
      <c r="O63" s="194"/>
      <c r="P63" s="194"/>
      <c r="Q63" s="194"/>
      <c r="R63" s="194">
        <v>0</v>
      </c>
      <c r="S63" s="194"/>
      <c r="T63" s="194"/>
      <c r="U63" s="194"/>
      <c r="V63" s="305">
        <f t="shared" si="5"/>
        <v>0</v>
      </c>
      <c r="W63" s="318"/>
      <c r="X63" s="352"/>
      <c r="Y63" s="315"/>
      <c r="Z63" s="315"/>
      <c r="AA63" s="315"/>
      <c r="AB63" s="315"/>
      <c r="AC63" s="315"/>
      <c r="AD63" s="324"/>
      <c r="AE63" s="324"/>
      <c r="AF63" s="324"/>
      <c r="AG63" s="324"/>
      <c r="AH63" s="324"/>
      <c r="AI63" s="324"/>
      <c r="AJ63" s="324"/>
      <c r="AK63" s="324"/>
      <c r="AL63" s="324"/>
      <c r="AM63" s="324"/>
      <c r="AN63" s="324"/>
      <c r="AO63" s="324"/>
      <c r="AP63" s="185"/>
    </row>
    <row r="64" spans="1:42" s="144" customFormat="1" ht="30" hidden="1" customHeight="1" x14ac:dyDescent="0.2">
      <c r="A64" s="171" t="s">
        <v>577</v>
      </c>
      <c r="B64" s="302" t="s">
        <v>584</v>
      </c>
      <c r="C64" s="193" t="s">
        <v>582</v>
      </c>
      <c r="D64" s="173" t="s">
        <v>607</v>
      </c>
      <c r="E64" s="173"/>
      <c r="F64" s="170"/>
      <c r="G64" s="194">
        <v>0.10001800000000001</v>
      </c>
      <c r="H64" s="194">
        <v>0</v>
      </c>
      <c r="I64" s="172" t="s">
        <v>518</v>
      </c>
      <c r="J64" s="172" t="s">
        <v>518</v>
      </c>
      <c r="K64" s="203">
        <f t="shared" si="4"/>
        <v>0</v>
      </c>
      <c r="L64" s="203">
        <f t="shared" si="4"/>
        <v>0</v>
      </c>
      <c r="M64" s="305">
        <v>0</v>
      </c>
      <c r="N64" s="194"/>
      <c r="O64" s="194"/>
      <c r="P64" s="194"/>
      <c r="Q64" s="194">
        <v>0</v>
      </c>
      <c r="R64" s="194"/>
      <c r="S64" s="194"/>
      <c r="T64" s="194"/>
      <c r="U64" s="194"/>
      <c r="V64" s="305">
        <f t="shared" si="5"/>
        <v>0</v>
      </c>
      <c r="W64" s="318"/>
      <c r="X64" s="352"/>
      <c r="Y64" s="315"/>
      <c r="Z64" s="315"/>
      <c r="AA64" s="315"/>
      <c r="AB64" s="315"/>
      <c r="AC64" s="315"/>
      <c r="AD64" s="324"/>
      <c r="AE64" s="324"/>
      <c r="AF64" s="324"/>
      <c r="AG64" s="324"/>
      <c r="AH64" s="324"/>
      <c r="AI64" s="324"/>
      <c r="AJ64" s="324"/>
      <c r="AK64" s="324"/>
      <c r="AL64" s="324"/>
      <c r="AM64" s="324"/>
      <c r="AN64" s="324"/>
      <c r="AO64" s="324"/>
      <c r="AP64" s="185"/>
    </row>
    <row r="65" spans="1:42" s="144" customFormat="1" ht="30" hidden="1" customHeight="1" x14ac:dyDescent="0.2">
      <c r="A65" s="171" t="s">
        <v>578</v>
      </c>
      <c r="B65" s="302" t="s">
        <v>733</v>
      </c>
      <c r="C65" s="193" t="s">
        <v>573</v>
      </c>
      <c r="D65" s="173" t="s">
        <v>608</v>
      </c>
      <c r="E65" s="173"/>
      <c r="F65" s="170"/>
      <c r="G65" s="194">
        <v>3.7206695999999999</v>
      </c>
      <c r="H65" s="194">
        <v>0</v>
      </c>
      <c r="I65" s="172" t="s">
        <v>518</v>
      </c>
      <c r="J65" s="172" t="s">
        <v>518</v>
      </c>
      <c r="K65" s="203">
        <f t="shared" si="4"/>
        <v>0</v>
      </c>
      <c r="L65" s="203">
        <f t="shared" si="4"/>
        <v>0</v>
      </c>
      <c r="M65" s="305">
        <v>0</v>
      </c>
      <c r="N65" s="194"/>
      <c r="O65" s="194"/>
      <c r="P65" s="194"/>
      <c r="Q65" s="194">
        <v>0</v>
      </c>
      <c r="R65" s="194"/>
      <c r="S65" s="194"/>
      <c r="T65" s="194"/>
      <c r="U65" s="194"/>
      <c r="V65" s="305">
        <f t="shared" si="5"/>
        <v>0</v>
      </c>
      <c r="W65" s="318"/>
      <c r="X65" s="352"/>
      <c r="Y65" s="315"/>
      <c r="Z65" s="315"/>
      <c r="AA65" s="315"/>
      <c r="AB65" s="315"/>
      <c r="AC65" s="315"/>
      <c r="AD65" s="324"/>
      <c r="AE65" s="324"/>
      <c r="AF65" s="324"/>
      <c r="AG65" s="324"/>
      <c r="AH65" s="324"/>
      <c r="AI65" s="324"/>
      <c r="AJ65" s="324"/>
      <c r="AK65" s="324"/>
      <c r="AL65" s="324"/>
      <c r="AM65" s="324"/>
      <c r="AN65" s="324"/>
      <c r="AO65" s="324"/>
      <c r="AP65" s="185"/>
    </row>
    <row r="66" spans="1:42" s="144" customFormat="1" ht="30" hidden="1" customHeight="1" x14ac:dyDescent="0.2">
      <c r="A66" s="171" t="s">
        <v>579</v>
      </c>
      <c r="B66" s="302" t="s">
        <v>585</v>
      </c>
      <c r="C66" s="193" t="s">
        <v>573</v>
      </c>
      <c r="D66" s="173" t="s">
        <v>609</v>
      </c>
      <c r="E66" s="173"/>
      <c r="F66" s="170"/>
      <c r="G66" s="194">
        <v>0.100018</v>
      </c>
      <c r="H66" s="194">
        <v>0</v>
      </c>
      <c r="I66" s="172"/>
      <c r="J66" s="172"/>
      <c r="K66" s="203">
        <f t="shared" si="4"/>
        <v>0</v>
      </c>
      <c r="L66" s="203">
        <f t="shared" si="4"/>
        <v>0</v>
      </c>
      <c r="M66" s="305">
        <v>0</v>
      </c>
      <c r="N66" s="194"/>
      <c r="O66" s="194"/>
      <c r="P66" s="194"/>
      <c r="Q66" s="194"/>
      <c r="R66" s="194"/>
      <c r="S66" s="194"/>
      <c r="T66" s="194"/>
      <c r="U66" s="194"/>
      <c r="V66" s="305">
        <f t="shared" si="5"/>
        <v>0</v>
      </c>
      <c r="W66" s="318"/>
      <c r="X66" s="352"/>
      <c r="Y66" s="315"/>
      <c r="Z66" s="315"/>
      <c r="AA66" s="315"/>
      <c r="AB66" s="315"/>
      <c r="AC66" s="315"/>
      <c r="AD66" s="324"/>
      <c r="AE66" s="324"/>
      <c r="AF66" s="324"/>
      <c r="AG66" s="324"/>
      <c r="AH66" s="324"/>
      <c r="AI66" s="324"/>
      <c r="AJ66" s="324"/>
      <c r="AK66" s="324"/>
      <c r="AL66" s="324"/>
      <c r="AM66" s="324"/>
      <c r="AN66" s="324"/>
      <c r="AO66" s="324"/>
      <c r="AP66" s="185"/>
    </row>
    <row r="67" spans="1:42" s="144" customFormat="1" ht="30" hidden="1" customHeight="1" x14ac:dyDescent="0.2">
      <c r="A67" s="171" t="s">
        <v>580</v>
      </c>
      <c r="B67" s="302" t="s">
        <v>586</v>
      </c>
      <c r="C67" s="193" t="s">
        <v>582</v>
      </c>
      <c r="D67" s="173" t="s">
        <v>610</v>
      </c>
      <c r="E67" s="173"/>
      <c r="F67" s="170"/>
      <c r="G67" s="194">
        <v>0.10001800000000001</v>
      </c>
      <c r="H67" s="194">
        <v>0</v>
      </c>
      <c r="I67" s="172"/>
      <c r="J67" s="172"/>
      <c r="K67" s="203">
        <f t="shared" si="4"/>
        <v>0</v>
      </c>
      <c r="L67" s="203">
        <f t="shared" si="4"/>
        <v>0</v>
      </c>
      <c r="M67" s="305">
        <v>0</v>
      </c>
      <c r="N67" s="194"/>
      <c r="O67" s="194"/>
      <c r="P67" s="194"/>
      <c r="Q67" s="194"/>
      <c r="R67" s="194"/>
      <c r="S67" s="194"/>
      <c r="T67" s="194"/>
      <c r="U67" s="194"/>
      <c r="V67" s="305">
        <f t="shared" si="5"/>
        <v>0</v>
      </c>
      <c r="W67" s="318"/>
      <c r="X67" s="352"/>
      <c r="Y67" s="315"/>
      <c r="Z67" s="315"/>
      <c r="AA67" s="315"/>
      <c r="AB67" s="315"/>
      <c r="AC67" s="315"/>
      <c r="AD67" s="324"/>
      <c r="AE67" s="324"/>
      <c r="AF67" s="324"/>
      <c r="AG67" s="324"/>
      <c r="AH67" s="324"/>
      <c r="AI67" s="324"/>
      <c r="AJ67" s="324"/>
      <c r="AK67" s="324"/>
      <c r="AL67" s="324"/>
      <c r="AM67" s="324"/>
      <c r="AN67" s="324"/>
      <c r="AO67" s="324"/>
      <c r="AP67" s="185"/>
    </row>
    <row r="68" spans="1:42" s="144" customFormat="1" ht="30" hidden="1" customHeight="1" x14ac:dyDescent="0.2">
      <c r="A68" s="171" t="s">
        <v>581</v>
      </c>
      <c r="B68" s="302" t="s">
        <v>587</v>
      </c>
      <c r="C68" s="193" t="s">
        <v>582</v>
      </c>
      <c r="D68" s="173" t="s">
        <v>609</v>
      </c>
      <c r="E68" s="173"/>
      <c r="F68" s="170"/>
      <c r="G68" s="194">
        <v>0.10001800000000001</v>
      </c>
      <c r="H68" s="194">
        <v>0</v>
      </c>
      <c r="I68" s="172"/>
      <c r="J68" s="172"/>
      <c r="K68" s="203">
        <f t="shared" si="4"/>
        <v>0</v>
      </c>
      <c r="L68" s="203">
        <f t="shared" si="4"/>
        <v>0</v>
      </c>
      <c r="M68" s="305">
        <v>0</v>
      </c>
      <c r="N68" s="194"/>
      <c r="O68" s="194"/>
      <c r="P68" s="194"/>
      <c r="Q68" s="194"/>
      <c r="R68" s="194"/>
      <c r="S68" s="194"/>
      <c r="T68" s="194"/>
      <c r="U68" s="194"/>
      <c r="V68" s="305">
        <f t="shared" si="5"/>
        <v>0</v>
      </c>
      <c r="W68" s="318"/>
      <c r="X68" s="352"/>
      <c r="Y68" s="315"/>
      <c r="Z68" s="315"/>
      <c r="AA68" s="315"/>
      <c r="AB68" s="315"/>
      <c r="AC68" s="315"/>
      <c r="AD68" s="324"/>
      <c r="AE68" s="324"/>
      <c r="AF68" s="324"/>
      <c r="AG68" s="324"/>
      <c r="AH68" s="324"/>
      <c r="AI68" s="324"/>
      <c r="AJ68" s="324"/>
      <c r="AK68" s="324"/>
      <c r="AL68" s="324"/>
      <c r="AM68" s="324"/>
      <c r="AN68" s="324"/>
      <c r="AO68" s="324"/>
      <c r="AP68" s="185"/>
    </row>
    <row r="69" spans="1:42" s="144" customFormat="1" ht="30" hidden="1" customHeight="1" x14ac:dyDescent="0.2">
      <c r="A69" s="171" t="s">
        <v>795</v>
      </c>
      <c r="B69" s="302" t="s">
        <v>588</v>
      </c>
      <c r="C69" s="193" t="s">
        <v>573</v>
      </c>
      <c r="D69" s="173" t="s">
        <v>611</v>
      </c>
      <c r="E69" s="173"/>
      <c r="F69" s="170"/>
      <c r="G69" s="194">
        <v>7.5013499999999995</v>
      </c>
      <c r="H69" s="194">
        <v>0</v>
      </c>
      <c r="I69" s="172" t="s">
        <v>518</v>
      </c>
      <c r="J69" s="172" t="s">
        <v>518</v>
      </c>
      <c r="K69" s="203">
        <f t="shared" si="4"/>
        <v>0</v>
      </c>
      <c r="L69" s="203">
        <f t="shared" si="4"/>
        <v>0</v>
      </c>
      <c r="M69" s="305">
        <v>0</v>
      </c>
      <c r="N69" s="194"/>
      <c r="O69" s="194"/>
      <c r="P69" s="194"/>
      <c r="Q69" s="194">
        <v>0</v>
      </c>
      <c r="R69" s="194"/>
      <c r="S69" s="194"/>
      <c r="T69" s="194"/>
      <c r="U69" s="194"/>
      <c r="V69" s="305">
        <f t="shared" si="5"/>
        <v>0</v>
      </c>
      <c r="W69" s="318"/>
      <c r="X69" s="352"/>
      <c r="Y69" s="315"/>
      <c r="Z69" s="315"/>
      <c r="AA69" s="315"/>
      <c r="AB69" s="315"/>
      <c r="AC69" s="315"/>
      <c r="AD69" s="324"/>
      <c r="AE69" s="324"/>
      <c r="AF69" s="324"/>
      <c r="AG69" s="324"/>
      <c r="AH69" s="324"/>
      <c r="AI69" s="324"/>
      <c r="AJ69" s="324"/>
      <c r="AK69" s="324"/>
      <c r="AL69" s="324"/>
      <c r="AM69" s="324"/>
      <c r="AN69" s="324"/>
      <c r="AO69" s="324"/>
      <c r="AP69" s="185"/>
    </row>
    <row r="70" spans="1:42" s="144" customFormat="1" ht="30" hidden="1" customHeight="1" x14ac:dyDescent="0.2">
      <c r="A70" s="171" t="s">
        <v>796</v>
      </c>
      <c r="B70" s="302" t="s">
        <v>589</v>
      </c>
      <c r="C70" s="193" t="s">
        <v>573</v>
      </c>
      <c r="D70" s="173" t="s">
        <v>612</v>
      </c>
      <c r="E70" s="173"/>
      <c r="F70" s="170"/>
      <c r="G70" s="194">
        <v>0.13002340000000001</v>
      </c>
      <c r="H70" s="194">
        <v>0</v>
      </c>
      <c r="I70" s="172" t="s">
        <v>518</v>
      </c>
      <c r="J70" s="172" t="s">
        <v>518</v>
      </c>
      <c r="K70" s="203">
        <f t="shared" si="4"/>
        <v>0</v>
      </c>
      <c r="L70" s="203">
        <f t="shared" si="4"/>
        <v>0</v>
      </c>
      <c r="M70" s="305">
        <v>0</v>
      </c>
      <c r="N70" s="194"/>
      <c r="O70" s="194"/>
      <c r="P70" s="194"/>
      <c r="Q70" s="194">
        <v>0</v>
      </c>
      <c r="R70" s="194"/>
      <c r="S70" s="194"/>
      <c r="T70" s="194"/>
      <c r="U70" s="194"/>
      <c r="V70" s="305">
        <f t="shared" si="5"/>
        <v>0</v>
      </c>
      <c r="W70" s="318"/>
      <c r="X70" s="352"/>
      <c r="Y70" s="315"/>
      <c r="Z70" s="315"/>
      <c r="AA70" s="315"/>
      <c r="AB70" s="315"/>
      <c r="AC70" s="315"/>
      <c r="AD70" s="324"/>
      <c r="AE70" s="324"/>
      <c r="AF70" s="324"/>
      <c r="AG70" s="324"/>
      <c r="AH70" s="324"/>
      <c r="AI70" s="324"/>
      <c r="AJ70" s="324"/>
      <c r="AK70" s="324"/>
      <c r="AL70" s="324"/>
      <c r="AM70" s="324"/>
      <c r="AN70" s="324"/>
      <c r="AO70" s="324"/>
      <c r="AP70" s="185"/>
    </row>
    <row r="71" spans="1:42" s="144" customFormat="1" ht="30" hidden="1" customHeight="1" x14ac:dyDescent="0.2">
      <c r="A71" s="171" t="s">
        <v>797</v>
      </c>
      <c r="B71" s="302" t="s">
        <v>590</v>
      </c>
      <c r="C71" s="193" t="s">
        <v>573</v>
      </c>
      <c r="D71" s="173" t="s">
        <v>613</v>
      </c>
      <c r="E71" s="173"/>
      <c r="F71" s="170"/>
      <c r="G71" s="194">
        <v>4.5149999999999997</v>
      </c>
      <c r="H71" s="194">
        <v>0</v>
      </c>
      <c r="I71" s="172" t="s">
        <v>518</v>
      </c>
      <c r="J71" s="172" t="s">
        <v>518</v>
      </c>
      <c r="K71" s="203">
        <f t="shared" si="4"/>
        <v>0</v>
      </c>
      <c r="L71" s="203">
        <f t="shared" si="4"/>
        <v>0</v>
      </c>
      <c r="M71" s="305">
        <v>0</v>
      </c>
      <c r="N71" s="194"/>
      <c r="O71" s="194"/>
      <c r="P71" s="194"/>
      <c r="Q71" s="194">
        <v>0</v>
      </c>
      <c r="R71" s="194"/>
      <c r="S71" s="194"/>
      <c r="T71" s="194"/>
      <c r="U71" s="194"/>
      <c r="V71" s="305">
        <f t="shared" si="5"/>
        <v>0</v>
      </c>
      <c r="W71" s="318"/>
      <c r="X71" s="352"/>
      <c r="Y71" s="315"/>
      <c r="Z71" s="315"/>
      <c r="AA71" s="315"/>
      <c r="AB71" s="315"/>
      <c r="AC71" s="315"/>
      <c r="AD71" s="324"/>
      <c r="AE71" s="324"/>
      <c r="AF71" s="324"/>
      <c r="AG71" s="324"/>
      <c r="AH71" s="324"/>
      <c r="AI71" s="324"/>
      <c r="AJ71" s="324"/>
      <c r="AK71" s="324"/>
      <c r="AL71" s="324"/>
      <c r="AM71" s="324"/>
      <c r="AN71" s="324"/>
      <c r="AO71" s="324"/>
      <c r="AP71" s="185"/>
    </row>
    <row r="72" spans="1:42" s="144" customFormat="1" ht="30" hidden="1" customHeight="1" x14ac:dyDescent="0.2">
      <c r="A72" s="171" t="s">
        <v>798</v>
      </c>
      <c r="B72" s="302" t="s">
        <v>591</v>
      </c>
      <c r="C72" s="193" t="s">
        <v>573</v>
      </c>
      <c r="D72" s="173" t="s">
        <v>614</v>
      </c>
      <c r="E72" s="173"/>
      <c r="F72" s="170"/>
      <c r="G72" s="194">
        <v>2.7090000000000001</v>
      </c>
      <c r="H72" s="194">
        <v>0</v>
      </c>
      <c r="I72" s="172" t="s">
        <v>518</v>
      </c>
      <c r="J72" s="172" t="s">
        <v>518</v>
      </c>
      <c r="K72" s="203">
        <f t="shared" si="4"/>
        <v>0</v>
      </c>
      <c r="L72" s="203">
        <f t="shared" si="4"/>
        <v>0</v>
      </c>
      <c r="M72" s="305">
        <v>0</v>
      </c>
      <c r="N72" s="194"/>
      <c r="O72" s="194"/>
      <c r="P72" s="194"/>
      <c r="Q72" s="194">
        <v>0</v>
      </c>
      <c r="R72" s="194"/>
      <c r="S72" s="194"/>
      <c r="T72" s="194"/>
      <c r="U72" s="194"/>
      <c r="V72" s="305">
        <f t="shared" si="5"/>
        <v>0</v>
      </c>
      <c r="W72" s="318"/>
      <c r="X72" s="352"/>
      <c r="Y72" s="315"/>
      <c r="Z72" s="315"/>
      <c r="AA72" s="315"/>
      <c r="AB72" s="315"/>
      <c r="AC72" s="315"/>
      <c r="AD72" s="324"/>
      <c r="AE72" s="324"/>
      <c r="AF72" s="324"/>
      <c r="AG72" s="324"/>
      <c r="AH72" s="324"/>
      <c r="AI72" s="324"/>
      <c r="AJ72" s="324"/>
      <c r="AK72" s="324"/>
      <c r="AL72" s="324"/>
      <c r="AM72" s="324"/>
      <c r="AN72" s="324"/>
      <c r="AO72" s="324"/>
      <c r="AP72" s="185"/>
    </row>
    <row r="73" spans="1:42" s="144" customFormat="1" ht="30" hidden="1" customHeight="1" x14ac:dyDescent="0.2">
      <c r="A73" s="171" t="s">
        <v>799</v>
      </c>
      <c r="B73" s="302" t="s">
        <v>583</v>
      </c>
      <c r="C73" s="193" t="s">
        <v>573</v>
      </c>
      <c r="D73" s="173" t="s">
        <v>615</v>
      </c>
      <c r="E73" s="173"/>
      <c r="F73" s="170"/>
      <c r="G73" s="194">
        <v>12.974382</v>
      </c>
      <c r="H73" s="194">
        <v>0</v>
      </c>
      <c r="I73" s="172" t="s">
        <v>518</v>
      </c>
      <c r="J73" s="172" t="s">
        <v>518</v>
      </c>
      <c r="K73" s="203">
        <f t="shared" si="4"/>
        <v>0</v>
      </c>
      <c r="L73" s="203">
        <f t="shared" si="4"/>
        <v>0</v>
      </c>
      <c r="M73" s="305">
        <v>0</v>
      </c>
      <c r="N73" s="194"/>
      <c r="O73" s="194"/>
      <c r="P73" s="194"/>
      <c r="Q73" s="194">
        <v>0</v>
      </c>
      <c r="R73" s="194"/>
      <c r="S73" s="194"/>
      <c r="T73" s="194"/>
      <c r="U73" s="194"/>
      <c r="V73" s="305">
        <f t="shared" si="5"/>
        <v>0</v>
      </c>
      <c r="W73" s="318"/>
      <c r="X73" s="352"/>
      <c r="Y73" s="315"/>
      <c r="Z73" s="315"/>
      <c r="AA73" s="315"/>
      <c r="AB73" s="315"/>
      <c r="AC73" s="315"/>
      <c r="AD73" s="324"/>
      <c r="AE73" s="324"/>
      <c r="AF73" s="324"/>
      <c r="AG73" s="324"/>
      <c r="AH73" s="324"/>
      <c r="AI73" s="324"/>
      <c r="AJ73" s="324"/>
      <c r="AK73" s="324"/>
      <c r="AL73" s="324"/>
      <c r="AM73" s="324"/>
      <c r="AN73" s="324"/>
      <c r="AO73" s="324"/>
      <c r="AP73" s="185"/>
    </row>
    <row r="74" spans="1:42" s="144" customFormat="1" ht="30" hidden="1" customHeight="1" x14ac:dyDescent="0.2">
      <c r="A74" s="171" t="s">
        <v>800</v>
      </c>
      <c r="B74" s="302" t="s">
        <v>592</v>
      </c>
      <c r="C74" s="193" t="s">
        <v>573</v>
      </c>
      <c r="D74" s="173" t="s">
        <v>616</v>
      </c>
      <c r="E74" s="173"/>
      <c r="F74" s="170"/>
      <c r="G74" s="194">
        <v>12.974382</v>
      </c>
      <c r="H74" s="194">
        <v>0</v>
      </c>
      <c r="I74" s="172" t="s">
        <v>669</v>
      </c>
      <c r="J74" s="172" t="s">
        <v>669</v>
      </c>
      <c r="K74" s="203">
        <f t="shared" si="4"/>
        <v>0</v>
      </c>
      <c r="L74" s="203">
        <f t="shared" si="4"/>
        <v>0</v>
      </c>
      <c r="M74" s="305">
        <v>0</v>
      </c>
      <c r="N74" s="194"/>
      <c r="O74" s="194"/>
      <c r="P74" s="194"/>
      <c r="Q74" s="194"/>
      <c r="R74" s="194">
        <v>0</v>
      </c>
      <c r="S74" s="194"/>
      <c r="T74" s="194"/>
      <c r="U74" s="194"/>
      <c r="V74" s="305">
        <f t="shared" si="5"/>
        <v>0</v>
      </c>
      <c r="W74" s="318"/>
      <c r="X74" s="352"/>
      <c r="Y74" s="315"/>
      <c r="Z74" s="315"/>
      <c r="AA74" s="315"/>
      <c r="AB74" s="315"/>
      <c r="AC74" s="315"/>
      <c r="AD74" s="324"/>
      <c r="AE74" s="324"/>
      <c r="AF74" s="324"/>
      <c r="AG74" s="324"/>
      <c r="AH74" s="324"/>
      <c r="AI74" s="324"/>
      <c r="AJ74" s="324"/>
      <c r="AK74" s="324"/>
      <c r="AL74" s="324"/>
      <c r="AM74" s="324"/>
      <c r="AN74" s="324"/>
      <c r="AO74" s="324"/>
      <c r="AP74" s="185"/>
    </row>
    <row r="75" spans="1:42" s="144" customFormat="1" ht="30" hidden="1" customHeight="1" x14ac:dyDescent="0.2">
      <c r="A75" s="171" t="s">
        <v>801</v>
      </c>
      <c r="B75" s="302" t="s">
        <v>593</v>
      </c>
      <c r="C75" s="193" t="s">
        <v>573</v>
      </c>
      <c r="D75" s="173" t="s">
        <v>617</v>
      </c>
      <c r="E75" s="173"/>
      <c r="F75" s="170"/>
      <c r="G75" s="194">
        <v>1.100544</v>
      </c>
      <c r="H75" s="194">
        <v>0</v>
      </c>
      <c r="I75" s="172" t="s">
        <v>669</v>
      </c>
      <c r="J75" s="172" t="s">
        <v>669</v>
      </c>
      <c r="K75" s="203">
        <f t="shared" si="4"/>
        <v>0</v>
      </c>
      <c r="L75" s="203">
        <f t="shared" si="4"/>
        <v>0</v>
      </c>
      <c r="M75" s="305">
        <v>0</v>
      </c>
      <c r="N75" s="194"/>
      <c r="O75" s="194"/>
      <c r="P75" s="194"/>
      <c r="Q75" s="194"/>
      <c r="R75" s="194">
        <v>0</v>
      </c>
      <c r="S75" s="194"/>
      <c r="T75" s="194"/>
      <c r="U75" s="194"/>
      <c r="V75" s="305">
        <f t="shared" si="5"/>
        <v>0</v>
      </c>
      <c r="W75" s="318"/>
      <c r="X75" s="352"/>
      <c r="Y75" s="315"/>
      <c r="Z75" s="315"/>
      <c r="AA75" s="315"/>
      <c r="AB75" s="315"/>
      <c r="AC75" s="315"/>
      <c r="AD75" s="324"/>
      <c r="AE75" s="324"/>
      <c r="AF75" s="324"/>
      <c r="AG75" s="324"/>
      <c r="AH75" s="324"/>
      <c r="AI75" s="324"/>
      <c r="AJ75" s="324"/>
      <c r="AK75" s="324"/>
      <c r="AL75" s="324"/>
      <c r="AM75" s="324"/>
      <c r="AN75" s="324"/>
      <c r="AO75" s="324"/>
      <c r="AP75" s="185"/>
    </row>
    <row r="76" spans="1:42" s="144" customFormat="1" ht="30" hidden="1" customHeight="1" x14ac:dyDescent="0.2">
      <c r="A76" s="171" t="s">
        <v>802</v>
      </c>
      <c r="B76" s="302" t="s">
        <v>594</v>
      </c>
      <c r="C76" s="193" t="s">
        <v>573</v>
      </c>
      <c r="D76" s="173" t="s">
        <v>618</v>
      </c>
      <c r="E76" s="173"/>
      <c r="F76" s="170"/>
      <c r="G76" s="194">
        <v>1.702404</v>
      </c>
      <c r="H76" s="194">
        <v>0</v>
      </c>
      <c r="I76" s="172" t="s">
        <v>669</v>
      </c>
      <c r="J76" s="172" t="s">
        <v>669</v>
      </c>
      <c r="K76" s="203">
        <f t="shared" si="4"/>
        <v>0</v>
      </c>
      <c r="L76" s="203">
        <f t="shared" si="4"/>
        <v>0</v>
      </c>
      <c r="M76" s="305">
        <v>0</v>
      </c>
      <c r="N76" s="194"/>
      <c r="O76" s="194"/>
      <c r="P76" s="194"/>
      <c r="Q76" s="194"/>
      <c r="R76" s="194">
        <v>0</v>
      </c>
      <c r="S76" s="194"/>
      <c r="T76" s="194"/>
      <c r="U76" s="194"/>
      <c r="V76" s="305">
        <f t="shared" si="5"/>
        <v>0</v>
      </c>
      <c r="W76" s="318"/>
      <c r="X76" s="352"/>
      <c r="Y76" s="315"/>
      <c r="Z76" s="315"/>
      <c r="AA76" s="315"/>
      <c r="AB76" s="315"/>
      <c r="AC76" s="315"/>
      <c r="AD76" s="324"/>
      <c r="AE76" s="324"/>
      <c r="AF76" s="324"/>
      <c r="AG76" s="324"/>
      <c r="AH76" s="324"/>
      <c r="AI76" s="324"/>
      <c r="AJ76" s="324"/>
      <c r="AK76" s="324"/>
      <c r="AL76" s="324"/>
      <c r="AM76" s="324"/>
      <c r="AN76" s="324"/>
      <c r="AO76" s="324"/>
      <c r="AP76" s="185"/>
    </row>
    <row r="77" spans="1:42" s="144" customFormat="1" ht="30" hidden="1" customHeight="1" x14ac:dyDescent="0.2">
      <c r="A77" s="171" t="s">
        <v>803</v>
      </c>
      <c r="B77" s="302" t="s">
        <v>734</v>
      </c>
      <c r="C77" s="193" t="s">
        <v>573</v>
      </c>
      <c r="D77" s="173" t="s">
        <v>619</v>
      </c>
      <c r="E77" s="173"/>
      <c r="F77" s="170"/>
      <c r="G77" s="194">
        <v>12.974382</v>
      </c>
      <c r="H77" s="194">
        <v>0</v>
      </c>
      <c r="I77" s="172" t="s">
        <v>669</v>
      </c>
      <c r="J77" s="172" t="s">
        <v>669</v>
      </c>
      <c r="K77" s="203">
        <f t="shared" si="4"/>
        <v>0</v>
      </c>
      <c r="L77" s="203">
        <f t="shared" si="4"/>
        <v>0</v>
      </c>
      <c r="M77" s="305">
        <v>0</v>
      </c>
      <c r="N77" s="194"/>
      <c r="O77" s="194"/>
      <c r="P77" s="194"/>
      <c r="Q77" s="194"/>
      <c r="R77" s="194">
        <v>0</v>
      </c>
      <c r="S77" s="194"/>
      <c r="T77" s="194"/>
      <c r="U77" s="194"/>
      <c r="V77" s="305">
        <f t="shared" si="5"/>
        <v>0</v>
      </c>
      <c r="W77" s="318"/>
      <c r="X77" s="352"/>
      <c r="Y77" s="315"/>
      <c r="Z77" s="315"/>
      <c r="AA77" s="315"/>
      <c r="AB77" s="315"/>
      <c r="AC77" s="315"/>
      <c r="AD77" s="324"/>
      <c r="AE77" s="324"/>
      <c r="AF77" s="324"/>
      <c r="AG77" s="324"/>
      <c r="AH77" s="324"/>
      <c r="AI77" s="324"/>
      <c r="AJ77" s="324"/>
      <c r="AK77" s="324"/>
      <c r="AL77" s="324"/>
      <c r="AM77" s="324"/>
      <c r="AN77" s="324"/>
      <c r="AO77" s="324"/>
      <c r="AP77" s="185"/>
    </row>
    <row r="78" spans="1:42" s="144" customFormat="1" ht="30" hidden="1" customHeight="1" x14ac:dyDescent="0.2">
      <c r="A78" s="171" t="s">
        <v>804</v>
      </c>
      <c r="B78" s="302" t="s">
        <v>595</v>
      </c>
      <c r="C78" s="193" t="s">
        <v>573</v>
      </c>
      <c r="D78" s="173" t="s">
        <v>620</v>
      </c>
      <c r="E78" s="173"/>
      <c r="F78" s="170"/>
      <c r="G78" s="194">
        <v>10.979645999999999</v>
      </c>
      <c r="H78" s="194">
        <v>0</v>
      </c>
      <c r="I78" s="172" t="s">
        <v>669</v>
      </c>
      <c r="J78" s="172" t="s">
        <v>669</v>
      </c>
      <c r="K78" s="203">
        <f t="shared" si="4"/>
        <v>0</v>
      </c>
      <c r="L78" s="203">
        <f t="shared" si="4"/>
        <v>0</v>
      </c>
      <c r="M78" s="305">
        <v>0</v>
      </c>
      <c r="N78" s="194"/>
      <c r="O78" s="194"/>
      <c r="P78" s="194"/>
      <c r="Q78" s="194"/>
      <c r="R78" s="194">
        <v>0</v>
      </c>
      <c r="S78" s="194"/>
      <c r="T78" s="194"/>
      <c r="U78" s="194"/>
      <c r="V78" s="305">
        <f t="shared" si="5"/>
        <v>0</v>
      </c>
      <c r="W78" s="318"/>
      <c r="X78" s="352"/>
      <c r="Y78" s="315"/>
      <c r="Z78" s="315"/>
      <c r="AA78" s="315"/>
      <c r="AB78" s="315"/>
      <c r="AC78" s="315"/>
      <c r="AD78" s="324"/>
      <c r="AE78" s="324"/>
      <c r="AF78" s="324"/>
      <c r="AG78" s="324"/>
      <c r="AH78" s="324"/>
      <c r="AI78" s="324"/>
      <c r="AJ78" s="324"/>
      <c r="AK78" s="324"/>
      <c r="AL78" s="324"/>
      <c r="AM78" s="324"/>
      <c r="AN78" s="324"/>
      <c r="AO78" s="324"/>
      <c r="AP78" s="185"/>
    </row>
    <row r="79" spans="1:42" s="144" customFormat="1" ht="30" hidden="1" customHeight="1" x14ac:dyDescent="0.2">
      <c r="A79" s="171" t="s">
        <v>805</v>
      </c>
      <c r="B79" s="302" t="s">
        <v>596</v>
      </c>
      <c r="C79" s="193" t="s">
        <v>573</v>
      </c>
      <c r="D79" s="173" t="s">
        <v>621</v>
      </c>
      <c r="E79" s="173"/>
      <c r="F79" s="170"/>
      <c r="G79" s="194">
        <v>6.1045799999999995</v>
      </c>
      <c r="H79" s="194">
        <v>0</v>
      </c>
      <c r="I79" s="172" t="s">
        <v>670</v>
      </c>
      <c r="J79" s="172" t="s">
        <v>670</v>
      </c>
      <c r="K79" s="203">
        <f t="shared" si="4"/>
        <v>0</v>
      </c>
      <c r="L79" s="203">
        <f t="shared" si="4"/>
        <v>0</v>
      </c>
      <c r="M79" s="305">
        <v>0</v>
      </c>
      <c r="N79" s="194"/>
      <c r="O79" s="194"/>
      <c r="P79" s="194"/>
      <c r="Q79" s="194"/>
      <c r="R79" s="194"/>
      <c r="S79" s="194">
        <v>0</v>
      </c>
      <c r="T79" s="194"/>
      <c r="U79" s="194"/>
      <c r="V79" s="305">
        <f t="shared" si="5"/>
        <v>0</v>
      </c>
      <c r="W79" s="318"/>
      <c r="X79" s="352"/>
      <c r="Y79" s="315"/>
      <c r="Z79" s="315"/>
      <c r="AA79" s="315"/>
      <c r="AB79" s="315"/>
      <c r="AC79" s="315"/>
      <c r="AD79" s="324"/>
      <c r="AE79" s="324"/>
      <c r="AF79" s="324"/>
      <c r="AG79" s="324"/>
      <c r="AH79" s="324"/>
      <c r="AI79" s="324"/>
      <c r="AJ79" s="324"/>
      <c r="AK79" s="324"/>
      <c r="AL79" s="324"/>
      <c r="AM79" s="324"/>
      <c r="AN79" s="324"/>
      <c r="AO79" s="324"/>
      <c r="AP79" s="185"/>
    </row>
    <row r="80" spans="1:42" s="144" customFormat="1" ht="30" hidden="1" customHeight="1" x14ac:dyDescent="0.2">
      <c r="A80" s="171" t="s">
        <v>806</v>
      </c>
      <c r="B80" s="302" t="s">
        <v>597</v>
      </c>
      <c r="C80" s="193" t="s">
        <v>573</v>
      </c>
      <c r="D80" s="173" t="s">
        <v>622</v>
      </c>
      <c r="E80" s="173"/>
      <c r="F80" s="170"/>
      <c r="G80" s="194">
        <v>43.308126000000001</v>
      </c>
      <c r="H80" s="194">
        <v>0</v>
      </c>
      <c r="I80" s="172" t="s">
        <v>518</v>
      </c>
      <c r="J80" s="172" t="s">
        <v>518</v>
      </c>
      <c r="K80" s="203">
        <f t="shared" si="4"/>
        <v>0</v>
      </c>
      <c r="L80" s="203">
        <f t="shared" si="4"/>
        <v>0</v>
      </c>
      <c r="M80" s="305">
        <v>0</v>
      </c>
      <c r="N80" s="194"/>
      <c r="O80" s="194"/>
      <c r="P80" s="194"/>
      <c r="Q80" s="194">
        <v>0</v>
      </c>
      <c r="R80" s="194"/>
      <c r="S80" s="194"/>
      <c r="T80" s="194"/>
      <c r="U80" s="194"/>
      <c r="V80" s="305">
        <f t="shared" si="5"/>
        <v>0</v>
      </c>
      <c r="W80" s="318"/>
      <c r="X80" s="352"/>
      <c r="Y80" s="315"/>
      <c r="Z80" s="315"/>
      <c r="AA80" s="315"/>
      <c r="AB80" s="315"/>
      <c r="AC80" s="315"/>
      <c r="AD80" s="324"/>
      <c r="AE80" s="324"/>
      <c r="AF80" s="324"/>
      <c r="AG80" s="324"/>
      <c r="AH80" s="324"/>
      <c r="AI80" s="324"/>
      <c r="AJ80" s="324"/>
      <c r="AK80" s="324"/>
      <c r="AL80" s="324"/>
      <c r="AM80" s="324"/>
      <c r="AN80" s="324"/>
      <c r="AO80" s="324"/>
      <c r="AP80" s="185"/>
    </row>
    <row r="81" spans="1:42" s="144" customFormat="1" ht="30" hidden="1" customHeight="1" x14ac:dyDescent="0.2">
      <c r="A81" s="171" t="s">
        <v>807</v>
      </c>
      <c r="B81" s="302" t="s">
        <v>598</v>
      </c>
      <c r="C81" s="193" t="s">
        <v>573</v>
      </c>
      <c r="D81" s="173" t="s">
        <v>623</v>
      </c>
      <c r="E81" s="173"/>
      <c r="F81" s="170"/>
      <c r="G81" s="194">
        <v>1.8935966</v>
      </c>
      <c r="H81" s="194">
        <v>0</v>
      </c>
      <c r="I81" s="172" t="s">
        <v>518</v>
      </c>
      <c r="J81" s="172" t="s">
        <v>518</v>
      </c>
      <c r="K81" s="203">
        <f t="shared" si="4"/>
        <v>0</v>
      </c>
      <c r="L81" s="203">
        <f t="shared" si="4"/>
        <v>0</v>
      </c>
      <c r="M81" s="305">
        <v>0</v>
      </c>
      <c r="N81" s="194"/>
      <c r="O81" s="194"/>
      <c r="P81" s="194"/>
      <c r="Q81" s="194">
        <v>0</v>
      </c>
      <c r="R81" s="194"/>
      <c r="S81" s="194"/>
      <c r="T81" s="194"/>
      <c r="U81" s="194"/>
      <c r="V81" s="305">
        <f t="shared" si="5"/>
        <v>0</v>
      </c>
      <c r="W81" s="318"/>
      <c r="X81" s="352"/>
      <c r="Y81" s="315"/>
      <c r="Z81" s="315"/>
      <c r="AA81" s="315"/>
      <c r="AB81" s="315"/>
      <c r="AC81" s="315"/>
      <c r="AD81" s="324"/>
      <c r="AE81" s="324"/>
      <c r="AF81" s="324"/>
      <c r="AG81" s="324"/>
      <c r="AH81" s="324"/>
      <c r="AI81" s="324"/>
      <c r="AJ81" s="324"/>
      <c r="AK81" s="324"/>
      <c r="AL81" s="324"/>
      <c r="AM81" s="324"/>
      <c r="AN81" s="324"/>
      <c r="AO81" s="324"/>
      <c r="AP81" s="185"/>
    </row>
    <row r="82" spans="1:42" s="144" customFormat="1" ht="30" hidden="1" customHeight="1" x14ac:dyDescent="0.2">
      <c r="A82" s="171" t="s">
        <v>808</v>
      </c>
      <c r="B82" s="302" t="s">
        <v>599</v>
      </c>
      <c r="C82" s="193" t="s">
        <v>573</v>
      </c>
      <c r="D82" s="173" t="s">
        <v>624</v>
      </c>
      <c r="E82" s="173"/>
      <c r="F82" s="170"/>
      <c r="G82" s="194">
        <v>9.1016379999999995</v>
      </c>
      <c r="H82" s="194">
        <v>0</v>
      </c>
      <c r="I82" s="172" t="s">
        <v>518</v>
      </c>
      <c r="J82" s="172" t="s">
        <v>518</v>
      </c>
      <c r="K82" s="203">
        <f t="shared" si="4"/>
        <v>0</v>
      </c>
      <c r="L82" s="203">
        <f t="shared" si="4"/>
        <v>0</v>
      </c>
      <c r="M82" s="305">
        <v>0</v>
      </c>
      <c r="N82" s="194"/>
      <c r="O82" s="194"/>
      <c r="P82" s="194"/>
      <c r="Q82" s="194">
        <v>0</v>
      </c>
      <c r="R82" s="194"/>
      <c r="S82" s="194"/>
      <c r="T82" s="194"/>
      <c r="U82" s="194"/>
      <c r="V82" s="305">
        <f t="shared" si="5"/>
        <v>0</v>
      </c>
      <c r="W82" s="318"/>
      <c r="X82" s="352"/>
      <c r="Y82" s="315"/>
      <c r="Z82" s="315"/>
      <c r="AA82" s="315"/>
      <c r="AB82" s="315"/>
      <c r="AC82" s="315"/>
      <c r="AD82" s="324"/>
      <c r="AE82" s="324"/>
      <c r="AF82" s="324"/>
      <c r="AG82" s="324"/>
      <c r="AH82" s="324"/>
      <c r="AI82" s="324"/>
      <c r="AJ82" s="324"/>
      <c r="AK82" s="324"/>
      <c r="AL82" s="324"/>
      <c r="AM82" s="324"/>
      <c r="AN82" s="324"/>
      <c r="AO82" s="324"/>
      <c r="AP82" s="185"/>
    </row>
    <row r="83" spans="1:42" s="144" customFormat="1" ht="30" hidden="1" customHeight="1" x14ac:dyDescent="0.2">
      <c r="A83" s="171" t="s">
        <v>809</v>
      </c>
      <c r="B83" s="302" t="s">
        <v>600</v>
      </c>
      <c r="C83" s="193" t="s">
        <v>573</v>
      </c>
      <c r="D83" s="173" t="s">
        <v>625</v>
      </c>
      <c r="E83" s="173"/>
      <c r="F83" s="170"/>
      <c r="G83" s="194">
        <v>4.9020000000000001E-2</v>
      </c>
      <c r="H83" s="194">
        <v>0</v>
      </c>
      <c r="I83" s="172" t="s">
        <v>518</v>
      </c>
      <c r="J83" s="172" t="s">
        <v>518</v>
      </c>
      <c r="K83" s="203">
        <f t="shared" si="4"/>
        <v>0</v>
      </c>
      <c r="L83" s="203">
        <f t="shared" si="4"/>
        <v>0</v>
      </c>
      <c r="M83" s="305">
        <v>0</v>
      </c>
      <c r="N83" s="194"/>
      <c r="O83" s="194"/>
      <c r="P83" s="194"/>
      <c r="Q83" s="194">
        <v>0</v>
      </c>
      <c r="R83" s="194"/>
      <c r="S83" s="194"/>
      <c r="T83" s="194"/>
      <c r="U83" s="194"/>
      <c r="V83" s="305">
        <f t="shared" si="5"/>
        <v>0</v>
      </c>
      <c r="W83" s="318"/>
      <c r="X83" s="352"/>
      <c r="Y83" s="315"/>
      <c r="Z83" s="315"/>
      <c r="AA83" s="315"/>
      <c r="AB83" s="315"/>
      <c r="AC83" s="315"/>
      <c r="AD83" s="324"/>
      <c r="AE83" s="324"/>
      <c r="AF83" s="324"/>
      <c r="AG83" s="324"/>
      <c r="AH83" s="324"/>
      <c r="AI83" s="324"/>
      <c r="AJ83" s="324"/>
      <c r="AK83" s="324"/>
      <c r="AL83" s="324"/>
      <c r="AM83" s="324"/>
      <c r="AN83" s="324"/>
      <c r="AO83" s="324"/>
      <c r="AP83" s="185"/>
    </row>
    <row r="84" spans="1:42" s="144" customFormat="1" ht="30" hidden="1" customHeight="1" x14ac:dyDescent="0.2">
      <c r="A84" s="171" t="s">
        <v>810</v>
      </c>
      <c r="B84" s="302" t="s">
        <v>569</v>
      </c>
      <c r="C84" s="193" t="s">
        <v>573</v>
      </c>
      <c r="D84" s="173" t="s">
        <v>626</v>
      </c>
      <c r="E84" s="173"/>
      <c r="F84" s="170"/>
      <c r="G84" s="194">
        <v>3.6120000000000001</v>
      </c>
      <c r="H84" s="194">
        <v>0</v>
      </c>
      <c r="I84" s="172" t="s">
        <v>670</v>
      </c>
      <c r="J84" s="172" t="s">
        <v>670</v>
      </c>
      <c r="K84" s="203">
        <f t="shared" si="4"/>
        <v>0</v>
      </c>
      <c r="L84" s="203">
        <f t="shared" si="4"/>
        <v>0</v>
      </c>
      <c r="M84" s="305">
        <v>0</v>
      </c>
      <c r="N84" s="194"/>
      <c r="O84" s="194"/>
      <c r="P84" s="194"/>
      <c r="Q84" s="194"/>
      <c r="R84" s="194"/>
      <c r="S84" s="194">
        <v>0</v>
      </c>
      <c r="T84" s="194"/>
      <c r="U84" s="194"/>
      <c r="V84" s="305">
        <f t="shared" si="5"/>
        <v>0</v>
      </c>
      <c r="W84" s="318"/>
      <c r="X84" s="352"/>
      <c r="Y84" s="315"/>
      <c r="Z84" s="315"/>
      <c r="AA84" s="315"/>
      <c r="AB84" s="315"/>
      <c r="AC84" s="315"/>
      <c r="AD84" s="324"/>
      <c r="AE84" s="324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185"/>
    </row>
    <row r="85" spans="1:42" s="144" customFormat="1" ht="30" hidden="1" customHeight="1" x14ac:dyDescent="0.2">
      <c r="A85" s="171" t="s">
        <v>811</v>
      </c>
      <c r="B85" s="302" t="s">
        <v>570</v>
      </c>
      <c r="C85" s="193" t="s">
        <v>573</v>
      </c>
      <c r="D85" s="173" t="s">
        <v>630</v>
      </c>
      <c r="E85" s="173"/>
      <c r="F85" s="170"/>
      <c r="G85" s="194">
        <v>3.6120000000000001</v>
      </c>
      <c r="H85" s="194">
        <v>0</v>
      </c>
      <c r="I85" s="172" t="s">
        <v>670</v>
      </c>
      <c r="J85" s="172" t="s">
        <v>670</v>
      </c>
      <c r="K85" s="203">
        <f t="shared" si="4"/>
        <v>0</v>
      </c>
      <c r="L85" s="203">
        <f t="shared" si="4"/>
        <v>0</v>
      </c>
      <c r="M85" s="305">
        <v>0</v>
      </c>
      <c r="N85" s="194"/>
      <c r="O85" s="194"/>
      <c r="P85" s="194"/>
      <c r="Q85" s="194"/>
      <c r="R85" s="194"/>
      <c r="S85" s="194">
        <v>0</v>
      </c>
      <c r="T85" s="194"/>
      <c r="U85" s="194"/>
      <c r="V85" s="305">
        <f t="shared" si="5"/>
        <v>0</v>
      </c>
      <c r="W85" s="318"/>
      <c r="X85" s="352"/>
      <c r="Y85" s="315"/>
      <c r="Z85" s="315"/>
      <c r="AA85" s="315"/>
      <c r="AB85" s="315"/>
      <c r="AC85" s="315"/>
      <c r="AD85" s="324"/>
      <c r="AE85" s="324"/>
      <c r="AF85" s="324"/>
      <c r="AG85" s="324"/>
      <c r="AH85" s="324"/>
      <c r="AI85" s="324"/>
      <c r="AJ85" s="324"/>
      <c r="AK85" s="324"/>
      <c r="AL85" s="324"/>
      <c r="AM85" s="324"/>
      <c r="AN85" s="324"/>
      <c r="AO85" s="324"/>
      <c r="AP85" s="185"/>
    </row>
    <row r="86" spans="1:42" s="144" customFormat="1" ht="30" hidden="1" customHeight="1" x14ac:dyDescent="0.2">
      <c r="A86" s="171" t="s">
        <v>812</v>
      </c>
      <c r="B86" s="302" t="s">
        <v>601</v>
      </c>
      <c r="C86" s="193" t="s">
        <v>573</v>
      </c>
      <c r="D86" s="173" t="s">
        <v>629</v>
      </c>
      <c r="E86" s="173"/>
      <c r="F86" s="170"/>
      <c r="G86" s="194">
        <v>3.6120000000000001</v>
      </c>
      <c r="H86" s="194">
        <v>0</v>
      </c>
      <c r="I86" s="172" t="s">
        <v>670</v>
      </c>
      <c r="J86" s="172" t="s">
        <v>670</v>
      </c>
      <c r="K86" s="203">
        <f t="shared" si="4"/>
        <v>0</v>
      </c>
      <c r="L86" s="203">
        <f t="shared" si="4"/>
        <v>0</v>
      </c>
      <c r="M86" s="305">
        <v>0</v>
      </c>
      <c r="N86" s="194"/>
      <c r="O86" s="194"/>
      <c r="P86" s="194"/>
      <c r="Q86" s="194"/>
      <c r="R86" s="194"/>
      <c r="S86" s="194">
        <v>0</v>
      </c>
      <c r="T86" s="194"/>
      <c r="U86" s="194"/>
      <c r="V86" s="305">
        <f t="shared" si="5"/>
        <v>0</v>
      </c>
      <c r="W86" s="318"/>
      <c r="X86" s="352"/>
      <c r="Y86" s="315"/>
      <c r="Z86" s="315"/>
      <c r="AA86" s="315"/>
      <c r="AB86" s="315"/>
      <c r="AC86" s="315"/>
      <c r="AD86" s="324"/>
      <c r="AE86" s="324"/>
      <c r="AF86" s="324"/>
      <c r="AG86" s="324"/>
      <c r="AH86" s="324"/>
      <c r="AI86" s="324"/>
      <c r="AJ86" s="324"/>
      <c r="AK86" s="324"/>
      <c r="AL86" s="324"/>
      <c r="AM86" s="324"/>
      <c r="AN86" s="324"/>
      <c r="AO86" s="324"/>
      <c r="AP86" s="185"/>
    </row>
    <row r="87" spans="1:42" s="144" customFormat="1" ht="30" hidden="1" customHeight="1" x14ac:dyDescent="0.2">
      <c r="A87" s="171" t="s">
        <v>813</v>
      </c>
      <c r="B87" s="302" t="s">
        <v>602</v>
      </c>
      <c r="C87" s="193" t="s">
        <v>573</v>
      </c>
      <c r="D87" s="173" t="s">
        <v>668</v>
      </c>
      <c r="E87" s="173"/>
      <c r="F87" s="170"/>
      <c r="G87" s="194">
        <v>74</v>
      </c>
      <c r="H87" s="194">
        <v>0</v>
      </c>
      <c r="I87" s="172" t="s">
        <v>671</v>
      </c>
      <c r="J87" s="172" t="s">
        <v>671</v>
      </c>
      <c r="K87" s="203">
        <f t="shared" si="4"/>
        <v>0</v>
      </c>
      <c r="L87" s="203">
        <f t="shared" si="4"/>
        <v>0</v>
      </c>
      <c r="M87" s="305">
        <v>0</v>
      </c>
      <c r="N87" s="194"/>
      <c r="O87" s="194"/>
      <c r="P87" s="194"/>
      <c r="Q87" s="194"/>
      <c r="R87" s="194"/>
      <c r="S87" s="194"/>
      <c r="T87" s="194">
        <v>0</v>
      </c>
      <c r="U87" s="194"/>
      <c r="V87" s="305">
        <f t="shared" si="5"/>
        <v>0</v>
      </c>
      <c r="W87" s="318"/>
      <c r="X87" s="352"/>
      <c r="Y87" s="315"/>
      <c r="Z87" s="315"/>
      <c r="AA87" s="315"/>
      <c r="AB87" s="315"/>
      <c r="AC87" s="315"/>
      <c r="AD87" s="324"/>
      <c r="AE87" s="324"/>
      <c r="AF87" s="324"/>
      <c r="AG87" s="324"/>
      <c r="AH87" s="324"/>
      <c r="AI87" s="324"/>
      <c r="AJ87" s="324"/>
      <c r="AK87" s="324"/>
      <c r="AL87" s="324"/>
      <c r="AM87" s="324"/>
      <c r="AN87" s="324"/>
      <c r="AO87" s="324"/>
      <c r="AP87" s="185"/>
    </row>
    <row r="88" spans="1:42" s="144" customFormat="1" ht="30" hidden="1" customHeight="1" x14ac:dyDescent="0.2">
      <c r="A88" s="171" t="s">
        <v>814</v>
      </c>
      <c r="B88" s="302" t="s">
        <v>603</v>
      </c>
      <c r="C88" s="193" t="s">
        <v>573</v>
      </c>
      <c r="D88" s="173" t="s">
        <v>627</v>
      </c>
      <c r="E88" s="173"/>
      <c r="F88" s="170"/>
      <c r="G88" s="194">
        <v>56</v>
      </c>
      <c r="H88" s="194">
        <v>0</v>
      </c>
      <c r="I88" s="172" t="s">
        <v>670</v>
      </c>
      <c r="J88" s="172" t="s">
        <v>670</v>
      </c>
      <c r="K88" s="203">
        <f t="shared" si="4"/>
        <v>0</v>
      </c>
      <c r="L88" s="203">
        <f t="shared" si="4"/>
        <v>0</v>
      </c>
      <c r="M88" s="305">
        <v>0</v>
      </c>
      <c r="N88" s="194"/>
      <c r="O88" s="194"/>
      <c r="P88" s="194"/>
      <c r="Q88" s="194"/>
      <c r="R88" s="194"/>
      <c r="S88" s="194">
        <v>0</v>
      </c>
      <c r="T88" s="194"/>
      <c r="U88" s="194"/>
      <c r="V88" s="305">
        <f t="shared" si="5"/>
        <v>0</v>
      </c>
      <c r="W88" s="318"/>
      <c r="X88" s="352"/>
      <c r="Y88" s="315"/>
      <c r="Z88" s="315"/>
      <c r="AA88" s="315"/>
      <c r="AB88" s="315"/>
      <c r="AC88" s="315"/>
      <c r="AD88" s="324"/>
      <c r="AE88" s="324"/>
      <c r="AF88" s="324"/>
      <c r="AG88" s="324"/>
      <c r="AH88" s="324"/>
      <c r="AI88" s="324"/>
      <c r="AJ88" s="324"/>
      <c r="AK88" s="324"/>
      <c r="AL88" s="324"/>
      <c r="AM88" s="324"/>
      <c r="AN88" s="324"/>
      <c r="AO88" s="324"/>
      <c r="AP88" s="185"/>
    </row>
    <row r="89" spans="1:42" s="144" customFormat="1" ht="30" hidden="1" customHeight="1" x14ac:dyDescent="0.2">
      <c r="A89" s="171" t="s">
        <v>815</v>
      </c>
      <c r="B89" s="302" t="s">
        <v>654</v>
      </c>
      <c r="C89" s="193" t="s">
        <v>573</v>
      </c>
      <c r="D89" s="173" t="s">
        <v>631</v>
      </c>
      <c r="E89" s="173"/>
      <c r="F89" s="170"/>
      <c r="G89" s="194">
        <v>14.002520000000001</v>
      </c>
      <c r="H89" s="194">
        <v>0</v>
      </c>
      <c r="I89" s="172" t="s">
        <v>670</v>
      </c>
      <c r="J89" s="172" t="s">
        <v>670</v>
      </c>
      <c r="K89" s="203">
        <f t="shared" si="4"/>
        <v>0</v>
      </c>
      <c r="L89" s="203">
        <f t="shared" si="4"/>
        <v>0</v>
      </c>
      <c r="M89" s="305">
        <v>0</v>
      </c>
      <c r="N89" s="194"/>
      <c r="O89" s="194"/>
      <c r="P89" s="194"/>
      <c r="Q89" s="194"/>
      <c r="R89" s="194"/>
      <c r="S89" s="194">
        <v>0</v>
      </c>
      <c r="T89" s="194"/>
      <c r="U89" s="194"/>
      <c r="V89" s="305">
        <f t="shared" si="5"/>
        <v>0</v>
      </c>
      <c r="W89" s="318"/>
      <c r="X89" s="352"/>
      <c r="Y89" s="315"/>
      <c r="Z89" s="315"/>
      <c r="AA89" s="315"/>
      <c r="AB89" s="315"/>
      <c r="AC89" s="315"/>
      <c r="AD89" s="324"/>
      <c r="AE89" s="324"/>
      <c r="AF89" s="324"/>
      <c r="AG89" s="324"/>
      <c r="AH89" s="324"/>
      <c r="AI89" s="324"/>
      <c r="AJ89" s="324"/>
      <c r="AK89" s="324"/>
      <c r="AL89" s="324"/>
      <c r="AM89" s="324"/>
      <c r="AN89" s="324"/>
      <c r="AO89" s="324"/>
      <c r="AP89" s="185"/>
    </row>
    <row r="90" spans="1:42" s="144" customFormat="1" ht="30" hidden="1" customHeight="1" x14ac:dyDescent="0.2">
      <c r="A90" s="171" t="s">
        <v>816</v>
      </c>
      <c r="B90" s="302" t="s">
        <v>604</v>
      </c>
      <c r="C90" s="193" t="s">
        <v>573</v>
      </c>
      <c r="D90" s="173" t="s">
        <v>628</v>
      </c>
      <c r="E90" s="173"/>
      <c r="F90" s="170"/>
      <c r="G90" s="194">
        <v>74</v>
      </c>
      <c r="H90" s="194">
        <v>0</v>
      </c>
      <c r="I90" s="172" t="s">
        <v>671</v>
      </c>
      <c r="J90" s="172" t="s">
        <v>671</v>
      </c>
      <c r="K90" s="203">
        <f t="shared" si="4"/>
        <v>0</v>
      </c>
      <c r="L90" s="203">
        <f t="shared" si="4"/>
        <v>0</v>
      </c>
      <c r="M90" s="305">
        <v>0</v>
      </c>
      <c r="N90" s="194"/>
      <c r="O90" s="194"/>
      <c r="P90" s="194"/>
      <c r="Q90" s="194"/>
      <c r="R90" s="194"/>
      <c r="S90" s="194"/>
      <c r="T90" s="194">
        <v>0</v>
      </c>
      <c r="U90" s="194"/>
      <c r="V90" s="305">
        <f t="shared" si="5"/>
        <v>0</v>
      </c>
      <c r="W90" s="318"/>
      <c r="X90" s="352"/>
      <c r="Y90" s="315"/>
      <c r="Z90" s="315"/>
      <c r="AA90" s="315"/>
      <c r="AB90" s="315"/>
      <c r="AC90" s="315"/>
      <c r="AD90" s="324"/>
      <c r="AE90" s="324"/>
      <c r="AF90" s="324"/>
      <c r="AG90" s="324"/>
      <c r="AH90" s="324"/>
      <c r="AI90" s="324"/>
      <c r="AJ90" s="324"/>
      <c r="AK90" s="324"/>
      <c r="AL90" s="324"/>
      <c r="AM90" s="324"/>
      <c r="AN90" s="324"/>
      <c r="AO90" s="324"/>
    </row>
    <row r="91" spans="1:42" s="144" customFormat="1" ht="30" hidden="1" customHeight="1" x14ac:dyDescent="0.2">
      <c r="A91" s="171" t="s">
        <v>817</v>
      </c>
      <c r="B91" s="302" t="s">
        <v>657</v>
      </c>
      <c r="C91" s="193" t="s">
        <v>573</v>
      </c>
      <c r="D91" s="173" t="s">
        <v>653</v>
      </c>
      <c r="E91" s="173"/>
      <c r="F91" s="170"/>
      <c r="G91" s="194">
        <v>13.6</v>
      </c>
      <c r="H91" s="194">
        <v>0</v>
      </c>
      <c r="I91" s="172" t="s">
        <v>670</v>
      </c>
      <c r="J91" s="172" t="s">
        <v>670</v>
      </c>
      <c r="K91" s="203">
        <f t="shared" si="4"/>
        <v>0</v>
      </c>
      <c r="L91" s="203">
        <f t="shared" si="4"/>
        <v>0</v>
      </c>
      <c r="M91" s="305">
        <v>0</v>
      </c>
      <c r="N91" s="194"/>
      <c r="O91" s="194"/>
      <c r="P91" s="194"/>
      <c r="Q91" s="194"/>
      <c r="R91" s="194"/>
      <c r="S91" s="194">
        <v>0</v>
      </c>
      <c r="T91" s="194"/>
      <c r="U91" s="194"/>
      <c r="V91" s="305">
        <f t="shared" si="5"/>
        <v>0</v>
      </c>
      <c r="W91" s="318"/>
      <c r="X91" s="352"/>
      <c r="Y91" s="315"/>
      <c r="Z91" s="315"/>
      <c r="AA91" s="315"/>
      <c r="AB91" s="315"/>
      <c r="AC91" s="315"/>
      <c r="AD91" s="324"/>
      <c r="AE91" s="324"/>
      <c r="AF91" s="324"/>
      <c r="AG91" s="324"/>
      <c r="AH91" s="324"/>
      <c r="AI91" s="324"/>
      <c r="AJ91" s="324"/>
      <c r="AK91" s="324"/>
      <c r="AL91" s="324"/>
      <c r="AM91" s="324"/>
      <c r="AN91" s="324"/>
      <c r="AO91" s="324"/>
    </row>
    <row r="92" spans="1:42" s="144" customFormat="1" ht="30" hidden="1" customHeight="1" x14ac:dyDescent="0.2">
      <c r="A92" s="171" t="s">
        <v>818</v>
      </c>
      <c r="B92" s="302" t="s">
        <v>655</v>
      </c>
      <c r="C92" s="193" t="s">
        <v>656</v>
      </c>
      <c r="D92" s="173" t="s">
        <v>658</v>
      </c>
      <c r="E92" s="173"/>
      <c r="F92" s="170"/>
      <c r="G92" s="340">
        <v>4</v>
      </c>
      <c r="H92" s="194">
        <v>0</v>
      </c>
      <c r="I92" s="172" t="s">
        <v>670</v>
      </c>
      <c r="J92" s="172" t="s">
        <v>670</v>
      </c>
      <c r="K92" s="203">
        <f t="shared" si="4"/>
        <v>0</v>
      </c>
      <c r="L92" s="203">
        <f t="shared" si="4"/>
        <v>0</v>
      </c>
      <c r="M92" s="305">
        <v>0</v>
      </c>
      <c r="N92" s="194"/>
      <c r="O92" s="194"/>
      <c r="P92" s="194"/>
      <c r="Q92" s="194"/>
      <c r="R92" s="194"/>
      <c r="S92" s="194">
        <v>0</v>
      </c>
      <c r="T92" s="194"/>
      <c r="U92" s="194"/>
      <c r="V92" s="305">
        <f t="shared" si="5"/>
        <v>0</v>
      </c>
      <c r="W92" s="318"/>
      <c r="X92" s="352"/>
      <c r="Y92" s="315"/>
      <c r="Z92" s="315"/>
      <c r="AA92" s="315"/>
      <c r="AB92" s="315"/>
      <c r="AC92" s="315"/>
      <c r="AD92" s="324"/>
      <c r="AE92" s="324"/>
      <c r="AF92" s="324"/>
      <c r="AG92" s="324"/>
      <c r="AH92" s="324"/>
      <c r="AI92" s="324"/>
      <c r="AJ92" s="324"/>
      <c r="AK92" s="324"/>
      <c r="AL92" s="324"/>
      <c r="AM92" s="324"/>
      <c r="AN92" s="324"/>
      <c r="AO92" s="324"/>
    </row>
    <row r="93" spans="1:42" s="144" customFormat="1" ht="30" hidden="1" customHeight="1" x14ac:dyDescent="0.2">
      <c r="A93" s="171" t="s">
        <v>819</v>
      </c>
      <c r="B93" s="302" t="s">
        <v>660</v>
      </c>
      <c r="C93" s="193" t="s">
        <v>659</v>
      </c>
      <c r="D93" s="173" t="s">
        <v>661</v>
      </c>
      <c r="E93" s="173"/>
      <c r="F93" s="170"/>
      <c r="G93" s="170">
        <v>0.1</v>
      </c>
      <c r="H93" s="194">
        <v>0</v>
      </c>
      <c r="I93" s="172" t="s">
        <v>670</v>
      </c>
      <c r="J93" s="172" t="s">
        <v>670</v>
      </c>
      <c r="K93" s="203">
        <f t="shared" si="4"/>
        <v>0</v>
      </c>
      <c r="L93" s="203">
        <f t="shared" si="4"/>
        <v>0</v>
      </c>
      <c r="M93" s="305">
        <v>0</v>
      </c>
      <c r="N93" s="194"/>
      <c r="O93" s="194"/>
      <c r="P93" s="194"/>
      <c r="Q93" s="194"/>
      <c r="R93" s="194"/>
      <c r="S93" s="194">
        <v>0</v>
      </c>
      <c r="T93" s="194"/>
      <c r="U93" s="194"/>
      <c r="V93" s="305">
        <f t="shared" si="5"/>
        <v>0</v>
      </c>
      <c r="W93" s="318"/>
      <c r="X93" s="352"/>
      <c r="Y93" s="315"/>
      <c r="Z93" s="315"/>
      <c r="AA93" s="315"/>
      <c r="AB93" s="315"/>
      <c r="AC93" s="315"/>
      <c r="AD93" s="324"/>
      <c r="AE93" s="324"/>
      <c r="AF93" s="324"/>
      <c r="AG93" s="324"/>
      <c r="AH93" s="324"/>
      <c r="AI93" s="324"/>
      <c r="AJ93" s="324"/>
      <c r="AK93" s="324"/>
      <c r="AL93" s="324"/>
      <c r="AM93" s="324"/>
      <c r="AN93" s="324"/>
      <c r="AO93" s="324"/>
    </row>
    <row r="94" spans="1:42" s="144" customFormat="1" ht="30" hidden="1" customHeight="1" x14ac:dyDescent="0.2">
      <c r="A94" s="171" t="s">
        <v>820</v>
      </c>
      <c r="B94" s="302" t="s">
        <v>662</v>
      </c>
      <c r="C94" s="193" t="s">
        <v>663</v>
      </c>
      <c r="D94" s="173" t="s">
        <v>667</v>
      </c>
      <c r="E94" s="173"/>
      <c r="F94" s="170"/>
      <c r="G94" s="170">
        <v>15.7</v>
      </c>
      <c r="H94" s="194">
        <v>0</v>
      </c>
      <c r="I94" s="172" t="s">
        <v>669</v>
      </c>
      <c r="J94" s="172" t="s">
        <v>669</v>
      </c>
      <c r="K94" s="203">
        <f t="shared" si="4"/>
        <v>0</v>
      </c>
      <c r="L94" s="203">
        <f t="shared" si="4"/>
        <v>0</v>
      </c>
      <c r="M94" s="305">
        <v>0</v>
      </c>
      <c r="N94" s="194"/>
      <c r="O94" s="194"/>
      <c r="P94" s="194"/>
      <c r="Q94" s="194"/>
      <c r="R94" s="194">
        <v>0</v>
      </c>
      <c r="S94" s="194"/>
      <c r="T94" s="194"/>
      <c r="U94" s="194"/>
      <c r="V94" s="305">
        <f t="shared" si="5"/>
        <v>0</v>
      </c>
      <c r="W94" s="318"/>
      <c r="X94" s="352"/>
      <c r="Y94" s="315"/>
      <c r="Z94" s="315"/>
      <c r="AA94" s="315"/>
      <c r="AB94" s="315"/>
      <c r="AC94" s="315"/>
      <c r="AD94" s="324"/>
      <c r="AE94" s="324"/>
      <c r="AF94" s="324"/>
      <c r="AG94" s="324"/>
      <c r="AH94" s="324"/>
      <c r="AI94" s="324"/>
      <c r="AJ94" s="324"/>
      <c r="AK94" s="324"/>
      <c r="AL94" s="324"/>
      <c r="AM94" s="324"/>
      <c r="AN94" s="324"/>
      <c r="AO94" s="324"/>
    </row>
    <row r="95" spans="1:42" s="144" customFormat="1" ht="30" hidden="1" customHeight="1" x14ac:dyDescent="0.2">
      <c r="A95" s="171" t="s">
        <v>821</v>
      </c>
      <c r="B95" s="302" t="s">
        <v>665</v>
      </c>
      <c r="C95" s="341" t="s">
        <v>664</v>
      </c>
      <c r="D95" s="173" t="s">
        <v>666</v>
      </c>
      <c r="E95" s="173"/>
      <c r="F95" s="170"/>
      <c r="G95" s="170">
        <v>4.5</v>
      </c>
      <c r="H95" s="194">
        <v>0</v>
      </c>
      <c r="I95" s="172" t="s">
        <v>671</v>
      </c>
      <c r="J95" s="172" t="s">
        <v>671</v>
      </c>
      <c r="K95" s="203">
        <f t="shared" si="4"/>
        <v>0</v>
      </c>
      <c r="L95" s="203">
        <f t="shared" si="4"/>
        <v>0</v>
      </c>
      <c r="M95" s="305">
        <v>0</v>
      </c>
      <c r="N95" s="194"/>
      <c r="O95" s="194"/>
      <c r="P95" s="194"/>
      <c r="Q95" s="194"/>
      <c r="R95" s="194"/>
      <c r="S95" s="194"/>
      <c r="T95" s="194">
        <v>0</v>
      </c>
      <c r="U95" s="194"/>
      <c r="V95" s="305">
        <f t="shared" si="5"/>
        <v>0</v>
      </c>
      <c r="W95" s="318"/>
      <c r="X95" s="352"/>
      <c r="Y95" s="315"/>
      <c r="Z95" s="315"/>
      <c r="AA95" s="315"/>
      <c r="AB95" s="315"/>
      <c r="AC95" s="315"/>
      <c r="AD95" s="324"/>
      <c r="AE95" s="324"/>
      <c r="AF95" s="324"/>
      <c r="AG95" s="324"/>
      <c r="AH95" s="324"/>
      <c r="AI95" s="324"/>
      <c r="AJ95" s="324"/>
      <c r="AK95" s="324"/>
      <c r="AL95" s="324"/>
      <c r="AM95" s="324"/>
      <c r="AN95" s="324"/>
      <c r="AO95" s="324"/>
    </row>
    <row r="96" spans="1:42" s="150" customFormat="1" ht="18.75" hidden="1" customHeight="1" x14ac:dyDescent="0.2">
      <c r="A96" s="590" t="s">
        <v>439</v>
      </c>
      <c r="B96" s="591"/>
      <c r="C96" s="591"/>
      <c r="D96" s="591"/>
      <c r="E96" s="591"/>
      <c r="F96" s="591"/>
      <c r="G96" s="591"/>
      <c r="H96" s="591"/>
      <c r="I96" s="591"/>
      <c r="J96" s="592"/>
      <c r="K96" s="342">
        <f>SUM(K62:K95)</f>
        <v>0</v>
      </c>
      <c r="L96" s="342">
        <f>SUM(L62:L95)</f>
        <v>0</v>
      </c>
      <c r="M96" s="342">
        <f t="shared" ref="M96:V96" si="6">SUM(M62:M95)</f>
        <v>0</v>
      </c>
      <c r="N96" s="342">
        <f t="shared" si="6"/>
        <v>0</v>
      </c>
      <c r="O96" s="342">
        <f t="shared" si="6"/>
        <v>0</v>
      </c>
      <c r="P96" s="342">
        <f t="shared" si="6"/>
        <v>0</v>
      </c>
      <c r="Q96" s="342">
        <f t="shared" si="6"/>
        <v>0</v>
      </c>
      <c r="R96" s="342">
        <f t="shared" si="6"/>
        <v>0</v>
      </c>
      <c r="S96" s="342">
        <f t="shared" si="6"/>
        <v>0</v>
      </c>
      <c r="T96" s="342">
        <f t="shared" si="6"/>
        <v>0</v>
      </c>
      <c r="U96" s="343">
        <f t="shared" si="6"/>
        <v>0</v>
      </c>
      <c r="V96" s="343">
        <f t="shared" si="6"/>
        <v>0</v>
      </c>
      <c r="W96" s="344">
        <f>SUM(W62:W95)</f>
        <v>0</v>
      </c>
      <c r="X96" s="352"/>
      <c r="Y96" s="345"/>
      <c r="Z96" s="345"/>
      <c r="AA96" s="345"/>
      <c r="AB96" s="345"/>
      <c r="AC96" s="345"/>
      <c r="AD96" s="362"/>
      <c r="AE96" s="362"/>
      <c r="AF96" s="362"/>
      <c r="AG96" s="362"/>
      <c r="AH96" s="362"/>
      <c r="AI96" s="362"/>
      <c r="AJ96" s="362"/>
      <c r="AK96" s="362"/>
      <c r="AL96" s="362"/>
      <c r="AM96" s="362"/>
      <c r="AN96" s="362"/>
      <c r="AO96" s="362"/>
      <c r="AP96" s="185"/>
    </row>
    <row r="97" spans="1:42" s="150" customFormat="1" ht="12" x14ac:dyDescent="0.2">
      <c r="A97" s="590" t="s">
        <v>502</v>
      </c>
      <c r="B97" s="591"/>
      <c r="C97" s="591"/>
      <c r="D97" s="591"/>
      <c r="E97" s="591"/>
      <c r="F97" s="591"/>
      <c r="G97" s="591"/>
      <c r="H97" s="591"/>
      <c r="I97" s="591"/>
      <c r="J97" s="592"/>
      <c r="K97" s="316">
        <f t="shared" ref="K97:AL97" si="7">K96+K56+K34+K52</f>
        <v>6243216.8480128208</v>
      </c>
      <c r="L97" s="316">
        <f t="shared" si="7"/>
        <v>4101577.0042621358</v>
      </c>
      <c r="M97" s="316">
        <f t="shared" si="7"/>
        <v>0</v>
      </c>
      <c r="N97" s="316">
        <f t="shared" si="7"/>
        <v>0</v>
      </c>
      <c r="O97" s="316">
        <f t="shared" si="7"/>
        <v>197395.86000000002</v>
      </c>
      <c r="P97" s="316">
        <f t="shared" si="7"/>
        <v>162059.13296257291</v>
      </c>
      <c r="Q97" s="316">
        <f t="shared" si="7"/>
        <v>522978.53667836252</v>
      </c>
      <c r="R97" s="316">
        <f t="shared" si="7"/>
        <v>1037801.7077149285</v>
      </c>
      <c r="S97" s="316">
        <f t="shared" si="7"/>
        <v>677535.88663783018</v>
      </c>
      <c r="T97" s="316">
        <f t="shared" si="7"/>
        <v>207415.19640550204</v>
      </c>
      <c r="U97" s="316">
        <f t="shared" si="7"/>
        <v>146732.3802119632</v>
      </c>
      <c r="V97" s="316">
        <f t="shared" si="7"/>
        <v>153628.80208192559</v>
      </c>
      <c r="W97" s="316">
        <f t="shared" si="7"/>
        <v>160849.35577977594</v>
      </c>
      <c r="X97" s="316">
        <f t="shared" si="7"/>
        <v>168409.27550142541</v>
      </c>
      <c r="Y97" s="316">
        <f t="shared" si="7"/>
        <v>176324.51144999239</v>
      </c>
      <c r="Z97" s="316">
        <f t="shared" si="7"/>
        <v>184611.76348814202</v>
      </c>
      <c r="AA97" s="316">
        <f t="shared" si="7"/>
        <v>193288.51637208468</v>
      </c>
      <c r="AB97" s="316">
        <f t="shared" si="7"/>
        <v>202373.07664157267</v>
      </c>
      <c r="AC97" s="316">
        <f t="shared" si="7"/>
        <v>211884.61124372657</v>
      </c>
      <c r="AD97" s="316">
        <f t="shared" si="7"/>
        <v>222635.06797218169</v>
      </c>
      <c r="AE97" s="316">
        <f t="shared" si="7"/>
        <v>234393.8178068742</v>
      </c>
      <c r="AF97" s="316">
        <f t="shared" si="7"/>
        <v>249244.57924379726</v>
      </c>
      <c r="AG97" s="316">
        <f t="shared" si="7"/>
        <v>262781.06470825576</v>
      </c>
      <c r="AH97" s="316">
        <f t="shared" si="7"/>
        <v>276863.62914954376</v>
      </c>
      <c r="AI97" s="316">
        <f t="shared" si="7"/>
        <v>279112.64091957227</v>
      </c>
      <c r="AJ97" s="316">
        <f t="shared" si="7"/>
        <v>296565.93504279217</v>
      </c>
      <c r="AK97" s="316">
        <f t="shared" si="7"/>
        <v>18331.5</v>
      </c>
      <c r="AL97" s="316">
        <f t="shared" si="7"/>
        <v>0</v>
      </c>
      <c r="AM97" s="362"/>
      <c r="AN97" s="362"/>
      <c r="AO97" s="362"/>
      <c r="AP97" s="185"/>
    </row>
    <row r="98" spans="1:42" ht="15" x14ac:dyDescent="0.2">
      <c r="X98" s="288"/>
      <c r="Y98" s="288"/>
      <c r="Z98" s="288"/>
      <c r="AA98" s="288"/>
      <c r="AB98" s="288"/>
      <c r="AC98" s="288"/>
      <c r="AD98" s="288"/>
      <c r="AE98" s="288"/>
      <c r="AF98" s="288"/>
      <c r="AG98" s="288"/>
      <c r="AH98" s="288"/>
      <c r="AI98" s="288"/>
      <c r="AJ98" s="288"/>
      <c r="AK98" s="288"/>
    </row>
    <row r="99" spans="1:42" ht="30" customHeight="1" x14ac:dyDescent="0.25">
      <c r="A99" s="295"/>
      <c r="B99" s="610" t="str">
        <f>'ф_1 Паспорт ИП (Н)'!A22</f>
        <v>И.о. генерального директора ООО "Газпром теплоэнерго МО"</v>
      </c>
      <c r="C99" s="610"/>
      <c r="D99" s="534"/>
      <c r="E99" s="534"/>
      <c r="F99" s="535" t="str">
        <f>'ф_1 Паспорт ИП (Н)'!B22</f>
        <v>А.В. Кутенко</v>
      </c>
      <c r="G99" s="536"/>
      <c r="X99" s="137"/>
      <c r="Y99" s="137"/>
    </row>
    <row r="100" spans="1:42" ht="30" customHeight="1" x14ac:dyDescent="0.25">
      <c r="B100" s="504" t="s">
        <v>1</v>
      </c>
      <c r="C100" s="518"/>
      <c r="D100" s="537"/>
      <c r="E100" s="535"/>
      <c r="F100" s="538"/>
      <c r="G100" s="539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</row>
    <row r="101" spans="1:42" ht="30" customHeight="1" x14ac:dyDescent="0.3">
      <c r="X101" s="266"/>
      <c r="Y101" s="294"/>
    </row>
    <row r="102" spans="1:42" ht="30" customHeight="1" x14ac:dyDescent="0.3">
      <c r="X102" s="266"/>
      <c r="Y102" s="294"/>
    </row>
    <row r="103" spans="1:42" ht="30" customHeight="1" x14ac:dyDescent="0.3">
      <c r="X103" s="266"/>
      <c r="Y103" s="294"/>
    </row>
    <row r="104" spans="1:42" ht="30" customHeight="1" x14ac:dyDescent="0.3">
      <c r="X104" s="266"/>
      <c r="Y104" s="294"/>
    </row>
    <row r="105" spans="1:42" ht="30" customHeight="1" x14ac:dyDescent="0.3">
      <c r="X105" s="266"/>
      <c r="Y105" s="294"/>
    </row>
    <row r="106" spans="1:42" ht="30" customHeight="1" x14ac:dyDescent="0.3">
      <c r="X106" s="266"/>
      <c r="Y106" s="294"/>
    </row>
    <row r="107" spans="1:42" ht="30" customHeight="1" x14ac:dyDescent="0.3">
      <c r="X107" s="266"/>
      <c r="Y107" s="294"/>
    </row>
    <row r="108" spans="1:42" ht="30" customHeight="1" x14ac:dyDescent="0.3">
      <c r="X108" s="266"/>
      <c r="Y108" s="294"/>
    </row>
    <row r="109" spans="1:42" ht="30" customHeight="1" x14ac:dyDescent="0.3">
      <c r="X109" s="266"/>
      <c r="Y109" s="294"/>
    </row>
    <row r="110" spans="1:42" ht="30" customHeight="1" x14ac:dyDescent="0.3">
      <c r="X110" s="266"/>
      <c r="Y110" s="294"/>
    </row>
    <row r="111" spans="1:42" ht="30" customHeight="1" x14ac:dyDescent="0.3">
      <c r="X111" s="266"/>
      <c r="Y111" s="294"/>
    </row>
    <row r="112" spans="1:42" ht="30" customHeight="1" x14ac:dyDescent="0.3">
      <c r="X112" s="266"/>
      <c r="Y112" s="294"/>
    </row>
    <row r="113" spans="24:25" ht="30" customHeight="1" x14ac:dyDescent="0.3">
      <c r="X113" s="266"/>
      <c r="Y113" s="294"/>
    </row>
    <row r="114" spans="24:25" ht="30" customHeight="1" x14ac:dyDescent="0.3">
      <c r="X114" s="266"/>
      <c r="Y114" s="294"/>
    </row>
    <row r="115" spans="24:25" ht="30" customHeight="1" x14ac:dyDescent="0.3">
      <c r="X115" s="266"/>
      <c r="Y115" s="294"/>
    </row>
    <row r="116" spans="24:25" ht="30" customHeight="1" x14ac:dyDescent="0.3">
      <c r="X116" s="266"/>
      <c r="Y116" s="294"/>
    </row>
    <row r="117" spans="24:25" ht="30" customHeight="1" x14ac:dyDescent="0.3">
      <c r="X117" s="266"/>
      <c r="Y117" s="294"/>
    </row>
    <row r="118" spans="24:25" ht="30" customHeight="1" x14ac:dyDescent="0.3">
      <c r="X118" s="266"/>
      <c r="Y118" s="294"/>
    </row>
    <row r="119" spans="24:25" ht="30" customHeight="1" x14ac:dyDescent="0.3">
      <c r="X119" s="266"/>
      <c r="Y119" s="294"/>
    </row>
    <row r="120" spans="24:25" ht="30" customHeight="1" x14ac:dyDescent="0.3">
      <c r="X120" s="266"/>
      <c r="Y120" s="294"/>
    </row>
    <row r="121" spans="24:25" ht="30" customHeight="1" x14ac:dyDescent="0.3">
      <c r="X121" s="266"/>
      <c r="Y121" s="294"/>
    </row>
    <row r="122" spans="24:25" ht="30" customHeight="1" x14ac:dyDescent="0.3">
      <c r="X122" s="266"/>
      <c r="Y122" s="294"/>
    </row>
    <row r="123" spans="24:25" ht="30" customHeight="1" x14ac:dyDescent="0.3">
      <c r="X123" s="266"/>
      <c r="Y123" s="294"/>
    </row>
    <row r="124" spans="24:25" ht="30" customHeight="1" x14ac:dyDescent="0.3">
      <c r="X124" s="266"/>
      <c r="Y124" s="294"/>
    </row>
  </sheetData>
  <autoFilter ref="A26:AQ48"/>
  <mergeCells count="76">
    <mergeCell ref="AO10:AO14"/>
    <mergeCell ref="S11:S14"/>
    <mergeCell ref="AJ11:AJ14"/>
    <mergeCell ref="AK11:AK14"/>
    <mergeCell ref="AC11:AC14"/>
    <mergeCell ref="W11:W14"/>
    <mergeCell ref="A3:W3"/>
    <mergeCell ref="B4:W4"/>
    <mergeCell ref="A5:W5"/>
    <mergeCell ref="A6:W6"/>
    <mergeCell ref="A9:A14"/>
    <mergeCell ref="B9:B14"/>
    <mergeCell ref="C9:C14"/>
    <mergeCell ref="D9:D14"/>
    <mergeCell ref="E9:H9"/>
    <mergeCell ref="I9:I14"/>
    <mergeCell ref="K9:AO9"/>
    <mergeCell ref="F10:F14"/>
    <mergeCell ref="G10:H10"/>
    <mergeCell ref="AN10:AN14"/>
    <mergeCell ref="AL11:AL14"/>
    <mergeCell ref="AM11:AM14"/>
    <mergeCell ref="A17:W17"/>
    <mergeCell ref="X17:AO17"/>
    <mergeCell ref="AD11:AD14"/>
    <mergeCell ref="AE11:AE14"/>
    <mergeCell ref="AF11:AF14"/>
    <mergeCell ref="AG11:AG14"/>
    <mergeCell ref="AH11:AH14"/>
    <mergeCell ref="AI11:AI14"/>
    <mergeCell ref="X11:X14"/>
    <mergeCell ref="Y11:Y14"/>
    <mergeCell ref="Z11:Z14"/>
    <mergeCell ref="AA11:AA14"/>
    <mergeCell ref="A16:W16"/>
    <mergeCell ref="T11:T14"/>
    <mergeCell ref="U11:U14"/>
    <mergeCell ref="V11:V14"/>
    <mergeCell ref="G11:G14"/>
    <mergeCell ref="H11:H14"/>
    <mergeCell ref="N11:N14"/>
    <mergeCell ref="O11:O14"/>
    <mergeCell ref="P11:P14"/>
    <mergeCell ref="J9:J14"/>
    <mergeCell ref="K10:K14"/>
    <mergeCell ref="N10:AM10"/>
    <mergeCell ref="AB11:AB14"/>
    <mergeCell ref="L10:L14"/>
    <mergeCell ref="M10:M14"/>
    <mergeCell ref="Q11:Q14"/>
    <mergeCell ref="R11:R14"/>
    <mergeCell ref="Y25:AO25"/>
    <mergeCell ref="A34:H34"/>
    <mergeCell ref="A35:W35"/>
    <mergeCell ref="A36:W36"/>
    <mergeCell ref="A19:W19"/>
    <mergeCell ref="Y19:AO19"/>
    <mergeCell ref="A21:W21"/>
    <mergeCell ref="Y21:AO21"/>
    <mergeCell ref="A23:W23"/>
    <mergeCell ref="Y23:AO23"/>
    <mergeCell ref="A56:J56"/>
    <mergeCell ref="A57:W57"/>
    <mergeCell ref="A37:A38"/>
    <mergeCell ref="B37:B38"/>
    <mergeCell ref="A25:J25"/>
    <mergeCell ref="A40:A41"/>
    <mergeCell ref="B40:B41"/>
    <mergeCell ref="A44:W44"/>
    <mergeCell ref="A52:J52"/>
    <mergeCell ref="A53:W53"/>
    <mergeCell ref="B99:C99"/>
    <mergeCell ref="A58:W58"/>
    <mergeCell ref="A61:W61"/>
    <mergeCell ref="A96:J96"/>
    <mergeCell ref="A97:J97"/>
  </mergeCells>
  <pageMargins left="0.23622047244094491" right="0.23622047244094491" top="0.74803149606299213" bottom="0.74803149606299213" header="0.31496062992125984" footer="0.31496062992125984"/>
  <pageSetup paperSize="8" scale="39" fitToHeight="8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62"/>
  <sheetViews>
    <sheetView view="pageBreakPreview" zoomScale="85" zoomScaleNormal="78" zoomScaleSheetLayoutView="85" workbookViewId="0">
      <selection activeCell="R12" sqref="R12"/>
    </sheetView>
  </sheetViews>
  <sheetFormatPr defaultRowHeight="12.75" x14ac:dyDescent="0.2"/>
  <cols>
    <col min="2" max="2" width="43.7109375" customWidth="1"/>
    <col min="3" max="3" width="16.28515625" customWidth="1"/>
    <col min="5" max="5" width="9.42578125" customWidth="1"/>
    <col min="6" max="6" width="0" hidden="1" customWidth="1"/>
  </cols>
  <sheetData>
    <row r="1" spans="1:31" s="127" customFormat="1" ht="12" customHeight="1" x14ac:dyDescent="0.2">
      <c r="A1" s="611" t="s">
        <v>1327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1"/>
      <c r="W1" s="611"/>
      <c r="X1" s="611"/>
      <c r="Y1" s="611"/>
      <c r="Z1" s="611"/>
      <c r="AA1" s="611"/>
      <c r="AB1" s="611"/>
      <c r="AC1" s="611"/>
      <c r="AD1" s="611"/>
    </row>
    <row r="2" spans="1:31" s="127" customFormat="1" ht="12.75" customHeight="1" x14ac:dyDescent="0.2">
      <c r="A2" s="612" t="s">
        <v>1325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612"/>
      <c r="Y2" s="612"/>
      <c r="Z2" s="612"/>
      <c r="AA2" s="612"/>
      <c r="AB2" s="612"/>
      <c r="AC2" s="612"/>
      <c r="AD2" s="612"/>
    </row>
    <row r="3" spans="1:31" s="187" customFormat="1" x14ac:dyDescent="0.2">
      <c r="A3" s="623" t="s">
        <v>960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3"/>
      <c r="AA3" s="623"/>
      <c r="AB3" s="623"/>
      <c r="AC3" s="623"/>
      <c r="AD3" s="623"/>
    </row>
    <row r="4" spans="1:31" s="187" customFormat="1" ht="15" customHeight="1" x14ac:dyDescent="0.2">
      <c r="A4" s="624" t="s">
        <v>514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4"/>
      <c r="AA4" s="624"/>
      <c r="AB4" s="624"/>
      <c r="AC4" s="624"/>
      <c r="AD4" s="624"/>
    </row>
    <row r="5" spans="1:31" s="188" customFormat="1" ht="11.25" customHeight="1" x14ac:dyDescent="0.2">
      <c r="A5" s="623" t="s">
        <v>1257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</row>
    <row r="6" spans="1:31" s="187" customFormat="1" ht="15" customHeight="1" x14ac:dyDescent="0.2"/>
    <row r="7" spans="1:31" s="187" customFormat="1" ht="15.75" x14ac:dyDescent="0.25">
      <c r="A7" s="619"/>
      <c r="B7" s="619"/>
      <c r="C7" s="619"/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19"/>
      <c r="Q7" s="619"/>
      <c r="R7" s="619"/>
      <c r="S7" s="619"/>
      <c r="T7" s="619"/>
      <c r="U7" s="619"/>
      <c r="V7" s="619"/>
      <c r="W7" s="619"/>
      <c r="X7" s="619"/>
      <c r="Y7" s="619"/>
      <c r="Z7" s="619"/>
      <c r="AA7" s="619"/>
      <c r="AB7" s="619"/>
      <c r="AC7" s="619"/>
      <c r="AD7" s="619"/>
    </row>
    <row r="8" spans="1:31" s="189" customFormat="1" ht="13.5" customHeight="1" x14ac:dyDescent="0.15">
      <c r="A8" s="617" t="s">
        <v>0</v>
      </c>
      <c r="B8" s="618" t="s">
        <v>961</v>
      </c>
      <c r="C8" s="618" t="s">
        <v>962</v>
      </c>
      <c r="D8" s="617" t="s">
        <v>963</v>
      </c>
      <c r="E8" s="620" t="s">
        <v>964</v>
      </c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621"/>
      <c r="S8" s="621"/>
      <c r="T8" s="621"/>
      <c r="U8" s="621"/>
      <c r="V8" s="621"/>
      <c r="W8" s="621"/>
      <c r="X8" s="621"/>
      <c r="Y8" s="621"/>
      <c r="Z8" s="621"/>
      <c r="AA8" s="621"/>
      <c r="AB8" s="621"/>
      <c r="AC8" s="621"/>
      <c r="AD8" s="622"/>
    </row>
    <row r="9" spans="1:31" s="190" customFormat="1" ht="13.5" customHeight="1" x14ac:dyDescent="0.2">
      <c r="A9" s="617"/>
      <c r="B9" s="618"/>
      <c r="C9" s="618"/>
      <c r="D9" s="617"/>
      <c r="E9" s="617" t="s">
        <v>965</v>
      </c>
      <c r="F9" s="620" t="s">
        <v>966</v>
      </c>
      <c r="G9" s="621"/>
      <c r="H9" s="621"/>
      <c r="I9" s="621"/>
      <c r="J9" s="621"/>
      <c r="K9" s="621"/>
      <c r="L9" s="621"/>
      <c r="M9" s="621"/>
      <c r="N9" s="621"/>
      <c r="O9" s="621"/>
      <c r="P9" s="621"/>
      <c r="Q9" s="621"/>
      <c r="R9" s="621"/>
      <c r="S9" s="621"/>
      <c r="T9" s="621"/>
      <c r="U9" s="621"/>
      <c r="V9" s="621"/>
      <c r="W9" s="621"/>
      <c r="X9" s="621"/>
      <c r="Y9" s="621"/>
      <c r="Z9" s="621"/>
      <c r="AA9" s="621"/>
      <c r="AB9" s="621"/>
      <c r="AC9" s="621"/>
      <c r="AD9" s="622"/>
    </row>
    <row r="10" spans="1:31" s="190" customFormat="1" ht="37.5" customHeight="1" x14ac:dyDescent="0.2">
      <c r="A10" s="617"/>
      <c r="B10" s="618"/>
      <c r="C10" s="618"/>
      <c r="D10" s="617"/>
      <c r="E10" s="617"/>
      <c r="F10" s="191" t="s">
        <v>394</v>
      </c>
      <c r="G10" s="191" t="s">
        <v>515</v>
      </c>
      <c r="H10" s="191" t="s">
        <v>517</v>
      </c>
      <c r="I10" s="191" t="s">
        <v>518</v>
      </c>
      <c r="J10" s="191" t="s">
        <v>669</v>
      </c>
      <c r="K10" s="191" t="s">
        <v>670</v>
      </c>
      <c r="L10" s="191" t="s">
        <v>671</v>
      </c>
      <c r="M10" s="191" t="s">
        <v>840</v>
      </c>
      <c r="N10" s="191" t="s">
        <v>906</v>
      </c>
      <c r="O10" s="191" t="s">
        <v>916</v>
      </c>
      <c r="P10" s="191" t="s">
        <v>917</v>
      </c>
      <c r="Q10" s="191" t="s">
        <v>904</v>
      </c>
      <c r="R10" s="191" t="s">
        <v>918</v>
      </c>
      <c r="S10" s="191" t="s">
        <v>915</v>
      </c>
      <c r="T10" s="191" t="s">
        <v>907</v>
      </c>
      <c r="U10" s="191" t="s">
        <v>908</v>
      </c>
      <c r="V10" s="191" t="s">
        <v>909</v>
      </c>
      <c r="W10" s="191" t="s">
        <v>910</v>
      </c>
      <c r="X10" s="191" t="s">
        <v>911</v>
      </c>
      <c r="Y10" s="191" t="s">
        <v>912</v>
      </c>
      <c r="Z10" s="191" t="s">
        <v>919</v>
      </c>
      <c r="AA10" s="191" t="s">
        <v>913</v>
      </c>
      <c r="AB10" s="191" t="s">
        <v>905</v>
      </c>
      <c r="AC10" s="191" t="s">
        <v>914</v>
      </c>
      <c r="AD10" s="191" t="s">
        <v>853</v>
      </c>
    </row>
    <row r="11" spans="1:31" s="190" customFormat="1" ht="11.25" x14ac:dyDescent="0.2">
      <c r="A11" s="192">
        <v>1</v>
      </c>
      <c r="B11" s="192">
        <v>2</v>
      </c>
      <c r="C11" s="192">
        <v>3</v>
      </c>
      <c r="D11" s="192">
        <v>4</v>
      </c>
      <c r="E11" s="192">
        <v>5</v>
      </c>
      <c r="F11" s="192">
        <v>6</v>
      </c>
      <c r="G11" s="192">
        <v>6</v>
      </c>
      <c r="H11" s="192">
        <v>7</v>
      </c>
      <c r="I11" s="192">
        <v>8</v>
      </c>
      <c r="J11" s="192">
        <v>9</v>
      </c>
      <c r="K11" s="192">
        <v>10</v>
      </c>
      <c r="L11" s="192">
        <v>11</v>
      </c>
      <c r="M11" s="192">
        <v>12</v>
      </c>
      <c r="N11" s="192">
        <v>13</v>
      </c>
      <c r="O11" s="192">
        <v>14</v>
      </c>
      <c r="P11" s="192">
        <v>15</v>
      </c>
      <c r="Q11" s="192">
        <v>16</v>
      </c>
      <c r="R11" s="192">
        <v>17</v>
      </c>
      <c r="S11" s="192">
        <v>18</v>
      </c>
      <c r="T11" s="192">
        <v>19</v>
      </c>
      <c r="U11" s="192">
        <v>20</v>
      </c>
      <c r="V11" s="192">
        <v>21</v>
      </c>
      <c r="W11" s="192">
        <v>22</v>
      </c>
      <c r="X11" s="192">
        <v>23</v>
      </c>
      <c r="Y11" s="192">
        <v>24</v>
      </c>
      <c r="Z11" s="192">
        <v>25</v>
      </c>
      <c r="AA11" s="192">
        <v>26</v>
      </c>
      <c r="AB11" s="192">
        <v>27</v>
      </c>
      <c r="AC11" s="192">
        <v>28</v>
      </c>
      <c r="AD11" s="192">
        <v>29</v>
      </c>
      <c r="AE11" s="533"/>
    </row>
    <row r="12" spans="1:31" s="190" customFormat="1" ht="22.5" x14ac:dyDescent="0.2">
      <c r="A12" s="172">
        <v>1</v>
      </c>
      <c r="B12" s="193" t="s">
        <v>967</v>
      </c>
      <c r="C12" s="170" t="s">
        <v>968</v>
      </c>
      <c r="D12" s="194" t="s">
        <v>132</v>
      </c>
      <c r="E12" s="194" t="s">
        <v>132</v>
      </c>
      <c r="F12" s="194" t="s">
        <v>132</v>
      </c>
      <c r="G12" s="194" t="s">
        <v>132</v>
      </c>
      <c r="H12" s="194" t="s">
        <v>132</v>
      </c>
      <c r="I12" s="194" t="s">
        <v>132</v>
      </c>
      <c r="J12" s="194" t="s">
        <v>132</v>
      </c>
      <c r="K12" s="194" t="s">
        <v>132</v>
      </c>
      <c r="L12" s="194" t="s">
        <v>132</v>
      </c>
      <c r="M12" s="194" t="s">
        <v>132</v>
      </c>
      <c r="N12" s="194" t="s">
        <v>132</v>
      </c>
      <c r="O12" s="194" t="s">
        <v>132</v>
      </c>
      <c r="P12" s="194" t="s">
        <v>132</v>
      </c>
      <c r="Q12" s="194" t="s">
        <v>132</v>
      </c>
      <c r="R12" s="194" t="s">
        <v>132</v>
      </c>
      <c r="S12" s="194" t="s">
        <v>132</v>
      </c>
      <c r="T12" s="194" t="s">
        <v>132</v>
      </c>
      <c r="U12" s="194" t="s">
        <v>132</v>
      </c>
      <c r="V12" s="194" t="s">
        <v>132</v>
      </c>
      <c r="W12" s="194" t="s">
        <v>132</v>
      </c>
      <c r="X12" s="194" t="s">
        <v>132</v>
      </c>
      <c r="Y12" s="194" t="s">
        <v>132</v>
      </c>
      <c r="Z12" s="194" t="s">
        <v>132</v>
      </c>
      <c r="AA12" s="194" t="s">
        <v>132</v>
      </c>
      <c r="AB12" s="194" t="s">
        <v>132</v>
      </c>
      <c r="AC12" s="194" t="s">
        <v>132</v>
      </c>
      <c r="AD12" s="194" t="s">
        <v>132</v>
      </c>
    </row>
    <row r="13" spans="1:31" s="190" customFormat="1" ht="11.25" customHeight="1" x14ac:dyDescent="0.2">
      <c r="A13" s="613" t="s">
        <v>863</v>
      </c>
      <c r="B13" s="615" t="s">
        <v>1255</v>
      </c>
      <c r="C13" s="195" t="s">
        <v>969</v>
      </c>
      <c r="D13" s="194">
        <f>F13</f>
        <v>163.46863570127044</v>
      </c>
      <c r="E13" s="194">
        <f>AD13</f>
        <v>160.46117412096501</v>
      </c>
      <c r="F13" s="194">
        <f>'Ф-4 ИП'!BD89</f>
        <v>163.46863570127044</v>
      </c>
      <c r="G13" s="194">
        <f>'Ф-4 ИП'!BE89</f>
        <v>163.46863570127044</v>
      </c>
      <c r="H13" s="194">
        <f>'Ф-4 ИП'!BF89</f>
        <v>163.46863570127044</v>
      </c>
      <c r="I13" s="194">
        <f>'Ф-4 ИП'!BG89</f>
        <v>162.80550814383204</v>
      </c>
      <c r="J13" s="194">
        <f>'Ф-4 ИП'!BH89</f>
        <v>162.33525862034196</v>
      </c>
      <c r="K13" s="194">
        <f>'Ф-4 ИП'!BI89</f>
        <v>161.87193005008365</v>
      </c>
      <c r="L13" s="194">
        <f>'Ф-4 ИП'!BJ89</f>
        <v>161.40226824169997</v>
      </c>
      <c r="M13" s="194">
        <f>'Ф-4 ИП'!BK89</f>
        <v>160.93143256963867</v>
      </c>
      <c r="N13" s="194">
        <f>'Ф-4 ИП'!BL89</f>
        <v>160.46117412096501</v>
      </c>
      <c r="O13" s="194">
        <f>'Ф-4 ИП'!BM89</f>
        <v>160.46117412096501</v>
      </c>
      <c r="P13" s="194">
        <f>'Ф-4 ИП'!BN89</f>
        <v>160.46117412096501</v>
      </c>
      <c r="Q13" s="194">
        <f>'Ф-4 ИП'!BO89</f>
        <v>160.46117412096501</v>
      </c>
      <c r="R13" s="194">
        <f>'Ф-4 ИП'!BP89</f>
        <v>160.46117412096501</v>
      </c>
      <c r="S13" s="194">
        <f>'Ф-4 ИП'!BQ89</f>
        <v>160.46117412096501</v>
      </c>
      <c r="T13" s="194">
        <f>'Ф-4 ИП'!BR89</f>
        <v>160.46117412096501</v>
      </c>
      <c r="U13" s="194">
        <f>'Ф-4 ИП'!BS89</f>
        <v>160.46117412096501</v>
      </c>
      <c r="V13" s="194">
        <f>'Ф-4 ИП'!BT89</f>
        <v>160.46117412096501</v>
      </c>
      <c r="W13" s="194">
        <f>'Ф-4 ИП'!BU89</f>
        <v>160.46117412096501</v>
      </c>
      <c r="X13" s="194">
        <f>'Ф-4 ИП'!BV89</f>
        <v>160.46117412096501</v>
      </c>
      <c r="Y13" s="194">
        <f>'Ф-4 ИП'!BW89</f>
        <v>160.46117412096501</v>
      </c>
      <c r="Z13" s="194">
        <f>'Ф-4 ИП'!BX89</f>
        <v>160.46117412096501</v>
      </c>
      <c r="AA13" s="194">
        <f>'Ф-4 ИП'!BY89</f>
        <v>160.46117412096501</v>
      </c>
      <c r="AB13" s="194">
        <f>'Ф-4 ИП'!BZ89</f>
        <v>160.46117412096501</v>
      </c>
      <c r="AC13" s="194">
        <f>'Ф-4 ИП'!CA89</f>
        <v>160.46117412096501</v>
      </c>
      <c r="AD13" s="194">
        <f>'Ф-4 ИП'!CB89</f>
        <v>160.46117412096501</v>
      </c>
    </row>
    <row r="14" spans="1:31" s="190" customFormat="1" ht="24" customHeight="1" x14ac:dyDescent="0.2">
      <c r="A14" s="614"/>
      <c r="B14" s="616"/>
      <c r="C14" s="195" t="s">
        <v>970</v>
      </c>
      <c r="D14" s="170" t="str">
        <f t="shared" ref="D14:D20" si="0">F14</f>
        <v>-</v>
      </c>
      <c r="E14" s="170" t="str">
        <f t="shared" ref="E14:E20" si="1">AD14</f>
        <v>-</v>
      </c>
      <c r="F14" s="170" t="s">
        <v>132</v>
      </c>
      <c r="G14" s="170" t="s">
        <v>132</v>
      </c>
      <c r="H14" s="170" t="s">
        <v>132</v>
      </c>
      <c r="I14" s="170" t="s">
        <v>132</v>
      </c>
      <c r="J14" s="170" t="s">
        <v>132</v>
      </c>
      <c r="K14" s="170" t="s">
        <v>132</v>
      </c>
      <c r="L14" s="170" t="s">
        <v>132</v>
      </c>
      <c r="M14" s="170" t="s">
        <v>132</v>
      </c>
      <c r="N14" s="170" t="s">
        <v>132</v>
      </c>
      <c r="O14" s="170" t="s">
        <v>132</v>
      </c>
      <c r="P14" s="170" t="s">
        <v>132</v>
      </c>
      <c r="Q14" s="170" t="s">
        <v>132</v>
      </c>
      <c r="R14" s="170" t="s">
        <v>132</v>
      </c>
      <c r="S14" s="170" t="s">
        <v>132</v>
      </c>
      <c r="T14" s="170" t="s">
        <v>132</v>
      </c>
      <c r="U14" s="170" t="s">
        <v>132</v>
      </c>
      <c r="V14" s="170" t="s">
        <v>132</v>
      </c>
      <c r="W14" s="170" t="s">
        <v>132</v>
      </c>
      <c r="X14" s="170" t="s">
        <v>132</v>
      </c>
      <c r="Y14" s="170" t="s">
        <v>132</v>
      </c>
      <c r="Z14" s="170" t="s">
        <v>132</v>
      </c>
      <c r="AA14" s="170" t="s">
        <v>132</v>
      </c>
      <c r="AB14" s="170" t="s">
        <v>132</v>
      </c>
      <c r="AC14" s="170" t="s">
        <v>132</v>
      </c>
      <c r="AD14" s="170" t="s">
        <v>132</v>
      </c>
    </row>
    <row r="15" spans="1:31" s="190" customFormat="1" ht="22.5" x14ac:dyDescent="0.2">
      <c r="A15" s="196" t="s">
        <v>859</v>
      </c>
      <c r="B15" s="197" t="s">
        <v>971</v>
      </c>
      <c r="C15" s="195" t="s">
        <v>74</v>
      </c>
      <c r="D15" s="198" t="str">
        <f t="shared" si="0"/>
        <v>-</v>
      </c>
      <c r="E15" s="198" t="str">
        <f t="shared" si="1"/>
        <v>-</v>
      </c>
      <c r="F15" s="198" t="s">
        <v>132</v>
      </c>
      <c r="G15" s="198" t="s">
        <v>132</v>
      </c>
      <c r="H15" s="198" t="s">
        <v>132</v>
      </c>
      <c r="I15" s="198" t="s">
        <v>132</v>
      </c>
      <c r="J15" s="198" t="s">
        <v>132</v>
      </c>
      <c r="K15" s="198" t="s">
        <v>132</v>
      </c>
      <c r="L15" s="198" t="s">
        <v>132</v>
      </c>
      <c r="M15" s="198" t="s">
        <v>132</v>
      </c>
      <c r="N15" s="198" t="s">
        <v>132</v>
      </c>
      <c r="O15" s="198" t="s">
        <v>132</v>
      </c>
      <c r="P15" s="198" t="s">
        <v>132</v>
      </c>
      <c r="Q15" s="198" t="s">
        <v>132</v>
      </c>
      <c r="R15" s="198" t="s">
        <v>132</v>
      </c>
      <c r="S15" s="198" t="s">
        <v>132</v>
      </c>
      <c r="T15" s="198" t="s">
        <v>132</v>
      </c>
      <c r="U15" s="198" t="s">
        <v>132</v>
      </c>
      <c r="V15" s="198" t="s">
        <v>132</v>
      </c>
      <c r="W15" s="198" t="s">
        <v>132</v>
      </c>
      <c r="X15" s="198" t="s">
        <v>132</v>
      </c>
      <c r="Y15" s="198" t="s">
        <v>132</v>
      </c>
      <c r="Z15" s="198" t="s">
        <v>132</v>
      </c>
      <c r="AA15" s="198" t="s">
        <v>132</v>
      </c>
      <c r="AB15" s="198" t="s">
        <v>132</v>
      </c>
      <c r="AC15" s="198" t="s">
        <v>132</v>
      </c>
      <c r="AD15" s="198" t="s">
        <v>132</v>
      </c>
    </row>
    <row r="16" spans="1:31" s="190" customFormat="1" ht="33.75" x14ac:dyDescent="0.2">
      <c r="A16" s="196" t="s">
        <v>857</v>
      </c>
      <c r="B16" s="197" t="s">
        <v>972</v>
      </c>
      <c r="C16" s="195" t="s">
        <v>973</v>
      </c>
      <c r="D16" s="199">
        <f t="shared" si="0"/>
        <v>0.8419512101469373</v>
      </c>
      <c r="E16" s="199">
        <f t="shared" si="1"/>
        <v>0.99999999999999978</v>
      </c>
      <c r="F16" s="199">
        <f>'[8]Хар-ка ТС Кап рем по годам'!Z$2886</f>
        <v>0.8419512101469373</v>
      </c>
      <c r="G16" s="199">
        <f>'[8]Хар-ка ТС Кап рем по годам'!AA$2886</f>
        <v>0.85582927218685967</v>
      </c>
      <c r="H16" s="199">
        <f>'[8]Хар-ка ТС Кап рем по годам'!AB$2886</f>
        <v>0.86934956936154539</v>
      </c>
      <c r="I16" s="199">
        <f>'[8]Хар-ка ТС Кап рем по годам'!AC$2886</f>
        <v>0.8807593450613449</v>
      </c>
      <c r="J16" s="199">
        <f>'[8]Хар-ка ТС Кап рем по годам'!AD$2886</f>
        <v>0.89250470734105936</v>
      </c>
      <c r="K16" s="199">
        <f>'[8]Хар-ка ТС Кап рем по годам'!AE$2886</f>
        <v>0.88850942365424357</v>
      </c>
      <c r="L16" s="199">
        <f>'[8]Хар-ка ТС Кап рем по годам'!AF$2886</f>
        <v>0.86798235647955535</v>
      </c>
      <c r="M16" s="199">
        <f>'[8]Хар-ка ТС Кап рем по годам'!AG$2886</f>
        <v>0.8846453614889126</v>
      </c>
      <c r="N16" s="199">
        <f>'[8]Хар-ка ТС Кап рем по годам'!AH$2886</f>
        <v>0.90116655988606342</v>
      </c>
      <c r="O16" s="199">
        <f>'[8]Хар-ка ТС Кап рем по годам'!AI$2886</f>
        <v>0.91708401607168399</v>
      </c>
      <c r="P16" s="199">
        <f>'[8]Хар-ка ТС Кап рем по годам'!AJ$2886</f>
        <v>0.93120979163680151</v>
      </c>
      <c r="Q16" s="199">
        <f>'[8]Хар-ка ТС Кап рем по годам'!AK$2886</f>
        <v>0.94497309785191652</v>
      </c>
      <c r="R16" s="199">
        <f>'[8]Хар-ка ТС Кап рем по годам'!AL$2886</f>
        <v>0.95837751908637447</v>
      </c>
      <c r="S16" s="199">
        <f>'[8]Хар-ка ТС Кап рем по годам'!AM$2886</f>
        <v>0.97096022364851742</v>
      </c>
      <c r="T16" s="199">
        <f>'[8]Хар-ка ТС Кап рем по годам'!AN$2886</f>
        <v>0.98326457952872093</v>
      </c>
      <c r="U16" s="199">
        <f>'[8]Хар-ка ТС Кап рем по годам'!AO$2886</f>
        <v>0.98773059172090882</v>
      </c>
      <c r="V16" s="199">
        <f>'[8]Хар-ка ТС Кап рем по годам'!AP$2886</f>
        <v>0.99156015433129452</v>
      </c>
      <c r="W16" s="199">
        <f>'[8]Хар-ка ТС Кап рем по годам'!AQ$2886</f>
        <v>0.99349481768519743</v>
      </c>
      <c r="X16" s="199">
        <f>'[8]Хар-ка ТС Кап рем по годам'!AR$2886</f>
        <v>0.99542948103910012</v>
      </c>
      <c r="Y16" s="199">
        <f>'[8]Хар-ка ТС Кап рем по годам'!AS$2886</f>
        <v>0.99723241881957858</v>
      </c>
      <c r="Z16" s="199">
        <f>'[8]Хар-ка ТС Кап рем по годам'!AT$2886</f>
        <v>0.99897151002110129</v>
      </c>
      <c r="AA16" s="199">
        <f>'[8]Хар-ка ТС Кап рем по годам'!AU$2886</f>
        <v>0.99999999999999978</v>
      </c>
      <c r="AB16" s="199">
        <f>'[8]Хар-ка ТС Кап рем по годам'!AV$2886</f>
        <v>0.99999999999999978</v>
      </c>
      <c r="AC16" s="199">
        <f>'[8]Хар-ка ТС Кап рем по годам'!AW$2886</f>
        <v>0.99999999999999978</v>
      </c>
      <c r="AD16" s="199">
        <f>'[8]Хар-ка ТС Кап рем по годам'!AX$2886</f>
        <v>0.99999999999999978</v>
      </c>
    </row>
    <row r="17" spans="1:30" s="190" customFormat="1" ht="11.25" customHeight="1" x14ac:dyDescent="0.2">
      <c r="A17" s="613" t="s">
        <v>974</v>
      </c>
      <c r="B17" s="615" t="s">
        <v>975</v>
      </c>
      <c r="C17" s="195" t="s">
        <v>976</v>
      </c>
      <c r="D17" s="200">
        <f>F17</f>
        <v>225659.12600000008</v>
      </c>
      <c r="E17" s="200">
        <f>AD17</f>
        <v>218915.54400000002</v>
      </c>
      <c r="F17" s="200">
        <f>'Ф-4 ИП'!DD89</f>
        <v>225659.12600000008</v>
      </c>
      <c r="G17" s="200">
        <f>'Ф-4 ИП'!DE89</f>
        <v>225659.12600000008</v>
      </c>
      <c r="H17" s="200">
        <f>'Ф-4 ИП'!DF89</f>
        <v>225659.12600000008</v>
      </c>
      <c r="I17" s="200">
        <f>'Ф-4 ИП'!DG89</f>
        <v>225659.12600000008</v>
      </c>
      <c r="J17" s="200">
        <f>'Ф-4 ИП'!DH89</f>
        <v>225565.88589233469</v>
      </c>
      <c r="K17" s="200">
        <f>'Ф-4 ИП'!DI89</f>
        <v>225422.58410510788</v>
      </c>
      <c r="L17" s="200">
        <f>'Ф-4 ИП'!DJ89</f>
        <v>223291.5186567581</v>
      </c>
      <c r="M17" s="200">
        <f>'Ф-4 ИП'!DK89</f>
        <v>218948.54399798831</v>
      </c>
      <c r="N17" s="200">
        <f>'Ф-4 ИП'!DL89</f>
        <v>218915.54400000002</v>
      </c>
      <c r="O17" s="200">
        <f>'Ф-4 ИП'!DM89</f>
        <v>218915.54400000002</v>
      </c>
      <c r="P17" s="200">
        <f>'Ф-4 ИП'!DN89</f>
        <v>218915.54400000002</v>
      </c>
      <c r="Q17" s="200">
        <f>'Ф-4 ИП'!DO89</f>
        <v>218915.54400000002</v>
      </c>
      <c r="R17" s="200">
        <f>'Ф-4 ИП'!DP89</f>
        <v>218915.54400000002</v>
      </c>
      <c r="S17" s="200">
        <f>'Ф-4 ИП'!DQ89</f>
        <v>218915.54400000002</v>
      </c>
      <c r="T17" s="200">
        <f>'Ф-4 ИП'!DR89</f>
        <v>218915.54400000002</v>
      </c>
      <c r="U17" s="200">
        <f>'Ф-4 ИП'!DS89</f>
        <v>218915.54400000002</v>
      </c>
      <c r="V17" s="200">
        <f>'Ф-4 ИП'!DT89</f>
        <v>218915.54400000002</v>
      </c>
      <c r="W17" s="200">
        <f>'Ф-4 ИП'!DU89</f>
        <v>218915.54400000002</v>
      </c>
      <c r="X17" s="200">
        <f>'Ф-4 ИП'!DV89</f>
        <v>218915.54400000002</v>
      </c>
      <c r="Y17" s="200">
        <f>'Ф-4 ИП'!DW89</f>
        <v>218915.54400000002</v>
      </c>
      <c r="Z17" s="200">
        <f>'Ф-4 ИП'!DX89</f>
        <v>218915.54400000002</v>
      </c>
      <c r="AA17" s="200">
        <f>'Ф-4 ИП'!DY89</f>
        <v>218915.54400000002</v>
      </c>
      <c r="AB17" s="200">
        <f>'Ф-4 ИП'!DZ89</f>
        <v>218915.54400000002</v>
      </c>
      <c r="AC17" s="200">
        <f>'Ф-4 ИП'!EA89</f>
        <v>218915.54400000002</v>
      </c>
      <c r="AD17" s="200">
        <f>'Ф-4 ИП'!EB89</f>
        <v>218915.54400000002</v>
      </c>
    </row>
    <row r="18" spans="1:30" s="190" customFormat="1" ht="33.75" x14ac:dyDescent="0.2">
      <c r="A18" s="614"/>
      <c r="B18" s="616"/>
      <c r="C18" s="201" t="s">
        <v>977</v>
      </c>
      <c r="D18" s="202">
        <f t="shared" si="0"/>
        <v>0.2031076771783252</v>
      </c>
      <c r="E18" s="199">
        <f t="shared" si="1"/>
        <v>0.19703802114375576</v>
      </c>
      <c r="F18" s="202">
        <f>F17/'[9]ТБ 4'!D$17</f>
        <v>0.2031076771783252</v>
      </c>
      <c r="G18" s="202">
        <f>G17/'[9]ТБ 4'!E$17</f>
        <v>0.2031076771783252</v>
      </c>
      <c r="H18" s="202">
        <f>H17/'[9]ТБ 4'!F$17</f>
        <v>0.2031076771783252</v>
      </c>
      <c r="I18" s="202">
        <f>I17/'[9]ТБ 4'!G$17</f>
        <v>0.2031076771783252</v>
      </c>
      <c r="J18" s="202">
        <f>J17/'[9]ТБ 4'!H$17</f>
        <v>0.20302375510513693</v>
      </c>
      <c r="K18" s="202">
        <f>K17/'[9]ТБ 4'!I$17</f>
        <v>0.20289477431160527</v>
      </c>
      <c r="L18" s="202">
        <f>L17/'[9]ТБ 4'!J$17</f>
        <v>0.20097667881597128</v>
      </c>
      <c r="M18" s="202">
        <f>M17/'[9]ТБ 4'!K$17</f>
        <v>0.19706772325710301</v>
      </c>
      <c r="N18" s="202">
        <f>N17/'[9]ТБ 4'!L$17</f>
        <v>0.19703802114375576</v>
      </c>
      <c r="O18" s="202">
        <f>O17/'[9]ТБ 4'!M$17</f>
        <v>0.19703802114375576</v>
      </c>
      <c r="P18" s="202">
        <f>P17/'[9]ТБ 4'!N$17</f>
        <v>0.19703802114375576</v>
      </c>
      <c r="Q18" s="202">
        <f>Q17/'[9]ТБ 4'!O$17</f>
        <v>0.19703802114375576</v>
      </c>
      <c r="R18" s="202">
        <f>R17/'[9]ТБ 4'!P$17</f>
        <v>0.19703802114375576</v>
      </c>
      <c r="S18" s="202">
        <f>S17/'[9]ТБ 4'!Q$17</f>
        <v>0.19703802114375576</v>
      </c>
      <c r="T18" s="202">
        <f>T17/'[9]ТБ 4'!R$17</f>
        <v>0.19703802114375576</v>
      </c>
      <c r="U18" s="202">
        <f>U17/'[9]ТБ 4'!S$17</f>
        <v>0.19703802114375576</v>
      </c>
      <c r="V18" s="202">
        <f>V17/'[9]ТБ 4'!T$17</f>
        <v>0.19703802114375576</v>
      </c>
      <c r="W18" s="202">
        <f>W17/'[9]ТБ 4'!U$17</f>
        <v>0.19703802114375576</v>
      </c>
      <c r="X18" s="202">
        <f>X17/'[9]ТБ 4'!V$17</f>
        <v>0.19703802114375576</v>
      </c>
      <c r="Y18" s="202">
        <f>Y17/'[9]ТБ 4'!W$17</f>
        <v>0.19703802114375576</v>
      </c>
      <c r="Z18" s="202">
        <f>Z17/'[9]ТБ 4'!X$17</f>
        <v>0.19703802114375576</v>
      </c>
      <c r="AA18" s="202">
        <f>AA17/'[9]ТБ 4'!Y$17</f>
        <v>0.19703802114375576</v>
      </c>
      <c r="AB18" s="202">
        <f>AB17/'[9]ТБ 4'!Z$17</f>
        <v>0.19703802114375576</v>
      </c>
      <c r="AC18" s="202">
        <f>AC17/'[9]ТБ 4'!AA$17</f>
        <v>0.19703802114375576</v>
      </c>
      <c r="AD18" s="202">
        <f>AD17/'[9]ТБ 4'!AB$17</f>
        <v>0.19703802114375576</v>
      </c>
    </row>
    <row r="19" spans="1:30" s="190" customFormat="1" ht="22.5" x14ac:dyDescent="0.2">
      <c r="A19" s="613" t="s">
        <v>978</v>
      </c>
      <c r="B19" s="615" t="s">
        <v>979</v>
      </c>
      <c r="C19" s="201" t="s">
        <v>980</v>
      </c>
      <c r="D19" s="170" t="str">
        <f t="shared" ref="D19" si="2">F19</f>
        <v>-</v>
      </c>
      <c r="E19" s="170" t="str">
        <f t="shared" ref="E19" si="3">AD19</f>
        <v>-</v>
      </c>
      <c r="F19" s="170" t="s">
        <v>132</v>
      </c>
      <c r="G19" s="170" t="s">
        <v>132</v>
      </c>
      <c r="H19" s="170" t="s">
        <v>132</v>
      </c>
      <c r="I19" s="170" t="s">
        <v>132</v>
      </c>
      <c r="J19" s="170" t="s">
        <v>132</v>
      </c>
      <c r="K19" s="170" t="s">
        <v>132</v>
      </c>
      <c r="L19" s="170" t="s">
        <v>132</v>
      </c>
      <c r="M19" s="170" t="s">
        <v>132</v>
      </c>
      <c r="N19" s="170" t="s">
        <v>132</v>
      </c>
      <c r="O19" s="170" t="s">
        <v>132</v>
      </c>
      <c r="P19" s="170" t="s">
        <v>132</v>
      </c>
      <c r="Q19" s="170" t="s">
        <v>132</v>
      </c>
      <c r="R19" s="170" t="s">
        <v>132</v>
      </c>
      <c r="S19" s="170" t="s">
        <v>132</v>
      </c>
      <c r="T19" s="170" t="s">
        <v>132</v>
      </c>
      <c r="U19" s="170" t="s">
        <v>132</v>
      </c>
      <c r="V19" s="170" t="s">
        <v>132</v>
      </c>
      <c r="W19" s="170" t="s">
        <v>132</v>
      </c>
      <c r="X19" s="170" t="s">
        <v>132</v>
      </c>
      <c r="Y19" s="170" t="s">
        <v>132</v>
      </c>
      <c r="Z19" s="170" t="s">
        <v>132</v>
      </c>
      <c r="AA19" s="170" t="s">
        <v>132</v>
      </c>
      <c r="AB19" s="170" t="s">
        <v>132</v>
      </c>
      <c r="AC19" s="170" t="s">
        <v>132</v>
      </c>
      <c r="AD19" s="170" t="s">
        <v>132</v>
      </c>
    </row>
    <row r="20" spans="1:30" s="190" customFormat="1" ht="11.25" x14ac:dyDescent="0.2">
      <c r="A20" s="614"/>
      <c r="B20" s="616"/>
      <c r="C20" s="201" t="s">
        <v>981</v>
      </c>
      <c r="D20" s="170" t="str">
        <f t="shared" si="0"/>
        <v>-</v>
      </c>
      <c r="E20" s="170" t="str">
        <f t="shared" si="1"/>
        <v>-</v>
      </c>
      <c r="F20" s="170" t="s">
        <v>132</v>
      </c>
      <c r="G20" s="170" t="s">
        <v>132</v>
      </c>
      <c r="H20" s="170" t="s">
        <v>132</v>
      </c>
      <c r="I20" s="170" t="s">
        <v>132</v>
      </c>
      <c r="J20" s="170" t="s">
        <v>132</v>
      </c>
      <c r="K20" s="170" t="s">
        <v>132</v>
      </c>
      <c r="L20" s="170" t="s">
        <v>132</v>
      </c>
      <c r="M20" s="170" t="s">
        <v>132</v>
      </c>
      <c r="N20" s="170" t="s">
        <v>132</v>
      </c>
      <c r="O20" s="170" t="s">
        <v>132</v>
      </c>
      <c r="P20" s="170" t="s">
        <v>132</v>
      </c>
      <c r="Q20" s="170" t="s">
        <v>132</v>
      </c>
      <c r="R20" s="170" t="s">
        <v>132</v>
      </c>
      <c r="S20" s="170" t="s">
        <v>132</v>
      </c>
      <c r="T20" s="170" t="s">
        <v>132</v>
      </c>
      <c r="U20" s="170" t="s">
        <v>132</v>
      </c>
      <c r="V20" s="170" t="s">
        <v>132</v>
      </c>
      <c r="W20" s="170" t="s">
        <v>132</v>
      </c>
      <c r="X20" s="170" t="s">
        <v>132</v>
      </c>
      <c r="Y20" s="170" t="s">
        <v>132</v>
      </c>
      <c r="Z20" s="170" t="s">
        <v>132</v>
      </c>
      <c r="AA20" s="170" t="s">
        <v>132</v>
      </c>
      <c r="AB20" s="170" t="s">
        <v>132</v>
      </c>
      <c r="AC20" s="170" t="s">
        <v>132</v>
      </c>
      <c r="AD20" s="170" t="s">
        <v>132</v>
      </c>
    </row>
    <row r="21" spans="1:30" s="190" customFormat="1" ht="45" x14ac:dyDescent="0.2">
      <c r="A21" s="196" t="s">
        <v>982</v>
      </c>
      <c r="B21" s="197" t="s">
        <v>983</v>
      </c>
      <c r="C21" s="201" t="s">
        <v>984</v>
      </c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</row>
    <row r="22" spans="1:30" s="190" customFormat="1" ht="11.25" x14ac:dyDescent="0.2">
      <c r="A22" s="196" t="s">
        <v>985</v>
      </c>
      <c r="B22" s="197"/>
      <c r="C22" s="195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</row>
    <row r="23" spans="1:30" s="190" customFormat="1" ht="11.25" x14ac:dyDescent="0.2">
      <c r="A23" s="196" t="s">
        <v>986</v>
      </c>
      <c r="B23" s="197"/>
      <c r="C23" s="195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</row>
    <row r="25" spans="1:30" ht="12.75" customHeight="1" x14ac:dyDescent="0.2">
      <c r="A25" s="617" t="s">
        <v>0</v>
      </c>
      <c r="B25" s="618" t="s">
        <v>961</v>
      </c>
      <c r="C25" s="618" t="s">
        <v>962</v>
      </c>
      <c r="D25" s="617" t="s">
        <v>963</v>
      </c>
      <c r="E25" s="620" t="s">
        <v>964</v>
      </c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2"/>
    </row>
    <row r="26" spans="1:30" x14ac:dyDescent="0.2">
      <c r="A26" s="617"/>
      <c r="B26" s="618"/>
      <c r="C26" s="618"/>
      <c r="D26" s="617"/>
      <c r="E26" s="617" t="s">
        <v>965</v>
      </c>
      <c r="F26" s="620" t="s">
        <v>966</v>
      </c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2"/>
    </row>
    <row r="27" spans="1:30" x14ac:dyDescent="0.2">
      <c r="A27" s="617"/>
      <c r="B27" s="618"/>
      <c r="C27" s="618"/>
      <c r="D27" s="617"/>
      <c r="E27" s="617"/>
      <c r="F27" s="191" t="s">
        <v>394</v>
      </c>
      <c r="G27" s="191" t="s">
        <v>515</v>
      </c>
      <c r="H27" s="191" t="s">
        <v>517</v>
      </c>
      <c r="I27" s="191" t="s">
        <v>518</v>
      </c>
      <c r="J27" s="191" t="s">
        <v>669</v>
      </c>
      <c r="K27" s="191" t="s">
        <v>670</v>
      </c>
      <c r="L27" s="191" t="s">
        <v>671</v>
      </c>
      <c r="M27" s="191" t="s">
        <v>840</v>
      </c>
      <c r="N27" s="191" t="s">
        <v>906</v>
      </c>
      <c r="O27" s="191" t="s">
        <v>916</v>
      </c>
      <c r="P27" s="191" t="s">
        <v>917</v>
      </c>
      <c r="Q27" s="191" t="s">
        <v>904</v>
      </c>
      <c r="R27" s="191" t="s">
        <v>918</v>
      </c>
      <c r="S27" s="191" t="s">
        <v>915</v>
      </c>
      <c r="T27" s="191" t="s">
        <v>907</v>
      </c>
      <c r="U27" s="191" t="s">
        <v>908</v>
      </c>
      <c r="V27" s="191" t="s">
        <v>909</v>
      </c>
      <c r="W27" s="191" t="s">
        <v>910</v>
      </c>
      <c r="X27" s="191" t="s">
        <v>911</v>
      </c>
      <c r="Y27" s="191" t="s">
        <v>912</v>
      </c>
      <c r="Z27" s="191" t="s">
        <v>919</v>
      </c>
      <c r="AA27" s="191" t="s">
        <v>913</v>
      </c>
      <c r="AB27" s="191" t="s">
        <v>905</v>
      </c>
      <c r="AC27" s="191" t="s">
        <v>914</v>
      </c>
      <c r="AD27" s="191" t="s">
        <v>853</v>
      </c>
    </row>
    <row r="28" spans="1:30" x14ac:dyDescent="0.2">
      <c r="A28" s="192">
        <v>1</v>
      </c>
      <c r="B28" s="192">
        <v>2</v>
      </c>
      <c r="C28" s="192">
        <v>3</v>
      </c>
      <c r="D28" s="192">
        <v>4</v>
      </c>
      <c r="E28" s="192">
        <v>5</v>
      </c>
      <c r="F28" s="192">
        <v>6</v>
      </c>
      <c r="G28" s="192">
        <v>6</v>
      </c>
      <c r="H28" s="192">
        <v>7</v>
      </c>
      <c r="I28" s="192">
        <v>8</v>
      </c>
      <c r="J28" s="192">
        <v>9</v>
      </c>
      <c r="K28" s="192">
        <v>10</v>
      </c>
      <c r="L28" s="192">
        <v>11</v>
      </c>
      <c r="M28" s="192">
        <v>12</v>
      </c>
      <c r="N28" s="192">
        <v>13</v>
      </c>
      <c r="O28" s="192">
        <v>14</v>
      </c>
      <c r="P28" s="192">
        <v>15</v>
      </c>
      <c r="Q28" s="192">
        <v>16</v>
      </c>
      <c r="R28" s="192">
        <v>17</v>
      </c>
      <c r="S28" s="192">
        <v>18</v>
      </c>
      <c r="T28" s="192">
        <v>19</v>
      </c>
      <c r="U28" s="192">
        <v>20</v>
      </c>
      <c r="V28" s="192">
        <v>21</v>
      </c>
      <c r="W28" s="192">
        <v>22</v>
      </c>
      <c r="X28" s="192">
        <v>23</v>
      </c>
      <c r="Y28" s="192">
        <v>24</v>
      </c>
      <c r="Z28" s="192">
        <v>25</v>
      </c>
      <c r="AA28" s="192">
        <v>26</v>
      </c>
      <c r="AB28" s="192">
        <v>27</v>
      </c>
      <c r="AC28" s="192">
        <v>28</v>
      </c>
      <c r="AD28" s="192">
        <v>29</v>
      </c>
    </row>
    <row r="29" spans="1:30" ht="22.5" x14ac:dyDescent="0.2">
      <c r="A29" s="172">
        <v>1</v>
      </c>
      <c r="B29" s="193" t="s">
        <v>967</v>
      </c>
      <c r="C29" s="170" t="s">
        <v>968</v>
      </c>
      <c r="D29" s="194" t="s">
        <v>132</v>
      </c>
      <c r="E29" s="194" t="s">
        <v>132</v>
      </c>
      <c r="F29" s="194" t="s">
        <v>132</v>
      </c>
      <c r="G29" s="194" t="s">
        <v>132</v>
      </c>
      <c r="H29" s="194" t="s">
        <v>132</v>
      </c>
      <c r="I29" s="194" t="s">
        <v>132</v>
      </c>
      <c r="J29" s="194" t="s">
        <v>132</v>
      </c>
      <c r="K29" s="194" t="s">
        <v>132</v>
      </c>
      <c r="L29" s="194" t="s">
        <v>132</v>
      </c>
      <c r="M29" s="194" t="s">
        <v>132</v>
      </c>
      <c r="N29" s="194" t="s">
        <v>132</v>
      </c>
      <c r="O29" s="194" t="s">
        <v>132</v>
      </c>
      <c r="P29" s="194" t="s">
        <v>132</v>
      </c>
      <c r="Q29" s="194" t="s">
        <v>132</v>
      </c>
      <c r="R29" s="194" t="s">
        <v>132</v>
      </c>
      <c r="S29" s="194" t="s">
        <v>132</v>
      </c>
      <c r="T29" s="194" t="s">
        <v>132</v>
      </c>
      <c r="U29" s="194" t="s">
        <v>132</v>
      </c>
      <c r="V29" s="194" t="s">
        <v>132</v>
      </c>
      <c r="W29" s="194" t="s">
        <v>132</v>
      </c>
      <c r="X29" s="194" t="s">
        <v>132</v>
      </c>
      <c r="Y29" s="194" t="s">
        <v>132</v>
      </c>
      <c r="Z29" s="194" t="s">
        <v>132</v>
      </c>
      <c r="AA29" s="194" t="s">
        <v>132</v>
      </c>
      <c r="AB29" s="194" t="s">
        <v>132</v>
      </c>
      <c r="AC29" s="194" t="s">
        <v>132</v>
      </c>
      <c r="AD29" s="194" t="s">
        <v>132</v>
      </c>
    </row>
    <row r="30" spans="1:30" x14ac:dyDescent="0.2">
      <c r="A30" s="613" t="s">
        <v>863</v>
      </c>
      <c r="B30" s="615" t="s">
        <v>1255</v>
      </c>
      <c r="C30" s="195" t="s">
        <v>969</v>
      </c>
      <c r="D30" s="194">
        <f>F30</f>
        <v>163.86629359078583</v>
      </c>
      <c r="E30" s="194">
        <f>AD30</f>
        <v>160.77142683927974</v>
      </c>
      <c r="F30" s="194">
        <f>'Ф-4 ИП'!BD164</f>
        <v>163.86629359078583</v>
      </c>
      <c r="G30" s="194">
        <f>'Ф-4 ИП'!BE164</f>
        <v>163.41658750499624</v>
      </c>
      <c r="H30" s="194">
        <f>'Ф-4 ИП'!BF164</f>
        <v>163.41658750499624</v>
      </c>
      <c r="I30" s="194">
        <f>'Ф-4 ИП'!BG164</f>
        <v>162.7730263212886</v>
      </c>
      <c r="J30" s="194">
        <f>'Ф-4 ИП'!BH164</f>
        <v>162.61729600815698</v>
      </c>
      <c r="K30" s="194">
        <f>'Ф-4 ИП'!BI164</f>
        <v>161.67320521691101</v>
      </c>
      <c r="L30" s="194">
        <f>'Ф-4 ИП'!BJ164</f>
        <v>160.83385314227493</v>
      </c>
      <c r="M30" s="194">
        <f>'Ф-4 ИП'!BK164</f>
        <v>160.77142683927974</v>
      </c>
      <c r="N30" s="194">
        <f>'Ф-4 ИП'!BL164</f>
        <v>160.77142683927974</v>
      </c>
      <c r="O30" s="194">
        <f>'Ф-4 ИП'!BM164</f>
        <v>160.77142683927974</v>
      </c>
      <c r="P30" s="194">
        <f>'Ф-4 ИП'!BN164</f>
        <v>160.77142683927974</v>
      </c>
      <c r="Q30" s="194">
        <f>'Ф-4 ИП'!BO164</f>
        <v>160.77142683927974</v>
      </c>
      <c r="R30" s="194">
        <f>'Ф-4 ИП'!BP164</f>
        <v>160.77142683927974</v>
      </c>
      <c r="S30" s="194">
        <f>'Ф-4 ИП'!BQ164</f>
        <v>160.77142683927974</v>
      </c>
      <c r="T30" s="194">
        <f>'Ф-4 ИП'!BR164</f>
        <v>160.77142683927974</v>
      </c>
      <c r="U30" s="194">
        <f>'Ф-4 ИП'!BS164</f>
        <v>160.77142683927974</v>
      </c>
      <c r="V30" s="194">
        <f>'Ф-4 ИП'!BT164</f>
        <v>160.77142683927974</v>
      </c>
      <c r="W30" s="194">
        <f>'Ф-4 ИП'!BU164</f>
        <v>160.77142683927974</v>
      </c>
      <c r="X30" s="194">
        <f>'Ф-4 ИП'!BV164</f>
        <v>160.77142683927974</v>
      </c>
      <c r="Y30" s="194">
        <f>'Ф-4 ИП'!BW164</f>
        <v>160.77142683927974</v>
      </c>
      <c r="Z30" s="194">
        <f>'Ф-4 ИП'!BX164</f>
        <v>160.77142683927974</v>
      </c>
      <c r="AA30" s="194">
        <f>'Ф-4 ИП'!BY164</f>
        <v>160.77142683927974</v>
      </c>
      <c r="AB30" s="194">
        <f>'Ф-4 ИП'!BZ164</f>
        <v>160.77142683927974</v>
      </c>
      <c r="AC30" s="194">
        <f>'Ф-4 ИП'!CA164</f>
        <v>160.77142683927974</v>
      </c>
      <c r="AD30" s="194">
        <f>'Ф-4 ИП'!CB164</f>
        <v>160.77142683927974</v>
      </c>
    </row>
    <row r="31" spans="1:30" x14ac:dyDescent="0.2">
      <c r="A31" s="614"/>
      <c r="B31" s="616"/>
      <c r="C31" s="195" t="s">
        <v>970</v>
      </c>
      <c r="D31" s="170" t="s">
        <v>132</v>
      </c>
      <c r="E31" s="170" t="s">
        <v>132</v>
      </c>
      <c r="F31" s="170" t="s">
        <v>132</v>
      </c>
      <c r="G31" s="170" t="s">
        <v>132</v>
      </c>
      <c r="H31" s="170" t="s">
        <v>132</v>
      </c>
      <c r="I31" s="170" t="s">
        <v>132</v>
      </c>
      <c r="J31" s="170" t="s">
        <v>132</v>
      </c>
      <c r="K31" s="170" t="s">
        <v>132</v>
      </c>
      <c r="L31" s="170" t="s">
        <v>132</v>
      </c>
      <c r="M31" s="170" t="s">
        <v>132</v>
      </c>
      <c r="N31" s="170" t="s">
        <v>132</v>
      </c>
      <c r="O31" s="170" t="s">
        <v>132</v>
      </c>
      <c r="P31" s="170" t="s">
        <v>132</v>
      </c>
      <c r="Q31" s="170" t="s">
        <v>132</v>
      </c>
      <c r="R31" s="170" t="s">
        <v>132</v>
      </c>
      <c r="S31" s="170" t="s">
        <v>132</v>
      </c>
      <c r="T31" s="170" t="s">
        <v>132</v>
      </c>
      <c r="U31" s="170" t="s">
        <v>132</v>
      </c>
      <c r="V31" s="170" t="s">
        <v>132</v>
      </c>
      <c r="W31" s="170" t="s">
        <v>132</v>
      </c>
      <c r="X31" s="170" t="s">
        <v>132</v>
      </c>
      <c r="Y31" s="170" t="s">
        <v>132</v>
      </c>
      <c r="Z31" s="170" t="s">
        <v>132</v>
      </c>
      <c r="AA31" s="170" t="s">
        <v>132</v>
      </c>
      <c r="AB31" s="170" t="s">
        <v>132</v>
      </c>
      <c r="AC31" s="170" t="s">
        <v>132</v>
      </c>
      <c r="AD31" s="170" t="s">
        <v>132</v>
      </c>
    </row>
    <row r="32" spans="1:30" ht="22.5" x14ac:dyDescent="0.2">
      <c r="A32" s="196" t="s">
        <v>859</v>
      </c>
      <c r="B32" s="197" t="s">
        <v>971</v>
      </c>
      <c r="C32" s="195" t="s">
        <v>74</v>
      </c>
      <c r="D32" s="198" t="s">
        <v>132</v>
      </c>
      <c r="E32" s="198" t="s">
        <v>132</v>
      </c>
      <c r="F32" s="198" t="s">
        <v>132</v>
      </c>
      <c r="G32" s="198" t="s">
        <v>132</v>
      </c>
      <c r="H32" s="198" t="s">
        <v>132</v>
      </c>
      <c r="I32" s="198" t="s">
        <v>132</v>
      </c>
      <c r="J32" s="198" t="s">
        <v>132</v>
      </c>
      <c r="K32" s="198" t="s">
        <v>132</v>
      </c>
      <c r="L32" s="198" t="s">
        <v>132</v>
      </c>
      <c r="M32" s="198" t="s">
        <v>132</v>
      </c>
      <c r="N32" s="198" t="s">
        <v>132</v>
      </c>
      <c r="O32" s="198" t="s">
        <v>132</v>
      </c>
      <c r="P32" s="198" t="s">
        <v>132</v>
      </c>
      <c r="Q32" s="198" t="s">
        <v>132</v>
      </c>
      <c r="R32" s="198" t="s">
        <v>132</v>
      </c>
      <c r="S32" s="198" t="s">
        <v>132</v>
      </c>
      <c r="T32" s="198" t="s">
        <v>132</v>
      </c>
      <c r="U32" s="198" t="s">
        <v>132</v>
      </c>
      <c r="V32" s="198" t="s">
        <v>132</v>
      </c>
      <c r="W32" s="198" t="s">
        <v>132</v>
      </c>
      <c r="X32" s="198" t="s">
        <v>132</v>
      </c>
      <c r="Y32" s="198" t="s">
        <v>132</v>
      </c>
      <c r="Z32" s="198" t="s">
        <v>132</v>
      </c>
      <c r="AA32" s="198" t="s">
        <v>132</v>
      </c>
      <c r="AB32" s="198" t="s">
        <v>132</v>
      </c>
      <c r="AC32" s="198" t="s">
        <v>132</v>
      </c>
      <c r="AD32" s="198" t="s">
        <v>132</v>
      </c>
    </row>
    <row r="33" spans="1:30" ht="33.75" x14ac:dyDescent="0.2">
      <c r="A33" s="196" t="s">
        <v>857</v>
      </c>
      <c r="B33" s="197" t="s">
        <v>972</v>
      </c>
      <c r="C33" s="195" t="s">
        <v>973</v>
      </c>
      <c r="D33" s="199">
        <v>0.6602495597707706</v>
      </c>
      <c r="E33" s="199">
        <v>0.6602495597707706</v>
      </c>
      <c r="F33" s="199">
        <v>0.6602495597707706</v>
      </c>
      <c r="G33" s="199">
        <v>0.69703077332086238</v>
      </c>
      <c r="H33" s="199">
        <v>0.73329543146313769</v>
      </c>
      <c r="I33" s="199">
        <v>0.76660391524250759</v>
      </c>
      <c r="J33" s="199">
        <v>0.80087119424059039</v>
      </c>
      <c r="K33" s="199">
        <v>0.78836423710415204</v>
      </c>
      <c r="L33" s="199">
        <v>0.74407737413560437</v>
      </c>
      <c r="M33" s="199">
        <v>0.79059534520610097</v>
      </c>
      <c r="N33" s="199">
        <v>0.83700772641882659</v>
      </c>
      <c r="O33" s="199">
        <v>0.88089486921875959</v>
      </c>
      <c r="P33" s="199">
        <v>0.8987780441678056</v>
      </c>
      <c r="Q33" s="199">
        <v>0.91651243291650264</v>
      </c>
      <c r="R33" s="199">
        <v>0.93414703675430844</v>
      </c>
      <c r="S33" s="199">
        <v>0.95175297266802283</v>
      </c>
      <c r="T33" s="199">
        <v>0.96928461055001303</v>
      </c>
      <c r="U33" s="199">
        <v>0.98160161102906829</v>
      </c>
      <c r="V33" s="199">
        <v>0.99090111829214633</v>
      </c>
      <c r="W33" s="199">
        <v>0.99307897052232885</v>
      </c>
      <c r="X33" s="199">
        <v>0.99525682275251171</v>
      </c>
      <c r="Y33" s="199">
        <v>0.99724075021316538</v>
      </c>
      <c r="Z33" s="199">
        <v>0.99921441796515031</v>
      </c>
      <c r="AA33" s="199">
        <v>1</v>
      </c>
      <c r="AB33" s="199">
        <v>1</v>
      </c>
      <c r="AC33" s="199">
        <v>1</v>
      </c>
      <c r="AD33" s="199">
        <v>1</v>
      </c>
    </row>
    <row r="34" spans="1:30" x14ac:dyDescent="0.2">
      <c r="A34" s="613" t="s">
        <v>974</v>
      </c>
      <c r="B34" s="615" t="s">
        <v>975</v>
      </c>
      <c r="C34" s="195" t="s">
        <v>976</v>
      </c>
      <c r="D34" s="200" t="str">
        <f>F34</f>
        <v>164,361,92</v>
      </c>
      <c r="E34" s="200">
        <f>AD34</f>
        <v>159700.09</v>
      </c>
      <c r="F34" s="200" t="str">
        <f>'Ф-4 ИП'!DD164</f>
        <v>164,361,92</v>
      </c>
      <c r="G34" s="200" t="str">
        <f>'Ф-4 ИП'!DE164</f>
        <v>164,361,92</v>
      </c>
      <c r="H34" s="200" t="str">
        <f>'Ф-4 ИП'!DF164</f>
        <v>164,361,92</v>
      </c>
      <c r="I34" s="200" t="str">
        <f>'Ф-4 ИП'!DG164</f>
        <v>164,361,92</v>
      </c>
      <c r="J34" s="200">
        <f>'Ф-4 ИП'!DH164</f>
        <v>164268.68</v>
      </c>
      <c r="K34" s="200">
        <f>'Ф-4 ИП'!DI164</f>
        <v>164162.06</v>
      </c>
      <c r="L34" s="200">
        <f>'Ф-4 ИП'!DJ164</f>
        <v>162122.47</v>
      </c>
      <c r="M34" s="200">
        <f>'Ф-4 ИП'!DK164</f>
        <v>159700.09</v>
      </c>
      <c r="N34" s="200">
        <f>'Ф-4 ИП'!DL164</f>
        <v>159700.09</v>
      </c>
      <c r="O34" s="200">
        <f>'Ф-4 ИП'!DM164</f>
        <v>159700.09</v>
      </c>
      <c r="P34" s="200">
        <f>'Ф-4 ИП'!DN164</f>
        <v>159700.09</v>
      </c>
      <c r="Q34" s="200">
        <f>'Ф-4 ИП'!DO164</f>
        <v>159700.09</v>
      </c>
      <c r="R34" s="200">
        <f>'Ф-4 ИП'!DP164</f>
        <v>159700.09</v>
      </c>
      <c r="S34" s="200">
        <f>'Ф-4 ИП'!DQ164</f>
        <v>159700.09</v>
      </c>
      <c r="T34" s="200">
        <f>'Ф-4 ИП'!DR164</f>
        <v>159700.09</v>
      </c>
      <c r="U34" s="200">
        <f>'Ф-4 ИП'!DS164</f>
        <v>159700.09</v>
      </c>
      <c r="V34" s="200">
        <f>'Ф-4 ИП'!DT164</f>
        <v>159700.09</v>
      </c>
      <c r="W34" s="200">
        <f>'Ф-4 ИП'!DU164</f>
        <v>159700.09</v>
      </c>
      <c r="X34" s="200">
        <f>'Ф-4 ИП'!DV164</f>
        <v>159700.09</v>
      </c>
      <c r="Y34" s="200">
        <f>'Ф-4 ИП'!DW164</f>
        <v>159700.09</v>
      </c>
      <c r="Z34" s="200">
        <f>'Ф-4 ИП'!DX164</f>
        <v>159700.09</v>
      </c>
      <c r="AA34" s="200">
        <f>'Ф-4 ИП'!DY164</f>
        <v>159700.09</v>
      </c>
      <c r="AB34" s="200">
        <f>'Ф-4 ИП'!DZ164</f>
        <v>159700.09</v>
      </c>
      <c r="AC34" s="200">
        <f>'Ф-4 ИП'!EA164</f>
        <v>159700.09</v>
      </c>
      <c r="AD34" s="200">
        <f>'Ф-4 ИП'!EB164</f>
        <v>159700.09</v>
      </c>
    </row>
    <row r="35" spans="1:30" ht="33.75" x14ac:dyDescent="0.2">
      <c r="A35" s="614"/>
      <c r="B35" s="616"/>
      <c r="C35" s="201" t="s">
        <v>977</v>
      </c>
      <c r="D35" s="202">
        <v>0.26070585886437886</v>
      </c>
      <c r="E35" s="199">
        <v>0.26070585886437886</v>
      </c>
      <c r="F35" s="202">
        <v>0.26070585886437886</v>
      </c>
      <c r="G35" s="202">
        <v>0.26070585886437886</v>
      </c>
      <c r="H35" s="202">
        <v>0.26070585886437886</v>
      </c>
      <c r="I35" s="202">
        <v>0.26070585886437886</v>
      </c>
      <c r="J35" s="202">
        <v>0.26057041038825551</v>
      </c>
      <c r="K35" s="202">
        <v>0.26041550305547684</v>
      </c>
      <c r="L35" s="202">
        <v>0.25745240197036984</v>
      </c>
      <c r="M35" s="202">
        <v>0.25393317213894029</v>
      </c>
      <c r="N35" s="202">
        <v>0.25393317213894029</v>
      </c>
      <c r="O35" s="202">
        <v>0.25393317213894029</v>
      </c>
      <c r="P35" s="202">
        <v>0.25393317213894029</v>
      </c>
      <c r="Q35" s="202">
        <v>0.25393317213894029</v>
      </c>
      <c r="R35" s="202">
        <v>0.25393317213894029</v>
      </c>
      <c r="S35" s="202">
        <v>0.25393317213894029</v>
      </c>
      <c r="T35" s="202">
        <v>0.25393317213894029</v>
      </c>
      <c r="U35" s="202">
        <v>0.25393317213894029</v>
      </c>
      <c r="V35" s="202">
        <v>0.25393317213894029</v>
      </c>
      <c r="W35" s="202">
        <v>0.25393317213894029</v>
      </c>
      <c r="X35" s="202">
        <v>0.25393317213894029</v>
      </c>
      <c r="Y35" s="202">
        <v>0.25393317213894029</v>
      </c>
      <c r="Z35" s="202">
        <v>0.25393317213894029</v>
      </c>
      <c r="AA35" s="202">
        <v>0.25393317213894029</v>
      </c>
      <c r="AB35" s="202">
        <v>0.25393317213894029</v>
      </c>
      <c r="AC35" s="202">
        <v>0.25393317213894029</v>
      </c>
      <c r="AD35" s="202">
        <v>0.25393317213894029</v>
      </c>
    </row>
    <row r="36" spans="1:30" ht="22.5" x14ac:dyDescent="0.2">
      <c r="A36" s="613" t="s">
        <v>978</v>
      </c>
      <c r="B36" s="615" t="s">
        <v>979</v>
      </c>
      <c r="C36" s="201" t="s">
        <v>980</v>
      </c>
      <c r="D36" s="170" t="s">
        <v>132</v>
      </c>
      <c r="E36" s="170" t="s">
        <v>132</v>
      </c>
      <c r="F36" s="170" t="s">
        <v>132</v>
      </c>
      <c r="G36" s="170" t="s">
        <v>132</v>
      </c>
      <c r="H36" s="170" t="s">
        <v>132</v>
      </c>
      <c r="I36" s="170" t="s">
        <v>132</v>
      </c>
      <c r="J36" s="170" t="s">
        <v>132</v>
      </c>
      <c r="K36" s="170" t="s">
        <v>132</v>
      </c>
      <c r="L36" s="170" t="s">
        <v>132</v>
      </c>
      <c r="M36" s="170" t="s">
        <v>132</v>
      </c>
      <c r="N36" s="170" t="s">
        <v>132</v>
      </c>
      <c r="O36" s="170" t="s">
        <v>132</v>
      </c>
      <c r="P36" s="170" t="s">
        <v>132</v>
      </c>
      <c r="Q36" s="170" t="s">
        <v>132</v>
      </c>
      <c r="R36" s="170" t="s">
        <v>132</v>
      </c>
      <c r="S36" s="170" t="s">
        <v>132</v>
      </c>
      <c r="T36" s="170" t="s">
        <v>132</v>
      </c>
      <c r="U36" s="170" t="s">
        <v>132</v>
      </c>
      <c r="V36" s="170" t="s">
        <v>132</v>
      </c>
      <c r="W36" s="170" t="s">
        <v>132</v>
      </c>
      <c r="X36" s="170" t="s">
        <v>132</v>
      </c>
      <c r="Y36" s="170" t="s">
        <v>132</v>
      </c>
      <c r="Z36" s="170" t="s">
        <v>132</v>
      </c>
      <c r="AA36" s="170" t="s">
        <v>132</v>
      </c>
      <c r="AB36" s="170" t="s">
        <v>132</v>
      </c>
      <c r="AC36" s="170" t="s">
        <v>132</v>
      </c>
      <c r="AD36" s="170" t="s">
        <v>132</v>
      </c>
    </row>
    <row r="37" spans="1:30" x14ac:dyDescent="0.2">
      <c r="A37" s="614"/>
      <c r="B37" s="616"/>
      <c r="C37" s="201" t="s">
        <v>981</v>
      </c>
      <c r="D37" s="170" t="s">
        <v>132</v>
      </c>
      <c r="E37" s="170" t="s">
        <v>132</v>
      </c>
      <c r="F37" s="170" t="s">
        <v>132</v>
      </c>
      <c r="G37" s="170" t="s">
        <v>132</v>
      </c>
      <c r="H37" s="170" t="s">
        <v>132</v>
      </c>
      <c r="I37" s="170" t="s">
        <v>132</v>
      </c>
      <c r="J37" s="170" t="s">
        <v>132</v>
      </c>
      <c r="K37" s="170" t="s">
        <v>132</v>
      </c>
      <c r="L37" s="170" t="s">
        <v>132</v>
      </c>
      <c r="M37" s="170" t="s">
        <v>132</v>
      </c>
      <c r="N37" s="170" t="s">
        <v>132</v>
      </c>
      <c r="O37" s="170" t="s">
        <v>132</v>
      </c>
      <c r="P37" s="170" t="s">
        <v>132</v>
      </c>
      <c r="Q37" s="170" t="s">
        <v>132</v>
      </c>
      <c r="R37" s="170" t="s">
        <v>132</v>
      </c>
      <c r="S37" s="170" t="s">
        <v>132</v>
      </c>
      <c r="T37" s="170" t="s">
        <v>132</v>
      </c>
      <c r="U37" s="170" t="s">
        <v>132</v>
      </c>
      <c r="V37" s="170" t="s">
        <v>132</v>
      </c>
      <c r="W37" s="170" t="s">
        <v>132</v>
      </c>
      <c r="X37" s="170" t="s">
        <v>132</v>
      </c>
      <c r="Y37" s="170" t="s">
        <v>132</v>
      </c>
      <c r="Z37" s="170" t="s">
        <v>132</v>
      </c>
      <c r="AA37" s="170" t="s">
        <v>132</v>
      </c>
      <c r="AB37" s="170" t="s">
        <v>132</v>
      </c>
      <c r="AC37" s="170" t="s">
        <v>132</v>
      </c>
      <c r="AD37" s="170" t="s">
        <v>132</v>
      </c>
    </row>
    <row r="38" spans="1:30" ht="45" x14ac:dyDescent="0.2">
      <c r="A38" s="196" t="s">
        <v>982</v>
      </c>
      <c r="B38" s="197" t="s">
        <v>983</v>
      </c>
      <c r="C38" s="201" t="s">
        <v>984</v>
      </c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</row>
    <row r="39" spans="1:30" x14ac:dyDescent="0.2">
      <c r="A39" s="196" t="s">
        <v>985</v>
      </c>
      <c r="B39" s="197"/>
      <c r="C39" s="195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</row>
    <row r="40" spans="1:30" x14ac:dyDescent="0.2">
      <c r="A40" s="196" t="s">
        <v>986</v>
      </c>
      <c r="B40" s="197"/>
      <c r="C40" s="195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</row>
    <row r="43" spans="1:30" ht="15.75" x14ac:dyDescent="0.25">
      <c r="A43" s="619" t="s">
        <v>1313</v>
      </c>
      <c r="B43" s="619"/>
      <c r="C43" s="619"/>
      <c r="D43" s="619"/>
      <c r="E43" s="619"/>
      <c r="F43" s="619"/>
      <c r="G43" s="619"/>
      <c r="H43" s="619"/>
      <c r="I43" s="619"/>
      <c r="J43" s="619"/>
      <c r="K43" s="619"/>
      <c r="L43" s="619"/>
      <c r="M43" s="619"/>
      <c r="N43" s="619"/>
      <c r="O43" s="619"/>
      <c r="P43" s="619"/>
      <c r="Q43" s="619"/>
      <c r="R43" s="619"/>
      <c r="S43" s="619"/>
      <c r="T43" s="619"/>
      <c r="U43" s="619"/>
      <c r="V43" s="619"/>
      <c r="W43" s="619"/>
      <c r="X43" s="619"/>
      <c r="Y43" s="619"/>
      <c r="Z43" s="619"/>
      <c r="AA43" s="619"/>
      <c r="AB43" s="619"/>
      <c r="AC43" s="619"/>
      <c r="AD43" s="619"/>
    </row>
    <row r="44" spans="1:30" x14ac:dyDescent="0.2">
      <c r="A44" s="617" t="s">
        <v>0</v>
      </c>
      <c r="B44" s="618" t="s">
        <v>961</v>
      </c>
      <c r="C44" s="618" t="s">
        <v>962</v>
      </c>
      <c r="D44" s="617" t="s">
        <v>963</v>
      </c>
      <c r="E44" s="620" t="s">
        <v>964</v>
      </c>
      <c r="F44" s="621"/>
      <c r="G44" s="621"/>
      <c r="H44" s="621"/>
      <c r="I44" s="621"/>
      <c r="J44" s="621"/>
      <c r="K44" s="621"/>
      <c r="L44" s="621"/>
      <c r="M44" s="621"/>
      <c r="N44" s="621"/>
      <c r="O44" s="621"/>
      <c r="P44" s="621"/>
      <c r="Q44" s="621"/>
      <c r="R44" s="621"/>
      <c r="S44" s="621"/>
      <c r="T44" s="621"/>
      <c r="U44" s="621"/>
      <c r="V44" s="621"/>
      <c r="W44" s="621"/>
      <c r="X44" s="621"/>
      <c r="Y44" s="621"/>
      <c r="Z44" s="621"/>
      <c r="AA44" s="621"/>
      <c r="AB44" s="621"/>
      <c r="AC44" s="621"/>
      <c r="AD44" s="622"/>
    </row>
    <row r="45" spans="1:30" x14ac:dyDescent="0.2">
      <c r="A45" s="617"/>
      <c r="B45" s="618"/>
      <c r="C45" s="618"/>
      <c r="D45" s="617"/>
      <c r="E45" s="617" t="s">
        <v>965</v>
      </c>
      <c r="F45" s="620" t="s">
        <v>966</v>
      </c>
      <c r="G45" s="621"/>
      <c r="H45" s="621"/>
      <c r="I45" s="621"/>
      <c r="J45" s="621"/>
      <c r="K45" s="621"/>
      <c r="L45" s="621"/>
      <c r="M45" s="621"/>
      <c r="N45" s="621"/>
      <c r="O45" s="621"/>
      <c r="P45" s="621"/>
      <c r="Q45" s="621"/>
      <c r="R45" s="621"/>
      <c r="S45" s="621"/>
      <c r="T45" s="621"/>
      <c r="U45" s="621"/>
      <c r="V45" s="621"/>
      <c r="W45" s="621"/>
      <c r="X45" s="621"/>
      <c r="Y45" s="621"/>
      <c r="Z45" s="621"/>
      <c r="AA45" s="621"/>
      <c r="AB45" s="621"/>
      <c r="AC45" s="621"/>
      <c r="AD45" s="622"/>
    </row>
    <row r="46" spans="1:30" x14ac:dyDescent="0.2">
      <c r="A46" s="617"/>
      <c r="B46" s="618"/>
      <c r="C46" s="618"/>
      <c r="D46" s="617"/>
      <c r="E46" s="617"/>
      <c r="F46" s="191" t="s">
        <v>394</v>
      </c>
      <c r="G46" s="191" t="s">
        <v>515</v>
      </c>
      <c r="H46" s="191" t="s">
        <v>517</v>
      </c>
      <c r="I46" s="191" t="s">
        <v>518</v>
      </c>
      <c r="J46" s="191" t="s">
        <v>669</v>
      </c>
      <c r="K46" s="191" t="s">
        <v>670</v>
      </c>
      <c r="L46" s="191" t="s">
        <v>671</v>
      </c>
      <c r="M46" s="191" t="s">
        <v>840</v>
      </c>
      <c r="N46" s="191" t="s">
        <v>906</v>
      </c>
      <c r="O46" s="191" t="s">
        <v>916</v>
      </c>
      <c r="P46" s="191" t="s">
        <v>917</v>
      </c>
      <c r="Q46" s="191" t="s">
        <v>904</v>
      </c>
      <c r="R46" s="191" t="s">
        <v>918</v>
      </c>
      <c r="S46" s="191" t="s">
        <v>915</v>
      </c>
      <c r="T46" s="191" t="s">
        <v>907</v>
      </c>
      <c r="U46" s="191" t="s">
        <v>908</v>
      </c>
      <c r="V46" s="191" t="s">
        <v>909</v>
      </c>
      <c r="W46" s="191" t="s">
        <v>910</v>
      </c>
      <c r="X46" s="191" t="s">
        <v>911</v>
      </c>
      <c r="Y46" s="191" t="s">
        <v>912</v>
      </c>
      <c r="Z46" s="191" t="s">
        <v>919</v>
      </c>
      <c r="AA46" s="191" t="s">
        <v>913</v>
      </c>
      <c r="AB46" s="191" t="s">
        <v>905</v>
      </c>
      <c r="AC46" s="191" t="s">
        <v>914</v>
      </c>
      <c r="AD46" s="191" t="s">
        <v>853</v>
      </c>
    </row>
    <row r="47" spans="1:30" x14ac:dyDescent="0.2">
      <c r="A47" s="192">
        <v>1</v>
      </c>
      <c r="B47" s="192">
        <v>2</v>
      </c>
      <c r="C47" s="192">
        <v>3</v>
      </c>
      <c r="D47" s="192">
        <v>4</v>
      </c>
      <c r="E47" s="192">
        <v>5</v>
      </c>
      <c r="F47" s="192">
        <v>6</v>
      </c>
      <c r="G47" s="192">
        <v>6</v>
      </c>
      <c r="H47" s="192">
        <v>7</v>
      </c>
      <c r="I47" s="192">
        <v>8</v>
      </c>
      <c r="J47" s="192">
        <v>9</v>
      </c>
      <c r="K47" s="192">
        <v>10</v>
      </c>
      <c r="L47" s="192">
        <v>11</v>
      </c>
      <c r="M47" s="192">
        <v>12</v>
      </c>
      <c r="N47" s="192">
        <v>13</v>
      </c>
      <c r="O47" s="192">
        <v>14</v>
      </c>
      <c r="P47" s="192">
        <v>15</v>
      </c>
      <c r="Q47" s="192">
        <v>16</v>
      </c>
      <c r="R47" s="192">
        <v>17</v>
      </c>
      <c r="S47" s="192">
        <v>18</v>
      </c>
      <c r="T47" s="192">
        <v>19</v>
      </c>
      <c r="U47" s="192">
        <v>20</v>
      </c>
      <c r="V47" s="192">
        <v>21</v>
      </c>
      <c r="W47" s="192">
        <v>22</v>
      </c>
      <c r="X47" s="192">
        <v>23</v>
      </c>
      <c r="Y47" s="192">
        <v>24</v>
      </c>
      <c r="Z47" s="192">
        <v>25</v>
      </c>
      <c r="AA47" s="192">
        <v>26</v>
      </c>
      <c r="AB47" s="192">
        <v>27</v>
      </c>
      <c r="AC47" s="192">
        <v>28</v>
      </c>
      <c r="AD47" s="192">
        <v>29</v>
      </c>
    </row>
    <row r="48" spans="1:30" ht="22.5" x14ac:dyDescent="0.2">
      <c r="A48" s="172">
        <v>1</v>
      </c>
      <c r="B48" s="193" t="s">
        <v>967</v>
      </c>
      <c r="C48" s="170" t="s">
        <v>968</v>
      </c>
      <c r="D48" s="194" t="s">
        <v>132</v>
      </c>
      <c r="E48" s="194" t="s">
        <v>132</v>
      </c>
      <c r="F48" s="194" t="s">
        <v>132</v>
      </c>
      <c r="G48" s="194" t="s">
        <v>132</v>
      </c>
      <c r="H48" s="194" t="s">
        <v>132</v>
      </c>
      <c r="I48" s="194" t="s">
        <v>132</v>
      </c>
      <c r="J48" s="194" t="s">
        <v>132</v>
      </c>
      <c r="K48" s="194" t="s">
        <v>132</v>
      </c>
      <c r="L48" s="194" t="s">
        <v>132</v>
      </c>
      <c r="M48" s="194" t="s">
        <v>132</v>
      </c>
      <c r="N48" s="194" t="s">
        <v>132</v>
      </c>
      <c r="O48" s="194" t="s">
        <v>132</v>
      </c>
      <c r="P48" s="194" t="s">
        <v>132</v>
      </c>
      <c r="Q48" s="194" t="s">
        <v>132</v>
      </c>
      <c r="R48" s="194" t="s">
        <v>132</v>
      </c>
      <c r="S48" s="194" t="s">
        <v>132</v>
      </c>
      <c r="T48" s="194" t="s">
        <v>132</v>
      </c>
      <c r="U48" s="194" t="s">
        <v>132</v>
      </c>
      <c r="V48" s="194" t="s">
        <v>132</v>
      </c>
      <c r="W48" s="194" t="s">
        <v>132</v>
      </c>
      <c r="X48" s="194" t="s">
        <v>132</v>
      </c>
      <c r="Y48" s="194" t="s">
        <v>132</v>
      </c>
      <c r="Z48" s="194" t="s">
        <v>132</v>
      </c>
      <c r="AA48" s="194" t="s">
        <v>132</v>
      </c>
      <c r="AB48" s="194" t="s">
        <v>132</v>
      </c>
      <c r="AC48" s="194" t="s">
        <v>132</v>
      </c>
      <c r="AD48" s="194" t="s">
        <v>132</v>
      </c>
    </row>
    <row r="49" spans="1:30" x14ac:dyDescent="0.2">
      <c r="A49" s="613" t="s">
        <v>863</v>
      </c>
      <c r="B49" s="615" t="s">
        <v>1255</v>
      </c>
      <c r="C49" s="195" t="s">
        <v>969</v>
      </c>
      <c r="D49" s="194">
        <f>F49</f>
        <v>168.05861824362111</v>
      </c>
      <c r="E49" s="194">
        <f>AD49</f>
        <v>160.67894578538244</v>
      </c>
      <c r="F49" s="194">
        <f>'Ф-4 ИП'!BD191</f>
        <v>168.05861824362111</v>
      </c>
      <c r="G49" s="194">
        <f>'Ф-4 ИП'!BE191</f>
        <v>168.05861824362111</v>
      </c>
      <c r="H49" s="194">
        <f>'Ф-4 ИП'!BF191</f>
        <v>168.05861824362111</v>
      </c>
      <c r="I49" s="194">
        <f>'Ф-4 ИП'!BG191</f>
        <v>168.05861824362111</v>
      </c>
      <c r="J49" s="194">
        <f>'Ф-4 ИП'!BH191</f>
        <v>166.82623219331461</v>
      </c>
      <c r="K49" s="194">
        <f>'Ф-4 ИП'!BI191</f>
        <v>160.98622362953162</v>
      </c>
      <c r="L49" s="194">
        <f>'Ф-4 ИП'!BJ191</f>
        <v>160.67894578538244</v>
      </c>
      <c r="M49" s="194">
        <f>'Ф-4 ИП'!BK191</f>
        <v>160.67894578538244</v>
      </c>
      <c r="N49" s="194">
        <f>'Ф-4 ИП'!BL191</f>
        <v>160.67894578538244</v>
      </c>
      <c r="O49" s="194">
        <f>'Ф-4 ИП'!BM191</f>
        <v>160.67894578538244</v>
      </c>
      <c r="P49" s="194">
        <f>'Ф-4 ИП'!BN191</f>
        <v>160.67894578538244</v>
      </c>
      <c r="Q49" s="194">
        <f>'Ф-4 ИП'!BO191</f>
        <v>160.67894578538244</v>
      </c>
      <c r="R49" s="194">
        <f>'Ф-4 ИП'!BP191</f>
        <v>160.67894578538244</v>
      </c>
      <c r="S49" s="194">
        <f>'Ф-4 ИП'!BQ191</f>
        <v>160.67894578538244</v>
      </c>
      <c r="T49" s="194">
        <f>'Ф-4 ИП'!BR191</f>
        <v>160.67894578538244</v>
      </c>
      <c r="U49" s="194">
        <f>'Ф-4 ИП'!BS191</f>
        <v>160.67894578538244</v>
      </c>
      <c r="V49" s="194">
        <f>'Ф-4 ИП'!BT191</f>
        <v>160.67894578538244</v>
      </c>
      <c r="W49" s="194">
        <f>'Ф-4 ИП'!BU191</f>
        <v>160.67894578538244</v>
      </c>
      <c r="X49" s="194">
        <f>'Ф-4 ИП'!BV191</f>
        <v>160.67894578538244</v>
      </c>
      <c r="Y49" s="194">
        <f>'Ф-4 ИП'!BW191</f>
        <v>160.67894578538244</v>
      </c>
      <c r="Z49" s="194">
        <f>'Ф-4 ИП'!BX191</f>
        <v>160.67894578538244</v>
      </c>
      <c r="AA49" s="194">
        <f>'Ф-4 ИП'!BY191</f>
        <v>160.67894578538244</v>
      </c>
      <c r="AB49" s="194">
        <f>'Ф-4 ИП'!BZ191</f>
        <v>160.67894578538244</v>
      </c>
      <c r="AC49" s="194">
        <f>'Ф-4 ИП'!CA191</f>
        <v>160.67894578538244</v>
      </c>
      <c r="AD49" s="194">
        <f>'Ф-4 ИП'!CB191</f>
        <v>160.67894578538244</v>
      </c>
    </row>
    <row r="50" spans="1:30" x14ac:dyDescent="0.2">
      <c r="A50" s="614"/>
      <c r="B50" s="616"/>
      <c r="C50" s="195" t="s">
        <v>970</v>
      </c>
      <c r="D50" s="170" t="s">
        <v>132</v>
      </c>
      <c r="E50" s="170" t="s">
        <v>132</v>
      </c>
      <c r="F50" s="170" t="s">
        <v>132</v>
      </c>
      <c r="G50" s="170" t="s">
        <v>132</v>
      </c>
      <c r="H50" s="170" t="s">
        <v>132</v>
      </c>
      <c r="I50" s="170" t="s">
        <v>132</v>
      </c>
      <c r="J50" s="170" t="s">
        <v>132</v>
      </c>
      <c r="K50" s="170" t="s">
        <v>132</v>
      </c>
      <c r="L50" s="170" t="s">
        <v>132</v>
      </c>
      <c r="M50" s="170" t="s">
        <v>132</v>
      </c>
      <c r="N50" s="170" t="s">
        <v>132</v>
      </c>
      <c r="O50" s="170" t="s">
        <v>132</v>
      </c>
      <c r="P50" s="170" t="s">
        <v>132</v>
      </c>
      <c r="Q50" s="170" t="s">
        <v>132</v>
      </c>
      <c r="R50" s="170" t="s">
        <v>132</v>
      </c>
      <c r="S50" s="170" t="s">
        <v>132</v>
      </c>
      <c r="T50" s="170" t="s">
        <v>132</v>
      </c>
      <c r="U50" s="170" t="s">
        <v>132</v>
      </c>
      <c r="V50" s="170" t="s">
        <v>132</v>
      </c>
      <c r="W50" s="170" t="s">
        <v>132</v>
      </c>
      <c r="X50" s="170" t="s">
        <v>132</v>
      </c>
      <c r="Y50" s="170" t="s">
        <v>132</v>
      </c>
      <c r="Z50" s="170" t="s">
        <v>132</v>
      </c>
      <c r="AA50" s="170" t="s">
        <v>132</v>
      </c>
      <c r="AB50" s="170" t="s">
        <v>132</v>
      </c>
      <c r="AC50" s="170" t="s">
        <v>132</v>
      </c>
      <c r="AD50" s="170" t="s">
        <v>132</v>
      </c>
    </row>
    <row r="51" spans="1:30" ht="22.5" x14ac:dyDescent="0.2">
      <c r="A51" s="196" t="s">
        <v>859</v>
      </c>
      <c r="B51" s="197" t="s">
        <v>971</v>
      </c>
      <c r="C51" s="195" t="s">
        <v>74</v>
      </c>
      <c r="D51" s="198" t="s">
        <v>132</v>
      </c>
      <c r="E51" s="198" t="s">
        <v>132</v>
      </c>
      <c r="F51" s="198" t="s">
        <v>132</v>
      </c>
      <c r="G51" s="198" t="s">
        <v>132</v>
      </c>
      <c r="H51" s="198" t="s">
        <v>132</v>
      </c>
      <c r="I51" s="198" t="s">
        <v>132</v>
      </c>
      <c r="J51" s="198" t="s">
        <v>132</v>
      </c>
      <c r="K51" s="198" t="s">
        <v>132</v>
      </c>
      <c r="L51" s="198" t="s">
        <v>132</v>
      </c>
      <c r="M51" s="198" t="s">
        <v>132</v>
      </c>
      <c r="N51" s="198" t="s">
        <v>132</v>
      </c>
      <c r="O51" s="198" t="s">
        <v>132</v>
      </c>
      <c r="P51" s="198" t="s">
        <v>132</v>
      </c>
      <c r="Q51" s="198" t="s">
        <v>132</v>
      </c>
      <c r="R51" s="198" t="s">
        <v>132</v>
      </c>
      <c r="S51" s="198" t="s">
        <v>132</v>
      </c>
      <c r="T51" s="198" t="s">
        <v>132</v>
      </c>
      <c r="U51" s="198" t="s">
        <v>132</v>
      </c>
      <c r="V51" s="198" t="s">
        <v>132</v>
      </c>
      <c r="W51" s="198" t="s">
        <v>132</v>
      </c>
      <c r="X51" s="198" t="s">
        <v>132</v>
      </c>
      <c r="Y51" s="198" t="s">
        <v>132</v>
      </c>
      <c r="Z51" s="198" t="s">
        <v>132</v>
      </c>
      <c r="AA51" s="198" t="s">
        <v>132</v>
      </c>
      <c r="AB51" s="198" t="s">
        <v>132</v>
      </c>
      <c r="AC51" s="198" t="s">
        <v>132</v>
      </c>
      <c r="AD51" s="198" t="s">
        <v>132</v>
      </c>
    </row>
    <row r="52" spans="1:30" ht="33.75" x14ac:dyDescent="0.2">
      <c r="A52" s="196" t="s">
        <v>857</v>
      </c>
      <c r="B52" s="197" t="s">
        <v>972</v>
      </c>
      <c r="C52" s="195" t="s">
        <v>973</v>
      </c>
      <c r="D52" s="199">
        <v>0.75413373662759453</v>
      </c>
      <c r="E52" s="199">
        <v>0.75413373662759453</v>
      </c>
      <c r="F52" s="199">
        <v>0.75413373662759453</v>
      </c>
      <c r="G52" s="199">
        <v>0.77543587669766201</v>
      </c>
      <c r="H52" s="199">
        <v>0.79673801676773082</v>
      </c>
      <c r="I52" s="199">
        <v>0.81804015683779951</v>
      </c>
      <c r="J52" s="199">
        <v>0.83800332888736795</v>
      </c>
      <c r="K52" s="199">
        <v>0.8472653494203648</v>
      </c>
      <c r="L52" s="199">
        <v>0.71747829530985341</v>
      </c>
      <c r="M52" s="199">
        <v>0.751463259802442</v>
      </c>
      <c r="N52" s="199">
        <v>0.78534908904209955</v>
      </c>
      <c r="O52" s="199">
        <v>0.81891631621410566</v>
      </c>
      <c r="P52" s="199">
        <v>0.84442047175321699</v>
      </c>
      <c r="Q52" s="199">
        <v>0.86966222646976377</v>
      </c>
      <c r="R52" s="199">
        <v>0.89476752510099444</v>
      </c>
      <c r="S52" s="199">
        <v>0.91922520771093219</v>
      </c>
      <c r="T52" s="199">
        <v>0.94325922032839515</v>
      </c>
      <c r="U52" s="199">
        <v>0.95664480364483995</v>
      </c>
      <c r="V52" s="199">
        <v>0.97003038696128452</v>
      </c>
      <c r="W52" s="199">
        <v>0.97622108625600845</v>
      </c>
      <c r="X52" s="199">
        <v>0.98241178555073172</v>
      </c>
      <c r="Y52" s="199">
        <v>0.98860248484545576</v>
      </c>
      <c r="Z52" s="199">
        <v>0.99470391960547955</v>
      </c>
      <c r="AA52" s="199">
        <v>1</v>
      </c>
      <c r="AB52" s="199">
        <v>1</v>
      </c>
      <c r="AC52" s="199">
        <v>1</v>
      </c>
      <c r="AD52" s="199">
        <v>1</v>
      </c>
    </row>
    <row r="53" spans="1:30" x14ac:dyDescent="0.2">
      <c r="A53" s="613" t="s">
        <v>974</v>
      </c>
      <c r="B53" s="615" t="s">
        <v>975</v>
      </c>
      <c r="C53" s="195" t="s">
        <v>976</v>
      </c>
      <c r="D53" s="200">
        <f>F53</f>
        <v>61297.21</v>
      </c>
      <c r="E53" s="200">
        <f>AD53</f>
        <v>59215.45</v>
      </c>
      <c r="F53" s="200">
        <f>'Ф-4 ИП'!DD191</f>
        <v>61297.21</v>
      </c>
      <c r="G53" s="200">
        <f>'Ф-4 ИП'!DE191</f>
        <v>61297.21</v>
      </c>
      <c r="H53" s="200">
        <f>'Ф-4 ИП'!DF191</f>
        <v>61297.21</v>
      </c>
      <c r="I53" s="200">
        <f>'Ф-4 ИП'!DG191</f>
        <v>61297.21</v>
      </c>
      <c r="J53" s="200">
        <f>'Ф-4 ИП'!DH191</f>
        <v>61297.21</v>
      </c>
      <c r="K53" s="200">
        <f>'Ф-4 ИП'!DI191</f>
        <v>61260.52</v>
      </c>
      <c r="L53" s="200">
        <f>'Ф-4 ИП'!DJ191</f>
        <v>61169.05</v>
      </c>
      <c r="M53" s="200">
        <f>'Ф-4 ИП'!DK191</f>
        <v>59215.45</v>
      </c>
      <c r="N53" s="200">
        <f>'Ф-4 ИП'!DL191</f>
        <v>59215.45</v>
      </c>
      <c r="O53" s="200">
        <f>'Ф-4 ИП'!DM191</f>
        <v>59215.45</v>
      </c>
      <c r="P53" s="200">
        <f>'Ф-4 ИП'!DN191</f>
        <v>59215.45</v>
      </c>
      <c r="Q53" s="200">
        <f>'Ф-4 ИП'!DO191</f>
        <v>59215.45</v>
      </c>
      <c r="R53" s="200">
        <f>'Ф-4 ИП'!DP191</f>
        <v>59215.45</v>
      </c>
      <c r="S53" s="200">
        <f>'Ф-4 ИП'!DQ191</f>
        <v>59215.45</v>
      </c>
      <c r="T53" s="200">
        <f>'Ф-4 ИП'!DR191</f>
        <v>59215.45</v>
      </c>
      <c r="U53" s="200">
        <f>'Ф-4 ИП'!DS191</f>
        <v>59215.45</v>
      </c>
      <c r="V53" s="200">
        <f>'Ф-4 ИП'!DT191</f>
        <v>59215.45</v>
      </c>
      <c r="W53" s="200">
        <f>'Ф-4 ИП'!DU191</f>
        <v>59215.45</v>
      </c>
      <c r="X53" s="200">
        <f>'Ф-4 ИП'!DV191</f>
        <v>59215.45</v>
      </c>
      <c r="Y53" s="200">
        <f>'Ф-4 ИП'!DW191</f>
        <v>59215.45</v>
      </c>
      <c r="Z53" s="200">
        <f>'Ф-4 ИП'!DX191</f>
        <v>59215.45</v>
      </c>
      <c r="AA53" s="200">
        <f>'Ф-4 ИП'!DY191</f>
        <v>59215.45</v>
      </c>
      <c r="AB53" s="200">
        <f>'Ф-4 ИП'!DZ191</f>
        <v>59215.45</v>
      </c>
      <c r="AC53" s="200">
        <f>'Ф-4 ИП'!EA191</f>
        <v>59215.45</v>
      </c>
      <c r="AD53" s="200">
        <f>'Ф-4 ИП'!EB191</f>
        <v>59215.45</v>
      </c>
    </row>
    <row r="54" spans="1:30" ht="33.75" x14ac:dyDescent="0.2">
      <c r="A54" s="614"/>
      <c r="B54" s="616"/>
      <c r="C54" s="201" t="s">
        <v>977</v>
      </c>
      <c r="D54" s="202">
        <v>0.12298652063778905</v>
      </c>
      <c r="E54" s="199">
        <v>0.12298652063778905</v>
      </c>
      <c r="F54" s="202">
        <v>0.12298652063778905</v>
      </c>
      <c r="G54" s="202">
        <v>0.12298652063778905</v>
      </c>
      <c r="H54" s="202">
        <v>0.12298652063778905</v>
      </c>
      <c r="I54" s="202">
        <v>0.12298652063778905</v>
      </c>
      <c r="J54" s="202">
        <v>0.12298652063778905</v>
      </c>
      <c r="K54" s="202">
        <v>0.12288888778486379</v>
      </c>
      <c r="L54" s="202">
        <v>0.12264542077824321</v>
      </c>
      <c r="M54" s="202">
        <v>0.11744575883914764</v>
      </c>
      <c r="N54" s="202">
        <v>0.11744575883914764</v>
      </c>
      <c r="O54" s="202">
        <v>0.11744575883914764</v>
      </c>
      <c r="P54" s="202">
        <v>0.11744575883914764</v>
      </c>
      <c r="Q54" s="202">
        <v>0.11744575883914764</v>
      </c>
      <c r="R54" s="202">
        <v>0.11744575883914764</v>
      </c>
      <c r="S54" s="202">
        <v>0.11744575883914764</v>
      </c>
      <c r="T54" s="202">
        <v>0.11744575883914764</v>
      </c>
      <c r="U54" s="202">
        <v>0.11744575883914764</v>
      </c>
      <c r="V54" s="202">
        <v>0.11744575883914764</v>
      </c>
      <c r="W54" s="202">
        <v>0.11744575883914764</v>
      </c>
      <c r="X54" s="202">
        <v>0.11744575883914764</v>
      </c>
      <c r="Y54" s="202">
        <v>0.11744575883914764</v>
      </c>
      <c r="Z54" s="202">
        <v>0.11744575883914764</v>
      </c>
      <c r="AA54" s="202">
        <v>0.11744575883914764</v>
      </c>
      <c r="AB54" s="202">
        <v>0.11744575883914764</v>
      </c>
      <c r="AC54" s="202">
        <v>0.11744575883914764</v>
      </c>
      <c r="AD54" s="202">
        <v>0.11744575883914764</v>
      </c>
    </row>
    <row r="55" spans="1:30" ht="22.5" x14ac:dyDescent="0.2">
      <c r="A55" s="613" t="s">
        <v>978</v>
      </c>
      <c r="B55" s="615" t="s">
        <v>979</v>
      </c>
      <c r="C55" s="201" t="s">
        <v>980</v>
      </c>
      <c r="D55" s="170" t="s">
        <v>132</v>
      </c>
      <c r="E55" s="170" t="s">
        <v>132</v>
      </c>
      <c r="F55" s="170" t="s">
        <v>132</v>
      </c>
      <c r="G55" s="170" t="s">
        <v>132</v>
      </c>
      <c r="H55" s="170" t="s">
        <v>132</v>
      </c>
      <c r="I55" s="170" t="s">
        <v>132</v>
      </c>
      <c r="J55" s="170" t="s">
        <v>132</v>
      </c>
      <c r="K55" s="170" t="s">
        <v>132</v>
      </c>
      <c r="L55" s="170" t="s">
        <v>132</v>
      </c>
      <c r="M55" s="170" t="s">
        <v>132</v>
      </c>
      <c r="N55" s="170" t="s">
        <v>132</v>
      </c>
      <c r="O55" s="170" t="s">
        <v>132</v>
      </c>
      <c r="P55" s="170" t="s">
        <v>132</v>
      </c>
      <c r="Q55" s="170" t="s">
        <v>132</v>
      </c>
      <c r="R55" s="170" t="s">
        <v>132</v>
      </c>
      <c r="S55" s="170" t="s">
        <v>132</v>
      </c>
      <c r="T55" s="170" t="s">
        <v>132</v>
      </c>
      <c r="U55" s="170" t="s">
        <v>132</v>
      </c>
      <c r="V55" s="170" t="s">
        <v>132</v>
      </c>
      <c r="W55" s="170" t="s">
        <v>132</v>
      </c>
      <c r="X55" s="170" t="s">
        <v>132</v>
      </c>
      <c r="Y55" s="170" t="s">
        <v>132</v>
      </c>
      <c r="Z55" s="170" t="s">
        <v>132</v>
      </c>
      <c r="AA55" s="170" t="s">
        <v>132</v>
      </c>
      <c r="AB55" s="170" t="s">
        <v>132</v>
      </c>
      <c r="AC55" s="170" t="s">
        <v>132</v>
      </c>
      <c r="AD55" s="170" t="s">
        <v>132</v>
      </c>
    </row>
    <row r="56" spans="1:30" x14ac:dyDescent="0.2">
      <c r="A56" s="614"/>
      <c r="B56" s="616"/>
      <c r="C56" s="201" t="s">
        <v>981</v>
      </c>
      <c r="D56" s="170" t="s">
        <v>132</v>
      </c>
      <c r="E56" s="170" t="s">
        <v>132</v>
      </c>
      <c r="F56" s="170" t="s">
        <v>132</v>
      </c>
      <c r="G56" s="170" t="s">
        <v>132</v>
      </c>
      <c r="H56" s="170" t="s">
        <v>132</v>
      </c>
      <c r="I56" s="170" t="s">
        <v>132</v>
      </c>
      <c r="J56" s="170" t="s">
        <v>132</v>
      </c>
      <c r="K56" s="170" t="s">
        <v>132</v>
      </c>
      <c r="L56" s="170" t="s">
        <v>132</v>
      </c>
      <c r="M56" s="170" t="s">
        <v>132</v>
      </c>
      <c r="N56" s="170" t="s">
        <v>132</v>
      </c>
      <c r="O56" s="170" t="s">
        <v>132</v>
      </c>
      <c r="P56" s="170" t="s">
        <v>132</v>
      </c>
      <c r="Q56" s="170" t="s">
        <v>132</v>
      </c>
      <c r="R56" s="170" t="s">
        <v>132</v>
      </c>
      <c r="S56" s="170" t="s">
        <v>132</v>
      </c>
      <c r="T56" s="170" t="s">
        <v>132</v>
      </c>
      <c r="U56" s="170" t="s">
        <v>132</v>
      </c>
      <c r="V56" s="170" t="s">
        <v>132</v>
      </c>
      <c r="W56" s="170" t="s">
        <v>132</v>
      </c>
      <c r="X56" s="170" t="s">
        <v>132</v>
      </c>
      <c r="Y56" s="170" t="s">
        <v>132</v>
      </c>
      <c r="Z56" s="170" t="s">
        <v>132</v>
      </c>
      <c r="AA56" s="170" t="s">
        <v>132</v>
      </c>
      <c r="AB56" s="170" t="s">
        <v>132</v>
      </c>
      <c r="AC56" s="170" t="s">
        <v>132</v>
      </c>
      <c r="AD56" s="170" t="s">
        <v>132</v>
      </c>
    </row>
    <row r="57" spans="1:30" ht="45" x14ac:dyDescent="0.2">
      <c r="A57" s="196" t="s">
        <v>982</v>
      </c>
      <c r="B57" s="197" t="s">
        <v>983</v>
      </c>
      <c r="C57" s="201" t="s">
        <v>984</v>
      </c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</row>
    <row r="58" spans="1:30" x14ac:dyDescent="0.2">
      <c r="A58" s="196" t="s">
        <v>985</v>
      </c>
      <c r="B58" s="197"/>
      <c r="C58" s="195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</row>
    <row r="59" spans="1:30" x14ac:dyDescent="0.2">
      <c r="A59" s="196" t="s">
        <v>986</v>
      </c>
      <c r="B59" s="197"/>
      <c r="C59" s="195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</row>
    <row r="61" spans="1:30" ht="15.75" x14ac:dyDescent="0.25">
      <c r="B61" s="532" t="str">
        <f>'ф_1 Паспорт ИП (Н)'!A22</f>
        <v>И.о. генерального директора ООО "Газпром теплоэнерго МО"</v>
      </c>
      <c r="C61" s="523"/>
      <c r="D61" s="523"/>
      <c r="E61" s="529"/>
      <c r="F61" s="523" t="str">
        <f>'ф_1 Паспорт ИП (Н)'!B22</f>
        <v>А.В. Кутенко</v>
      </c>
      <c r="G61" s="523"/>
      <c r="H61" s="532" t="str">
        <f>'ф_1 Паспорт ИП (Н)'!B22</f>
        <v>А.В. Кутенко</v>
      </c>
      <c r="I61" s="532"/>
    </row>
    <row r="62" spans="1:30" x14ac:dyDescent="0.2">
      <c r="B62" s="529" t="s">
        <v>1</v>
      </c>
      <c r="C62" s="523"/>
      <c r="D62" s="523"/>
      <c r="E62" s="523"/>
      <c r="F62" s="523"/>
      <c r="G62" s="523"/>
      <c r="H62" s="523"/>
    </row>
  </sheetData>
  <mergeCells count="46">
    <mergeCell ref="A3:AD3"/>
    <mergeCell ref="A4:AD4"/>
    <mergeCell ref="A5:AD5"/>
    <mergeCell ref="A7:AD7"/>
    <mergeCell ref="A8:A10"/>
    <mergeCell ref="B8:B10"/>
    <mergeCell ref="C8:C10"/>
    <mergeCell ref="D8:D10"/>
    <mergeCell ref="E8:AD8"/>
    <mergeCell ref="E9:E10"/>
    <mergeCell ref="F9:AD9"/>
    <mergeCell ref="E25:AD25"/>
    <mergeCell ref="E26:E27"/>
    <mergeCell ref="F26:AD26"/>
    <mergeCell ref="A13:A14"/>
    <mergeCell ref="B13:B14"/>
    <mergeCell ref="A17:A18"/>
    <mergeCell ref="B17:B18"/>
    <mergeCell ref="A19:A20"/>
    <mergeCell ref="B19:B20"/>
    <mergeCell ref="A55:A56"/>
    <mergeCell ref="B55:B56"/>
    <mergeCell ref="A43:AD43"/>
    <mergeCell ref="A44:A46"/>
    <mergeCell ref="B44:B46"/>
    <mergeCell ref="C44:C46"/>
    <mergeCell ref="D44:D46"/>
    <mergeCell ref="E44:AD44"/>
    <mergeCell ref="E45:E46"/>
    <mergeCell ref="F45:AD45"/>
    <mergeCell ref="A1:AD1"/>
    <mergeCell ref="A2:AD2"/>
    <mergeCell ref="A49:A50"/>
    <mergeCell ref="B49:B50"/>
    <mergeCell ref="A53:A54"/>
    <mergeCell ref="B53:B54"/>
    <mergeCell ref="A30:A31"/>
    <mergeCell ref="B30:B31"/>
    <mergeCell ref="A34:A35"/>
    <mergeCell ref="B34:B35"/>
    <mergeCell ref="A36:A37"/>
    <mergeCell ref="B36:B37"/>
    <mergeCell ref="A25:A27"/>
    <mergeCell ref="B25:B27"/>
    <mergeCell ref="C25:C27"/>
    <mergeCell ref="D25:D27"/>
  </mergeCells>
  <pageMargins left="0.25" right="0.25" top="0.75" bottom="0.75" header="0.3" footer="0.3"/>
  <pageSetup paperSize="8" scale="66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G195"/>
  <sheetViews>
    <sheetView tabSelected="1" view="pageBreakPreview" topLeftCell="A7" zoomScale="85" zoomScaleNormal="100" zoomScaleSheetLayoutView="85" workbookViewId="0">
      <selection activeCell="E16" sqref="E16"/>
    </sheetView>
  </sheetViews>
  <sheetFormatPr defaultRowHeight="12.75" x14ac:dyDescent="0.2"/>
  <cols>
    <col min="1" max="1" width="3.140625" bestFit="1" customWidth="1"/>
    <col min="2" max="2" width="27.7109375" style="296" customWidth="1"/>
    <col min="3" max="3" width="10" bestFit="1" customWidth="1"/>
    <col min="4" max="4" width="0" hidden="1" customWidth="1"/>
    <col min="30" max="30" width="0" hidden="1" customWidth="1"/>
    <col min="56" max="56" width="0" hidden="1" customWidth="1"/>
    <col min="81" max="81" width="9.7109375" bestFit="1" customWidth="1"/>
    <col min="82" max="82" width="9.7109375" hidden="1" customWidth="1"/>
    <col min="83" max="107" width="9.7109375" bestFit="1" customWidth="1"/>
    <col min="108" max="108" width="9.7109375" hidden="1" customWidth="1"/>
    <col min="109" max="132" width="9.7109375" bestFit="1" customWidth="1"/>
  </cols>
  <sheetData>
    <row r="1" spans="1:137" s="1" customFormat="1" ht="12.75" customHeight="1" x14ac:dyDescent="0.2">
      <c r="B1" s="137"/>
      <c r="C1" s="129"/>
      <c r="DD1" s="611" t="s">
        <v>1324</v>
      </c>
      <c r="DE1" s="611"/>
      <c r="DF1" s="611"/>
      <c r="DG1" s="611"/>
      <c r="DH1" s="611"/>
      <c r="DI1" s="611"/>
      <c r="DJ1" s="611"/>
      <c r="DK1" s="611"/>
      <c r="DL1" s="611"/>
      <c r="DM1" s="611"/>
      <c r="DN1" s="611"/>
      <c r="DO1" s="611"/>
      <c r="DP1" s="611"/>
      <c r="DQ1" s="611"/>
      <c r="DR1" s="611"/>
      <c r="DS1" s="611"/>
      <c r="DT1" s="611"/>
      <c r="DU1" s="611"/>
      <c r="DV1" s="611"/>
      <c r="DW1" s="611"/>
      <c r="DX1" s="611"/>
      <c r="DY1" s="611"/>
      <c r="DZ1" s="611"/>
      <c r="EA1" s="611"/>
      <c r="EB1" s="611"/>
    </row>
    <row r="2" spans="1:137" s="3" customFormat="1" ht="10.5" customHeight="1" x14ac:dyDescent="0.2">
      <c r="B2" s="153"/>
      <c r="C2" s="126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N2" s="612" t="s">
        <v>1325</v>
      </c>
      <c r="DO2" s="612"/>
      <c r="DP2" s="612"/>
      <c r="DQ2" s="612"/>
      <c r="DR2" s="612"/>
      <c r="DS2" s="612"/>
      <c r="DT2" s="612"/>
      <c r="DU2" s="612"/>
      <c r="DV2" s="612"/>
      <c r="DW2" s="612"/>
      <c r="DX2" s="612"/>
      <c r="DY2" s="612"/>
      <c r="DZ2" s="612"/>
      <c r="EA2" s="612"/>
      <c r="EB2" s="612"/>
    </row>
    <row r="3" spans="1:137" s="4" customFormat="1" ht="12" customHeight="1" x14ac:dyDescent="0.2">
      <c r="B3" s="139"/>
      <c r="C3" s="127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EC3" s="205"/>
      <c r="ED3" s="206"/>
    </row>
    <row r="4" spans="1:137" s="4" customFormat="1" ht="15.75" x14ac:dyDescent="0.25">
      <c r="A4" s="635" t="s">
        <v>987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5"/>
      <c r="U4" s="635"/>
      <c r="V4" s="635"/>
      <c r="W4" s="635"/>
      <c r="X4" s="635"/>
      <c r="Y4" s="635"/>
      <c r="Z4" s="635"/>
      <c r="AA4" s="635"/>
      <c r="AB4" s="635"/>
      <c r="AC4" s="635"/>
      <c r="AD4" s="635"/>
      <c r="AE4" s="635"/>
      <c r="AF4" s="635"/>
      <c r="AG4" s="635"/>
      <c r="AH4" s="635"/>
      <c r="AI4" s="635"/>
      <c r="AJ4" s="635"/>
      <c r="AK4" s="635"/>
      <c r="AL4" s="635"/>
      <c r="AM4" s="635"/>
      <c r="AN4" s="635"/>
      <c r="AO4" s="635"/>
      <c r="AP4" s="635"/>
      <c r="AQ4" s="635"/>
      <c r="AR4" s="635"/>
      <c r="AS4" s="635"/>
      <c r="AT4" s="635"/>
      <c r="AU4" s="635"/>
      <c r="AV4" s="635"/>
      <c r="AW4" s="635"/>
      <c r="AX4" s="635"/>
      <c r="AY4" s="635"/>
      <c r="AZ4" s="635"/>
      <c r="BA4" s="635"/>
      <c r="BB4" s="635"/>
      <c r="BC4" s="635"/>
      <c r="BD4" s="635"/>
      <c r="BE4" s="635"/>
      <c r="BF4" s="635"/>
      <c r="BG4" s="635"/>
      <c r="BH4" s="635"/>
      <c r="BI4" s="635"/>
      <c r="BJ4" s="635"/>
      <c r="BK4" s="635"/>
      <c r="BL4" s="635"/>
      <c r="BM4" s="635"/>
      <c r="BN4" s="635"/>
      <c r="BO4" s="635"/>
      <c r="BP4" s="635"/>
      <c r="BQ4" s="635"/>
      <c r="BR4" s="635"/>
      <c r="BS4" s="635"/>
      <c r="BT4" s="635"/>
      <c r="BU4" s="635"/>
      <c r="BV4" s="635"/>
      <c r="BW4" s="635"/>
      <c r="BX4" s="635"/>
      <c r="BY4" s="635"/>
      <c r="BZ4" s="635"/>
      <c r="CA4" s="635"/>
      <c r="CB4" s="635"/>
      <c r="CC4" s="635"/>
      <c r="CD4" s="635"/>
      <c r="CE4" s="635"/>
      <c r="CF4" s="635"/>
      <c r="CG4" s="635"/>
      <c r="CH4" s="635"/>
      <c r="CI4" s="635"/>
      <c r="CJ4" s="635"/>
      <c r="CK4" s="635"/>
      <c r="CL4" s="635"/>
      <c r="CM4" s="635"/>
      <c r="CN4" s="635"/>
      <c r="CO4" s="635"/>
      <c r="CP4" s="635"/>
      <c r="CQ4" s="635"/>
      <c r="CR4" s="635"/>
      <c r="CS4" s="635"/>
      <c r="CT4" s="635"/>
      <c r="CU4" s="635"/>
      <c r="CV4" s="635"/>
      <c r="CW4" s="635"/>
      <c r="CX4" s="635"/>
      <c r="CY4" s="635"/>
      <c r="CZ4" s="635"/>
      <c r="DA4" s="635"/>
      <c r="DB4" s="635"/>
      <c r="DC4" s="635"/>
      <c r="DD4" s="635"/>
      <c r="DE4" s="635"/>
      <c r="DF4" s="635"/>
      <c r="DG4" s="635"/>
      <c r="DH4" s="635"/>
      <c r="DI4" s="635"/>
      <c r="DJ4" s="635"/>
      <c r="DK4" s="635"/>
      <c r="DL4" s="635"/>
      <c r="DM4" s="635"/>
      <c r="DN4" s="635"/>
      <c r="DO4" s="635"/>
      <c r="DP4" s="635"/>
      <c r="DQ4" s="635"/>
      <c r="DR4" s="635"/>
      <c r="DS4" s="635"/>
      <c r="DT4" s="635"/>
      <c r="DU4" s="635"/>
      <c r="DV4" s="635"/>
      <c r="DW4" s="635"/>
      <c r="DX4" s="635"/>
      <c r="DY4" s="635"/>
      <c r="DZ4" s="635"/>
      <c r="EA4" s="635"/>
      <c r="EB4" s="635"/>
      <c r="EC4" s="635"/>
      <c r="ED4" s="635"/>
      <c r="EE4" s="635"/>
      <c r="EF4" s="635"/>
      <c r="EG4" s="635"/>
    </row>
    <row r="5" spans="1:137" s="4" customFormat="1" x14ac:dyDescent="0.2">
      <c r="A5" s="636" t="s">
        <v>1326</v>
      </c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6"/>
      <c r="AE5" s="636"/>
      <c r="AF5" s="636"/>
      <c r="AG5" s="636"/>
      <c r="AH5" s="636"/>
      <c r="AI5" s="636"/>
      <c r="AJ5" s="636"/>
      <c r="AK5" s="636"/>
      <c r="AL5" s="636"/>
      <c r="AM5" s="636"/>
      <c r="AN5" s="636"/>
      <c r="AO5" s="636"/>
      <c r="AP5" s="636"/>
      <c r="AQ5" s="636"/>
      <c r="AR5" s="636"/>
      <c r="AS5" s="636"/>
      <c r="AT5" s="636"/>
      <c r="AU5" s="636"/>
      <c r="AV5" s="636"/>
      <c r="AW5" s="636"/>
      <c r="AX5" s="636"/>
      <c r="AY5" s="636"/>
      <c r="AZ5" s="636"/>
      <c r="BA5" s="636"/>
      <c r="BB5" s="636"/>
      <c r="BC5" s="636"/>
      <c r="BD5" s="636"/>
      <c r="BE5" s="636"/>
      <c r="BF5" s="636"/>
      <c r="BG5" s="636"/>
      <c r="BH5" s="636"/>
      <c r="BI5" s="636"/>
      <c r="BJ5" s="636"/>
      <c r="BK5" s="636"/>
      <c r="BL5" s="636"/>
      <c r="BM5" s="636"/>
      <c r="BN5" s="636"/>
      <c r="BO5" s="636"/>
      <c r="BP5" s="636"/>
      <c r="BQ5" s="636"/>
      <c r="BR5" s="636"/>
      <c r="BS5" s="636"/>
      <c r="BT5" s="636"/>
      <c r="BU5" s="636"/>
      <c r="BV5" s="636"/>
      <c r="BW5" s="636"/>
      <c r="BX5" s="636"/>
      <c r="BY5" s="636"/>
      <c r="BZ5" s="636"/>
      <c r="CA5" s="636"/>
      <c r="CB5" s="636"/>
      <c r="CC5" s="636"/>
      <c r="CD5" s="636"/>
      <c r="CE5" s="636"/>
      <c r="CF5" s="636"/>
      <c r="CG5" s="636"/>
      <c r="CH5" s="636"/>
      <c r="CI5" s="636"/>
      <c r="CJ5" s="636"/>
      <c r="CK5" s="636"/>
      <c r="CL5" s="636"/>
      <c r="CM5" s="636"/>
      <c r="CN5" s="636"/>
      <c r="CO5" s="636"/>
      <c r="CP5" s="636"/>
      <c r="CQ5" s="636"/>
      <c r="CR5" s="636"/>
      <c r="CS5" s="636"/>
      <c r="CT5" s="636"/>
      <c r="CU5" s="636"/>
      <c r="CV5" s="636"/>
      <c r="CW5" s="636"/>
      <c r="CX5" s="636"/>
      <c r="CY5" s="636"/>
      <c r="CZ5" s="636"/>
      <c r="DA5" s="636"/>
      <c r="DB5" s="636"/>
      <c r="DC5" s="636"/>
      <c r="DD5" s="636"/>
      <c r="DE5" s="636"/>
      <c r="DF5" s="636"/>
      <c r="DG5" s="636"/>
      <c r="DH5" s="636"/>
      <c r="DI5" s="636"/>
      <c r="DJ5" s="636"/>
      <c r="DK5" s="636"/>
      <c r="DL5" s="636"/>
      <c r="DM5" s="636"/>
      <c r="DN5" s="636"/>
      <c r="DO5" s="636"/>
      <c r="DP5" s="636"/>
      <c r="DQ5" s="636"/>
      <c r="DR5" s="636"/>
      <c r="DS5" s="636"/>
      <c r="DT5" s="636"/>
      <c r="DU5" s="636"/>
      <c r="DV5" s="636"/>
      <c r="DW5" s="636"/>
      <c r="DX5" s="636"/>
      <c r="DY5" s="636"/>
      <c r="DZ5" s="636"/>
      <c r="EA5" s="636"/>
      <c r="EB5" s="636"/>
      <c r="EC5" s="636"/>
      <c r="ED5" s="636"/>
      <c r="EE5" s="636"/>
      <c r="EF5" s="636"/>
      <c r="EG5" s="636"/>
    </row>
    <row r="6" spans="1:137" s="3" customFormat="1" x14ac:dyDescent="0.2">
      <c r="A6" s="636" t="s">
        <v>1256</v>
      </c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6"/>
      <c r="Z6" s="636"/>
      <c r="AA6" s="636"/>
      <c r="AB6" s="636"/>
      <c r="AC6" s="636"/>
      <c r="AD6" s="636"/>
      <c r="AE6" s="636"/>
      <c r="AF6" s="636"/>
      <c r="AG6" s="636"/>
      <c r="AH6" s="636"/>
      <c r="AI6" s="636"/>
      <c r="AJ6" s="636"/>
      <c r="AK6" s="636"/>
      <c r="AL6" s="636"/>
      <c r="AM6" s="636"/>
      <c r="AN6" s="636"/>
      <c r="AO6" s="636"/>
      <c r="AP6" s="636"/>
      <c r="AQ6" s="636"/>
      <c r="AR6" s="636"/>
      <c r="AS6" s="636"/>
      <c r="AT6" s="636"/>
      <c r="AU6" s="636"/>
      <c r="AV6" s="636"/>
      <c r="AW6" s="636"/>
      <c r="AX6" s="636"/>
      <c r="AY6" s="636"/>
      <c r="AZ6" s="636"/>
      <c r="BA6" s="636"/>
      <c r="BB6" s="636"/>
      <c r="BC6" s="636"/>
      <c r="BD6" s="636"/>
      <c r="BE6" s="636"/>
      <c r="BF6" s="636"/>
      <c r="BG6" s="636"/>
      <c r="BH6" s="636"/>
      <c r="BI6" s="636"/>
      <c r="BJ6" s="636"/>
      <c r="BK6" s="636"/>
      <c r="BL6" s="636"/>
      <c r="BM6" s="636"/>
      <c r="BN6" s="636"/>
      <c r="BO6" s="636"/>
      <c r="BP6" s="636"/>
      <c r="BQ6" s="636"/>
      <c r="BR6" s="636"/>
      <c r="BS6" s="636"/>
      <c r="BT6" s="636"/>
      <c r="BU6" s="636"/>
      <c r="BV6" s="636"/>
      <c r="BW6" s="636"/>
      <c r="BX6" s="636"/>
      <c r="BY6" s="636"/>
      <c r="BZ6" s="636"/>
      <c r="CA6" s="636"/>
      <c r="CB6" s="636"/>
      <c r="CC6" s="636"/>
      <c r="CD6" s="636"/>
      <c r="CE6" s="636"/>
      <c r="CF6" s="636"/>
      <c r="CG6" s="636"/>
      <c r="CH6" s="636"/>
      <c r="CI6" s="636"/>
      <c r="CJ6" s="636"/>
      <c r="CK6" s="636"/>
      <c r="CL6" s="636"/>
      <c r="CM6" s="636"/>
      <c r="CN6" s="636"/>
      <c r="CO6" s="636"/>
      <c r="CP6" s="636"/>
      <c r="CQ6" s="636"/>
      <c r="CR6" s="636"/>
      <c r="CS6" s="636"/>
      <c r="CT6" s="636"/>
      <c r="CU6" s="636"/>
      <c r="CV6" s="636"/>
      <c r="CW6" s="636"/>
      <c r="CX6" s="636"/>
      <c r="CY6" s="636"/>
      <c r="CZ6" s="636"/>
      <c r="DA6" s="636"/>
      <c r="DB6" s="636"/>
      <c r="DC6" s="636"/>
      <c r="DD6" s="636"/>
      <c r="DE6" s="636"/>
      <c r="DF6" s="636"/>
      <c r="DG6" s="636"/>
      <c r="DH6" s="636"/>
      <c r="DI6" s="636"/>
      <c r="DJ6" s="636"/>
      <c r="DK6" s="636"/>
      <c r="DL6" s="636"/>
      <c r="DM6" s="636"/>
      <c r="DN6" s="636"/>
      <c r="DO6" s="636"/>
      <c r="DP6" s="636"/>
      <c r="DQ6" s="636"/>
      <c r="DR6" s="636"/>
      <c r="DS6" s="636"/>
      <c r="DT6" s="636"/>
      <c r="DU6" s="636"/>
      <c r="DV6" s="636"/>
      <c r="DW6" s="636"/>
      <c r="DX6" s="636"/>
      <c r="DY6" s="636"/>
      <c r="DZ6" s="636"/>
      <c r="EA6" s="636"/>
      <c r="EB6" s="636"/>
      <c r="EC6" s="636"/>
      <c r="ED6" s="636"/>
      <c r="EE6" s="636"/>
      <c r="EF6" s="636"/>
      <c r="EG6" s="636"/>
    </row>
    <row r="7" spans="1:137" s="1" customFormat="1" ht="12" customHeight="1" x14ac:dyDescent="0.2">
      <c r="B7" s="137"/>
      <c r="C7" s="129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</row>
    <row r="8" spans="1:137" s="1" customFormat="1" ht="25.5" customHeight="1" x14ac:dyDescent="0.25">
      <c r="B8" s="637" t="s">
        <v>988</v>
      </c>
      <c r="C8" s="637"/>
      <c r="D8" s="637"/>
      <c r="E8" s="637"/>
      <c r="F8" s="637"/>
      <c r="G8" s="637"/>
      <c r="H8" s="637"/>
      <c r="I8" s="637"/>
      <c r="J8" s="637"/>
      <c r="K8" s="637"/>
      <c r="L8" s="637"/>
      <c r="M8" s="637"/>
      <c r="N8" s="637"/>
      <c r="O8" s="637"/>
      <c r="P8" s="637"/>
      <c r="Q8" s="637"/>
      <c r="R8" s="637"/>
      <c r="S8" s="637"/>
      <c r="T8" s="637"/>
      <c r="U8" s="637"/>
      <c r="V8" s="637"/>
      <c r="W8" s="637"/>
      <c r="X8" s="637"/>
      <c r="Y8" s="637"/>
      <c r="Z8" s="637"/>
      <c r="AA8" s="637"/>
      <c r="AB8" s="637"/>
      <c r="AC8" s="637"/>
      <c r="AD8" s="637"/>
      <c r="AE8" s="637"/>
    </row>
    <row r="9" spans="1:137" s="4" customFormat="1" ht="18.75" customHeight="1" x14ac:dyDescent="0.2">
      <c r="B9" s="286"/>
      <c r="C9" s="540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</row>
    <row r="10" spans="1:137" s="133" customFormat="1" ht="13.5" customHeight="1" x14ac:dyDescent="0.2">
      <c r="A10" s="627" t="s">
        <v>0</v>
      </c>
      <c r="B10" s="638" t="s">
        <v>398</v>
      </c>
      <c r="C10" s="625" t="s">
        <v>399</v>
      </c>
      <c r="D10" s="625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625"/>
      <c r="U10" s="625"/>
      <c r="V10" s="625"/>
      <c r="W10" s="625"/>
      <c r="X10" s="625"/>
      <c r="Y10" s="625"/>
      <c r="Z10" s="625"/>
      <c r="AA10" s="625"/>
      <c r="AB10" s="625"/>
      <c r="AC10" s="625"/>
      <c r="AD10" s="625"/>
      <c r="AE10" s="625"/>
      <c r="AF10" s="625"/>
      <c r="AG10" s="625"/>
      <c r="AH10" s="625"/>
      <c r="AI10" s="625"/>
      <c r="AJ10" s="625"/>
      <c r="AK10" s="625"/>
      <c r="AL10" s="625"/>
      <c r="AM10" s="625"/>
      <c r="AN10" s="625"/>
      <c r="AO10" s="625"/>
      <c r="AP10" s="625"/>
      <c r="AQ10" s="625"/>
      <c r="AR10" s="625"/>
      <c r="AS10" s="625"/>
      <c r="AT10" s="625"/>
      <c r="AU10" s="625"/>
      <c r="AV10" s="625"/>
      <c r="AW10" s="625"/>
      <c r="AX10" s="625"/>
      <c r="AY10" s="625"/>
      <c r="AZ10" s="625"/>
      <c r="BA10" s="625"/>
      <c r="BB10" s="625"/>
      <c r="BC10" s="625" t="s">
        <v>400</v>
      </c>
      <c r="BD10" s="625"/>
      <c r="BE10" s="625"/>
      <c r="BF10" s="625"/>
      <c r="BG10" s="625"/>
      <c r="BH10" s="625"/>
      <c r="BI10" s="625"/>
      <c r="BJ10" s="625"/>
      <c r="BK10" s="625"/>
      <c r="BL10" s="625"/>
      <c r="BM10" s="625"/>
      <c r="BN10" s="625"/>
      <c r="BO10" s="625"/>
      <c r="BP10" s="625"/>
      <c r="BQ10" s="625"/>
      <c r="BR10" s="625"/>
      <c r="BS10" s="625"/>
      <c r="BT10" s="625"/>
      <c r="BU10" s="625"/>
      <c r="BV10" s="625"/>
      <c r="BW10" s="625"/>
      <c r="BX10" s="625"/>
      <c r="BY10" s="625"/>
      <c r="BZ10" s="625"/>
      <c r="CA10" s="625"/>
      <c r="CB10" s="625"/>
      <c r="CC10" s="625"/>
      <c r="CD10" s="625"/>
      <c r="CE10" s="625"/>
      <c r="CF10" s="625"/>
      <c r="CG10" s="625"/>
      <c r="CH10" s="625"/>
      <c r="CI10" s="625"/>
      <c r="CJ10" s="625"/>
      <c r="CK10" s="625"/>
      <c r="CL10" s="625"/>
      <c r="CM10" s="625"/>
      <c r="CN10" s="625"/>
      <c r="CO10" s="625"/>
      <c r="CP10" s="625"/>
      <c r="CQ10" s="625"/>
      <c r="CR10" s="625"/>
      <c r="CS10" s="625"/>
      <c r="CT10" s="625"/>
      <c r="CU10" s="625"/>
      <c r="CV10" s="625"/>
      <c r="CW10" s="625"/>
      <c r="CX10" s="625"/>
      <c r="CY10" s="625"/>
      <c r="CZ10" s="625"/>
      <c r="DA10" s="625"/>
      <c r="DB10" s="625"/>
      <c r="DC10" s="625"/>
      <c r="DD10" s="625"/>
      <c r="DE10" s="625"/>
      <c r="DF10" s="625"/>
      <c r="DG10" s="625"/>
      <c r="DH10" s="625"/>
      <c r="DI10" s="625"/>
      <c r="DJ10" s="625"/>
      <c r="DK10" s="625"/>
      <c r="DL10" s="625"/>
      <c r="DM10" s="625"/>
      <c r="DN10" s="625"/>
      <c r="DO10" s="625"/>
      <c r="DP10" s="625"/>
      <c r="DQ10" s="625"/>
      <c r="DR10" s="625"/>
      <c r="DS10" s="625"/>
      <c r="DT10" s="625"/>
      <c r="DU10" s="625"/>
      <c r="DV10" s="625"/>
      <c r="DW10" s="625"/>
      <c r="DX10" s="625"/>
      <c r="DY10" s="625"/>
      <c r="DZ10" s="625"/>
      <c r="EA10" s="625"/>
      <c r="EB10" s="625"/>
    </row>
    <row r="11" spans="1:137" s="133" customFormat="1" ht="34.5" customHeight="1" x14ac:dyDescent="0.2">
      <c r="A11" s="627"/>
      <c r="B11" s="638"/>
      <c r="C11" s="628" t="s">
        <v>401</v>
      </c>
      <c r="D11" s="629"/>
      <c r="E11" s="629"/>
      <c r="F11" s="629"/>
      <c r="G11" s="629"/>
      <c r="H11" s="629"/>
      <c r="I11" s="629"/>
      <c r="J11" s="629"/>
      <c r="K11" s="629"/>
      <c r="L11" s="629"/>
      <c r="M11" s="629"/>
      <c r="N11" s="629"/>
      <c r="O11" s="629"/>
      <c r="P11" s="629"/>
      <c r="Q11" s="629"/>
      <c r="R11" s="629"/>
      <c r="S11" s="629"/>
      <c r="T11" s="629"/>
      <c r="U11" s="629"/>
      <c r="V11" s="629"/>
      <c r="W11" s="629"/>
      <c r="X11" s="629"/>
      <c r="Y11" s="629"/>
      <c r="Z11" s="629"/>
      <c r="AA11" s="629"/>
      <c r="AB11" s="630"/>
      <c r="AC11" s="631" t="s">
        <v>402</v>
      </c>
      <c r="AD11" s="631"/>
      <c r="AE11" s="631"/>
      <c r="AF11" s="631"/>
      <c r="AG11" s="631"/>
      <c r="AH11" s="631"/>
      <c r="AI11" s="631"/>
      <c r="AJ11" s="631"/>
      <c r="AK11" s="631"/>
      <c r="AL11" s="631"/>
      <c r="AM11" s="631"/>
      <c r="AN11" s="631"/>
      <c r="AO11" s="631"/>
      <c r="AP11" s="631"/>
      <c r="AQ11" s="631"/>
      <c r="AR11" s="631"/>
      <c r="AS11" s="631"/>
      <c r="AT11" s="631"/>
      <c r="AU11" s="631"/>
      <c r="AV11" s="631"/>
      <c r="AW11" s="631"/>
      <c r="AX11" s="631"/>
      <c r="AY11" s="631"/>
      <c r="AZ11" s="631"/>
      <c r="BA11" s="631"/>
      <c r="BB11" s="631"/>
      <c r="BC11" s="631" t="s">
        <v>989</v>
      </c>
      <c r="BD11" s="631"/>
      <c r="BE11" s="631"/>
      <c r="BF11" s="631"/>
      <c r="BG11" s="631"/>
      <c r="BH11" s="631"/>
      <c r="BI11" s="631"/>
      <c r="BJ11" s="631"/>
      <c r="BK11" s="631"/>
      <c r="BL11" s="631"/>
      <c r="BM11" s="631"/>
      <c r="BN11" s="631"/>
      <c r="BO11" s="631"/>
      <c r="BP11" s="631"/>
      <c r="BQ11" s="631"/>
      <c r="BR11" s="631"/>
      <c r="BS11" s="631"/>
      <c r="BT11" s="631"/>
      <c r="BU11" s="631"/>
      <c r="BV11" s="631"/>
      <c r="BW11" s="631"/>
      <c r="BX11" s="631"/>
      <c r="BY11" s="631"/>
      <c r="BZ11" s="631"/>
      <c r="CA11" s="631"/>
      <c r="CB11" s="631"/>
      <c r="CC11" s="631" t="s">
        <v>404</v>
      </c>
      <c r="CD11" s="631"/>
      <c r="CE11" s="631"/>
      <c r="CF11" s="631"/>
      <c r="CG11" s="631"/>
      <c r="CH11" s="631"/>
      <c r="CI11" s="631"/>
      <c r="CJ11" s="631"/>
      <c r="CK11" s="631"/>
      <c r="CL11" s="631"/>
      <c r="CM11" s="631"/>
      <c r="CN11" s="631"/>
      <c r="CO11" s="631"/>
      <c r="CP11" s="631"/>
      <c r="CQ11" s="631"/>
      <c r="CR11" s="631"/>
      <c r="CS11" s="631"/>
      <c r="CT11" s="631"/>
      <c r="CU11" s="631"/>
      <c r="CV11" s="631"/>
      <c r="CW11" s="631"/>
      <c r="CX11" s="631"/>
      <c r="CY11" s="631"/>
      <c r="CZ11" s="631"/>
      <c r="DA11" s="631"/>
      <c r="DB11" s="631"/>
      <c r="DC11" s="631" t="s">
        <v>405</v>
      </c>
      <c r="DD11" s="631"/>
      <c r="DE11" s="631"/>
      <c r="DF11" s="631"/>
      <c r="DG11" s="631"/>
      <c r="DH11" s="631"/>
      <c r="DI11" s="631"/>
      <c r="DJ11" s="631"/>
      <c r="DK11" s="631"/>
      <c r="DL11" s="631"/>
      <c r="DM11" s="631"/>
      <c r="DN11" s="631"/>
      <c r="DO11" s="631"/>
      <c r="DP11" s="631"/>
      <c r="DQ11" s="631"/>
      <c r="DR11" s="631"/>
      <c r="DS11" s="631"/>
      <c r="DT11" s="631"/>
      <c r="DU11" s="631"/>
      <c r="DV11" s="631"/>
      <c r="DW11" s="631"/>
      <c r="DX11" s="631"/>
      <c r="DY11" s="631"/>
      <c r="DZ11" s="631"/>
      <c r="EA11" s="631"/>
      <c r="EB11" s="631"/>
    </row>
    <row r="12" spans="1:137" s="2" customFormat="1" ht="21.75" customHeight="1" x14ac:dyDescent="0.2">
      <c r="A12" s="627"/>
      <c r="B12" s="638"/>
      <c r="C12" s="617" t="s">
        <v>990</v>
      </c>
      <c r="D12" s="632" t="s">
        <v>407</v>
      </c>
      <c r="E12" s="633"/>
      <c r="F12" s="633"/>
      <c r="G12" s="633"/>
      <c r="H12" s="633"/>
      <c r="I12" s="633"/>
      <c r="J12" s="633"/>
      <c r="K12" s="633"/>
      <c r="L12" s="633"/>
      <c r="M12" s="633"/>
      <c r="N12" s="633"/>
      <c r="O12" s="633"/>
      <c r="P12" s="633"/>
      <c r="Q12" s="633"/>
      <c r="R12" s="633"/>
      <c r="S12" s="633"/>
      <c r="T12" s="633"/>
      <c r="U12" s="633"/>
      <c r="V12" s="633"/>
      <c r="W12" s="633"/>
      <c r="X12" s="633"/>
      <c r="Y12" s="633"/>
      <c r="Z12" s="633"/>
      <c r="AA12" s="633"/>
      <c r="AB12" s="634"/>
      <c r="AC12" s="617" t="s">
        <v>990</v>
      </c>
      <c r="AD12" s="625" t="s">
        <v>407</v>
      </c>
      <c r="AE12" s="625"/>
      <c r="AF12" s="625"/>
      <c r="AG12" s="625"/>
      <c r="AH12" s="625"/>
      <c r="AI12" s="625"/>
      <c r="AJ12" s="625"/>
      <c r="AK12" s="625"/>
      <c r="AL12" s="625"/>
      <c r="AM12" s="625"/>
      <c r="AN12" s="625"/>
      <c r="AO12" s="625"/>
      <c r="AP12" s="625"/>
      <c r="AQ12" s="625"/>
      <c r="AR12" s="625"/>
      <c r="AS12" s="625"/>
      <c r="AT12" s="625"/>
      <c r="AU12" s="625"/>
      <c r="AV12" s="625"/>
      <c r="AW12" s="625"/>
      <c r="AX12" s="625"/>
      <c r="AY12" s="625"/>
      <c r="AZ12" s="625"/>
      <c r="BA12" s="625"/>
      <c r="BB12" s="625"/>
      <c r="BC12" s="617" t="s">
        <v>990</v>
      </c>
      <c r="BD12" s="625" t="s">
        <v>407</v>
      </c>
      <c r="BE12" s="625"/>
      <c r="BF12" s="625"/>
      <c r="BG12" s="625"/>
      <c r="BH12" s="625"/>
      <c r="BI12" s="625"/>
      <c r="BJ12" s="625"/>
      <c r="BK12" s="625"/>
      <c r="BL12" s="625"/>
      <c r="BM12" s="625"/>
      <c r="BN12" s="625"/>
      <c r="BO12" s="625"/>
      <c r="BP12" s="625"/>
      <c r="BQ12" s="625"/>
      <c r="BR12" s="625"/>
      <c r="BS12" s="625"/>
      <c r="BT12" s="625"/>
      <c r="BU12" s="625"/>
      <c r="BV12" s="625"/>
      <c r="BW12" s="625"/>
      <c r="BX12" s="625"/>
      <c r="BY12" s="625"/>
      <c r="BZ12" s="625"/>
      <c r="CA12" s="625"/>
      <c r="CB12" s="625"/>
      <c r="CC12" s="617" t="s">
        <v>990</v>
      </c>
      <c r="CD12" s="625" t="s">
        <v>407</v>
      </c>
      <c r="CE12" s="625"/>
      <c r="CF12" s="625"/>
      <c r="CG12" s="625"/>
      <c r="CH12" s="625"/>
      <c r="CI12" s="625"/>
      <c r="CJ12" s="625"/>
      <c r="CK12" s="625"/>
      <c r="CL12" s="625"/>
      <c r="CM12" s="625"/>
      <c r="CN12" s="625"/>
      <c r="CO12" s="625"/>
      <c r="CP12" s="625"/>
      <c r="CQ12" s="625"/>
      <c r="CR12" s="625"/>
      <c r="CS12" s="625"/>
      <c r="CT12" s="625"/>
      <c r="CU12" s="625"/>
      <c r="CV12" s="625"/>
      <c r="CW12" s="625"/>
      <c r="CX12" s="625"/>
      <c r="CY12" s="625"/>
      <c r="CZ12" s="625"/>
      <c r="DA12" s="625"/>
      <c r="DB12" s="625"/>
      <c r="DC12" s="617" t="s">
        <v>990</v>
      </c>
      <c r="DD12" s="625" t="s">
        <v>407</v>
      </c>
      <c r="DE12" s="625"/>
      <c r="DF12" s="625"/>
      <c r="DG12" s="625"/>
      <c r="DH12" s="625"/>
      <c r="DI12" s="625"/>
      <c r="DJ12" s="625"/>
      <c r="DK12" s="625"/>
      <c r="DL12" s="625"/>
      <c r="DM12" s="625"/>
      <c r="DN12" s="625"/>
      <c r="DO12" s="625"/>
      <c r="DP12" s="625"/>
      <c r="DQ12" s="625"/>
      <c r="DR12" s="625"/>
      <c r="DS12" s="625"/>
      <c r="DT12" s="625"/>
      <c r="DU12" s="625"/>
      <c r="DV12" s="625"/>
      <c r="DW12" s="625"/>
      <c r="DX12" s="625"/>
      <c r="DY12" s="625"/>
      <c r="DZ12" s="625"/>
      <c r="EA12" s="625"/>
      <c r="EB12" s="625"/>
    </row>
    <row r="13" spans="1:137" s="2" customFormat="1" ht="13.5" customHeight="1" x14ac:dyDescent="0.2">
      <c r="A13" s="627"/>
      <c r="B13" s="638"/>
      <c r="C13" s="617"/>
      <c r="D13" s="207">
        <v>2021</v>
      </c>
      <c r="E13" s="208">
        <v>2022</v>
      </c>
      <c r="F13" s="207">
        <v>2023</v>
      </c>
      <c r="G13" s="208">
        <v>2024</v>
      </c>
      <c r="H13" s="207">
        <v>2025</v>
      </c>
      <c r="I13" s="208">
        <v>2026</v>
      </c>
      <c r="J13" s="207">
        <v>2027</v>
      </c>
      <c r="K13" s="208">
        <v>2028</v>
      </c>
      <c r="L13" s="207">
        <v>2029</v>
      </c>
      <c r="M13" s="208">
        <v>2030</v>
      </c>
      <c r="N13" s="207">
        <v>2031</v>
      </c>
      <c r="O13" s="208">
        <v>2032</v>
      </c>
      <c r="P13" s="207">
        <v>2033</v>
      </c>
      <c r="Q13" s="208">
        <v>2034</v>
      </c>
      <c r="R13" s="207">
        <v>2035</v>
      </c>
      <c r="S13" s="208">
        <v>2036</v>
      </c>
      <c r="T13" s="207">
        <v>2037</v>
      </c>
      <c r="U13" s="208">
        <v>2038</v>
      </c>
      <c r="V13" s="207">
        <v>2039</v>
      </c>
      <c r="W13" s="208">
        <v>2040</v>
      </c>
      <c r="X13" s="207">
        <v>2041</v>
      </c>
      <c r="Y13" s="208">
        <v>2042</v>
      </c>
      <c r="Z13" s="207">
        <v>2043</v>
      </c>
      <c r="AA13" s="208">
        <v>2044</v>
      </c>
      <c r="AB13" s="207">
        <v>2045</v>
      </c>
      <c r="AC13" s="617"/>
      <c r="AD13" s="207">
        <v>2021</v>
      </c>
      <c r="AE13" s="208">
        <v>2022</v>
      </c>
      <c r="AF13" s="207">
        <v>2023</v>
      </c>
      <c r="AG13" s="208">
        <v>2024</v>
      </c>
      <c r="AH13" s="207">
        <v>2025</v>
      </c>
      <c r="AI13" s="208">
        <v>2026</v>
      </c>
      <c r="AJ13" s="207">
        <v>2027</v>
      </c>
      <c r="AK13" s="208">
        <v>2028</v>
      </c>
      <c r="AL13" s="207">
        <v>2029</v>
      </c>
      <c r="AM13" s="208">
        <v>2030</v>
      </c>
      <c r="AN13" s="207">
        <v>2031</v>
      </c>
      <c r="AO13" s="208">
        <v>2032</v>
      </c>
      <c r="AP13" s="207">
        <v>2033</v>
      </c>
      <c r="AQ13" s="208">
        <v>2034</v>
      </c>
      <c r="AR13" s="207">
        <v>2035</v>
      </c>
      <c r="AS13" s="208">
        <v>2036</v>
      </c>
      <c r="AT13" s="207">
        <v>2037</v>
      </c>
      <c r="AU13" s="208">
        <v>2038</v>
      </c>
      <c r="AV13" s="207">
        <v>2039</v>
      </c>
      <c r="AW13" s="208">
        <v>2040</v>
      </c>
      <c r="AX13" s="207">
        <v>2041</v>
      </c>
      <c r="AY13" s="208">
        <v>2042</v>
      </c>
      <c r="AZ13" s="207">
        <v>2043</v>
      </c>
      <c r="BA13" s="208">
        <v>2044</v>
      </c>
      <c r="BB13" s="207">
        <v>2045</v>
      </c>
      <c r="BC13" s="617"/>
      <c r="BD13" s="207">
        <v>2021</v>
      </c>
      <c r="BE13" s="208">
        <v>2022</v>
      </c>
      <c r="BF13" s="207">
        <v>2023</v>
      </c>
      <c r="BG13" s="208">
        <v>2024</v>
      </c>
      <c r="BH13" s="207">
        <v>2025</v>
      </c>
      <c r="BI13" s="208">
        <v>2026</v>
      </c>
      <c r="BJ13" s="207">
        <v>2027</v>
      </c>
      <c r="BK13" s="208">
        <v>2028</v>
      </c>
      <c r="BL13" s="207">
        <v>2029</v>
      </c>
      <c r="BM13" s="208">
        <v>2030</v>
      </c>
      <c r="BN13" s="207">
        <v>2031</v>
      </c>
      <c r="BO13" s="208">
        <v>2032</v>
      </c>
      <c r="BP13" s="207">
        <v>2033</v>
      </c>
      <c r="BQ13" s="208">
        <v>2034</v>
      </c>
      <c r="BR13" s="207">
        <v>2035</v>
      </c>
      <c r="BS13" s="208">
        <v>2036</v>
      </c>
      <c r="BT13" s="207">
        <v>2037</v>
      </c>
      <c r="BU13" s="208">
        <v>2038</v>
      </c>
      <c r="BV13" s="207">
        <v>2039</v>
      </c>
      <c r="BW13" s="208">
        <v>2040</v>
      </c>
      <c r="BX13" s="207">
        <v>2041</v>
      </c>
      <c r="BY13" s="208">
        <v>2042</v>
      </c>
      <c r="BZ13" s="207">
        <v>2043</v>
      </c>
      <c r="CA13" s="208">
        <v>2044</v>
      </c>
      <c r="CB13" s="207">
        <v>2045</v>
      </c>
      <c r="CC13" s="617"/>
      <c r="CD13" s="207">
        <v>2021</v>
      </c>
      <c r="CE13" s="208">
        <v>2022</v>
      </c>
      <c r="CF13" s="207">
        <v>2023</v>
      </c>
      <c r="CG13" s="208">
        <v>2024</v>
      </c>
      <c r="CH13" s="207">
        <v>2025</v>
      </c>
      <c r="CI13" s="208">
        <v>2026</v>
      </c>
      <c r="CJ13" s="207">
        <v>2027</v>
      </c>
      <c r="CK13" s="208">
        <v>2028</v>
      </c>
      <c r="CL13" s="207">
        <v>2029</v>
      </c>
      <c r="CM13" s="208">
        <v>2030</v>
      </c>
      <c r="CN13" s="207">
        <v>2031</v>
      </c>
      <c r="CO13" s="208">
        <v>2032</v>
      </c>
      <c r="CP13" s="207">
        <v>2033</v>
      </c>
      <c r="CQ13" s="208">
        <v>2034</v>
      </c>
      <c r="CR13" s="207">
        <v>2035</v>
      </c>
      <c r="CS13" s="208">
        <v>2036</v>
      </c>
      <c r="CT13" s="207">
        <v>2037</v>
      </c>
      <c r="CU13" s="208">
        <v>2038</v>
      </c>
      <c r="CV13" s="207">
        <v>2039</v>
      </c>
      <c r="CW13" s="208">
        <v>2040</v>
      </c>
      <c r="CX13" s="207">
        <v>2041</v>
      </c>
      <c r="CY13" s="208">
        <v>2042</v>
      </c>
      <c r="CZ13" s="207">
        <v>2043</v>
      </c>
      <c r="DA13" s="208">
        <v>2044</v>
      </c>
      <c r="DB13" s="207">
        <v>2045</v>
      </c>
      <c r="DC13" s="617"/>
      <c r="DD13" s="207">
        <v>2021</v>
      </c>
      <c r="DE13" s="208">
        <v>2022</v>
      </c>
      <c r="DF13" s="207">
        <v>2023</v>
      </c>
      <c r="DG13" s="208">
        <v>2024</v>
      </c>
      <c r="DH13" s="207">
        <v>2025</v>
      </c>
      <c r="DI13" s="208">
        <v>2026</v>
      </c>
      <c r="DJ13" s="207">
        <v>2027</v>
      </c>
      <c r="DK13" s="208">
        <v>2028</v>
      </c>
      <c r="DL13" s="207">
        <v>2029</v>
      </c>
      <c r="DM13" s="208">
        <v>2030</v>
      </c>
      <c r="DN13" s="207">
        <v>2031</v>
      </c>
      <c r="DO13" s="208">
        <v>2032</v>
      </c>
      <c r="DP13" s="207">
        <v>2033</v>
      </c>
      <c r="DQ13" s="208">
        <v>2034</v>
      </c>
      <c r="DR13" s="207">
        <v>2035</v>
      </c>
      <c r="DS13" s="208">
        <v>2036</v>
      </c>
      <c r="DT13" s="207">
        <v>2037</v>
      </c>
      <c r="DU13" s="208">
        <v>2038</v>
      </c>
      <c r="DV13" s="207">
        <v>2039</v>
      </c>
      <c r="DW13" s="208">
        <v>2040</v>
      </c>
      <c r="DX13" s="207">
        <v>2041</v>
      </c>
      <c r="DY13" s="208">
        <v>2042</v>
      </c>
      <c r="DZ13" s="207">
        <v>2043</v>
      </c>
      <c r="EA13" s="208">
        <v>2044</v>
      </c>
      <c r="EB13" s="207">
        <v>2045</v>
      </c>
    </row>
    <row r="14" spans="1:137" ht="22.5" customHeight="1" x14ac:dyDescent="0.2">
      <c r="A14" s="209">
        <v>1</v>
      </c>
      <c r="B14" s="219" t="s">
        <v>991</v>
      </c>
      <c r="C14" s="210">
        <v>0.32875271220987573</v>
      </c>
      <c r="D14" s="210">
        <v>0.32875271220987573</v>
      </c>
      <c r="E14" s="210">
        <v>0.32875271220987573</v>
      </c>
      <c r="F14" s="210">
        <v>0.32875271220987573</v>
      </c>
      <c r="G14" s="210">
        <v>0.32875271220987573</v>
      </c>
      <c r="H14" s="210">
        <v>0.32875271220987573</v>
      </c>
      <c r="I14" s="210">
        <v>0.32875271220987573</v>
      </c>
      <c r="J14" s="210">
        <v>0.32875271220987573</v>
      </c>
      <c r="K14" s="210">
        <v>0.32875271220987573</v>
      </c>
      <c r="L14" s="210">
        <v>0.32875271220987573</v>
      </c>
      <c r="M14" s="210">
        <v>0.32875271220987573</v>
      </c>
      <c r="N14" s="210">
        <v>0.32875271220987573</v>
      </c>
      <c r="O14" s="210">
        <v>0.32875271220987573</v>
      </c>
      <c r="P14" s="210">
        <v>0.32875271220987573</v>
      </c>
      <c r="Q14" s="210">
        <v>0.32875271220987573</v>
      </c>
      <c r="R14" s="210">
        <v>0.32875271220987573</v>
      </c>
      <c r="S14" s="210">
        <v>0.32875271220987573</v>
      </c>
      <c r="T14" s="210">
        <v>0.32875271220987573</v>
      </c>
      <c r="U14" s="210">
        <v>0.32875271220987573</v>
      </c>
      <c r="V14" s="210">
        <v>0.32875271220987573</v>
      </c>
      <c r="W14" s="210">
        <v>0.32875271220987573</v>
      </c>
      <c r="X14" s="210">
        <v>0.32875271220987573</v>
      </c>
      <c r="Y14" s="210">
        <v>0.32875271220987573</v>
      </c>
      <c r="Z14" s="210">
        <v>0.32875271220987573</v>
      </c>
      <c r="AA14" s="210">
        <v>0.32875271220987573</v>
      </c>
      <c r="AB14" s="210">
        <v>0.32875271220987573</v>
      </c>
      <c r="AC14" s="210">
        <v>0.25</v>
      </c>
      <c r="AD14" s="210">
        <v>0.25</v>
      </c>
      <c r="AE14" s="210">
        <v>0.25</v>
      </c>
      <c r="AF14" s="210">
        <v>0.25</v>
      </c>
      <c r="AG14" s="210">
        <v>0.25</v>
      </c>
      <c r="AH14" s="210">
        <v>0.25</v>
      </c>
      <c r="AI14" s="210">
        <v>0</v>
      </c>
      <c r="AJ14" s="210">
        <v>0</v>
      </c>
      <c r="AK14" s="210">
        <v>0</v>
      </c>
      <c r="AL14" s="210">
        <v>0</v>
      </c>
      <c r="AM14" s="210">
        <v>0</v>
      </c>
      <c r="AN14" s="210">
        <v>0</v>
      </c>
      <c r="AO14" s="210">
        <v>0</v>
      </c>
      <c r="AP14" s="210">
        <v>0</v>
      </c>
      <c r="AQ14" s="210">
        <v>0</v>
      </c>
      <c r="AR14" s="210">
        <v>0</v>
      </c>
      <c r="AS14" s="210">
        <v>0</v>
      </c>
      <c r="AT14" s="210">
        <v>0</v>
      </c>
      <c r="AU14" s="210">
        <v>0</v>
      </c>
      <c r="AV14" s="210">
        <v>0</v>
      </c>
      <c r="AW14" s="210">
        <v>0</v>
      </c>
      <c r="AX14" s="210">
        <v>0</v>
      </c>
      <c r="AY14" s="210">
        <v>0</v>
      </c>
      <c r="AZ14" s="210">
        <v>0</v>
      </c>
      <c r="BA14" s="210">
        <v>0</v>
      </c>
      <c r="BB14" s="210">
        <v>0</v>
      </c>
      <c r="BC14" s="211">
        <v>162.56179277671137</v>
      </c>
      <c r="BD14" s="211">
        <v>162.56179277671137</v>
      </c>
      <c r="BE14" s="211">
        <v>162.56179277671137</v>
      </c>
      <c r="BF14" s="211">
        <v>162.56179277671137</v>
      </c>
      <c r="BG14" s="211">
        <v>162.56179277671137</v>
      </c>
      <c r="BH14" s="211">
        <v>162.56179277671137</v>
      </c>
      <c r="BI14" s="211">
        <v>0</v>
      </c>
      <c r="BJ14" s="211">
        <v>0</v>
      </c>
      <c r="BK14" s="211">
        <v>0</v>
      </c>
      <c r="BL14" s="211">
        <v>0</v>
      </c>
      <c r="BM14" s="211">
        <v>0</v>
      </c>
      <c r="BN14" s="211">
        <v>0</v>
      </c>
      <c r="BO14" s="211">
        <v>0</v>
      </c>
      <c r="BP14" s="211">
        <v>0</v>
      </c>
      <c r="BQ14" s="211">
        <v>0</v>
      </c>
      <c r="BR14" s="211">
        <v>0</v>
      </c>
      <c r="BS14" s="211">
        <v>0</v>
      </c>
      <c r="BT14" s="211">
        <v>0</v>
      </c>
      <c r="BU14" s="211">
        <v>0</v>
      </c>
      <c r="BV14" s="211">
        <v>0</v>
      </c>
      <c r="BW14" s="211">
        <v>0</v>
      </c>
      <c r="BX14" s="211">
        <v>0</v>
      </c>
      <c r="BY14" s="211">
        <v>0</v>
      </c>
      <c r="BZ14" s="211">
        <v>0</v>
      </c>
      <c r="CA14" s="211">
        <v>0</v>
      </c>
      <c r="CB14" s="211">
        <v>0</v>
      </c>
      <c r="CC14" s="211">
        <v>3.2206129374000994</v>
      </c>
      <c r="CD14" s="211">
        <v>3.2206129374000994</v>
      </c>
      <c r="CE14" s="211">
        <v>3.2206129374000994</v>
      </c>
      <c r="CF14" s="211">
        <v>3.2206129374000994</v>
      </c>
      <c r="CG14" s="211">
        <v>3.2206129374000994</v>
      </c>
      <c r="CH14" s="211">
        <v>3.2206129374000994</v>
      </c>
      <c r="CI14" s="211">
        <v>3.2206129374000994</v>
      </c>
      <c r="CJ14" s="211">
        <v>3.2206129374000994</v>
      </c>
      <c r="CK14" s="211">
        <v>3.2206129374000994</v>
      </c>
      <c r="CL14" s="211">
        <v>3.2206129374000994</v>
      </c>
      <c r="CM14" s="211">
        <v>3.2206129374000994</v>
      </c>
      <c r="CN14" s="211">
        <v>3.2206129374000994</v>
      </c>
      <c r="CO14" s="211">
        <v>3.2206129374000994</v>
      </c>
      <c r="CP14" s="211">
        <v>3.2206129374000994</v>
      </c>
      <c r="CQ14" s="211">
        <v>3.2206129374000994</v>
      </c>
      <c r="CR14" s="211">
        <v>3.2206129374000994</v>
      </c>
      <c r="CS14" s="211">
        <v>3.2206129374000994</v>
      </c>
      <c r="CT14" s="211">
        <v>3.2206129374000994</v>
      </c>
      <c r="CU14" s="211">
        <v>3.2206129374000994</v>
      </c>
      <c r="CV14" s="211">
        <v>3.2206129374000994</v>
      </c>
      <c r="CW14" s="211">
        <v>3.2206129374000994</v>
      </c>
      <c r="CX14" s="211">
        <v>3.2206129374000994</v>
      </c>
      <c r="CY14" s="211">
        <v>3.2206129374000994</v>
      </c>
      <c r="CZ14" s="211">
        <v>3.2206129374000994</v>
      </c>
      <c r="DA14" s="211">
        <v>3.2206129374000994</v>
      </c>
      <c r="DB14" s="211">
        <v>3.2206129374000994</v>
      </c>
      <c r="DC14" s="211">
        <v>934.50400000000002</v>
      </c>
      <c r="DD14" s="211">
        <v>934.50400000000002</v>
      </c>
      <c r="DE14" s="211">
        <v>934.50400000000002</v>
      </c>
      <c r="DF14" s="211">
        <v>934.50400000000002</v>
      </c>
      <c r="DG14" s="211">
        <v>934.50400000000002</v>
      </c>
      <c r="DH14" s="211">
        <v>934.50400000000002</v>
      </c>
      <c r="DI14" s="211">
        <v>934.50400000000002</v>
      </c>
      <c r="DJ14" s="211">
        <v>934.50400000000002</v>
      </c>
      <c r="DK14" s="211">
        <v>934.50400000000002</v>
      </c>
      <c r="DL14" s="211">
        <v>934.50400000000002</v>
      </c>
      <c r="DM14" s="211">
        <v>934.50400000000002</v>
      </c>
      <c r="DN14" s="211">
        <v>934.50400000000002</v>
      </c>
      <c r="DO14" s="211">
        <v>934.50400000000002</v>
      </c>
      <c r="DP14" s="211">
        <v>934.50400000000002</v>
      </c>
      <c r="DQ14" s="211">
        <v>934.50400000000002</v>
      </c>
      <c r="DR14" s="211">
        <v>934.50400000000002</v>
      </c>
      <c r="DS14" s="211">
        <v>934.50400000000002</v>
      </c>
      <c r="DT14" s="211">
        <v>934.50400000000002</v>
      </c>
      <c r="DU14" s="211">
        <v>934.50400000000002</v>
      </c>
      <c r="DV14" s="211">
        <v>934.50400000000002</v>
      </c>
      <c r="DW14" s="211">
        <v>934.50400000000002</v>
      </c>
      <c r="DX14" s="211">
        <v>934.50400000000002</v>
      </c>
      <c r="DY14" s="211">
        <v>934.50400000000002</v>
      </c>
      <c r="DZ14" s="211">
        <v>934.50400000000002</v>
      </c>
      <c r="EA14" s="211">
        <v>934.50400000000002</v>
      </c>
      <c r="EB14" s="211">
        <v>934.50400000000002</v>
      </c>
    </row>
    <row r="15" spans="1:137" ht="22.5" x14ac:dyDescent="0.2">
      <c r="A15" s="209">
        <v>2</v>
      </c>
      <c r="B15" s="219" t="s">
        <v>992</v>
      </c>
      <c r="C15" s="210">
        <v>0.28274117569839596</v>
      </c>
      <c r="D15" s="210">
        <v>0.28274117569839596</v>
      </c>
      <c r="E15" s="210">
        <v>0.28274117569839596</v>
      </c>
      <c r="F15" s="210">
        <v>0.28274117569839596</v>
      </c>
      <c r="G15" s="210">
        <v>0.28274117569839596</v>
      </c>
      <c r="H15" s="210">
        <v>0.28274117569839596</v>
      </c>
      <c r="I15" s="210">
        <v>0.22332003092135294</v>
      </c>
      <c r="J15" s="210">
        <v>0.22332003092135294</v>
      </c>
      <c r="K15" s="210">
        <v>0.22332003092135294</v>
      </c>
      <c r="L15" s="210">
        <v>0.22332003092135294</v>
      </c>
      <c r="M15" s="210">
        <v>0.22332003092135294</v>
      </c>
      <c r="N15" s="210">
        <v>0.22332003092135294</v>
      </c>
      <c r="O15" s="210">
        <v>0.22332003092135294</v>
      </c>
      <c r="P15" s="210">
        <v>0.22332003092135294</v>
      </c>
      <c r="Q15" s="210">
        <v>0.22332003092135294</v>
      </c>
      <c r="R15" s="210">
        <v>0.22332003092135294</v>
      </c>
      <c r="S15" s="210">
        <v>0.22332003092135294</v>
      </c>
      <c r="T15" s="210">
        <v>0.22332003092135294</v>
      </c>
      <c r="U15" s="210">
        <v>0.22332003092135294</v>
      </c>
      <c r="V15" s="210">
        <v>0.22332003092135294</v>
      </c>
      <c r="W15" s="210">
        <v>0.22332003092135294</v>
      </c>
      <c r="X15" s="210">
        <v>0.22332003092135294</v>
      </c>
      <c r="Y15" s="210">
        <v>0.22332003092135294</v>
      </c>
      <c r="Z15" s="210">
        <v>0.22332003092135294</v>
      </c>
      <c r="AA15" s="210">
        <v>0.22332003092135294</v>
      </c>
      <c r="AB15" s="210">
        <v>0.22332003092135294</v>
      </c>
      <c r="AC15" s="210">
        <v>0.14121962402567628</v>
      </c>
      <c r="AD15" s="210">
        <v>0.14121962402567628</v>
      </c>
      <c r="AE15" s="210">
        <v>0.14121962402567628</v>
      </c>
      <c r="AF15" s="210">
        <v>0.14121962402567628</v>
      </c>
      <c r="AG15" s="210">
        <v>0.14121962402567628</v>
      </c>
      <c r="AH15" s="210">
        <v>0.14121962402567628</v>
      </c>
      <c r="AI15" s="210">
        <v>0</v>
      </c>
      <c r="AJ15" s="210">
        <v>0</v>
      </c>
      <c r="AK15" s="210">
        <v>0</v>
      </c>
      <c r="AL15" s="210">
        <v>0</v>
      </c>
      <c r="AM15" s="210">
        <v>0</v>
      </c>
      <c r="AN15" s="210">
        <v>0</v>
      </c>
      <c r="AO15" s="210">
        <v>0</v>
      </c>
      <c r="AP15" s="210">
        <v>0</v>
      </c>
      <c r="AQ15" s="210">
        <v>0</v>
      </c>
      <c r="AR15" s="210">
        <v>0</v>
      </c>
      <c r="AS15" s="210">
        <v>0</v>
      </c>
      <c r="AT15" s="210">
        <v>0</v>
      </c>
      <c r="AU15" s="210">
        <v>0</v>
      </c>
      <c r="AV15" s="210">
        <v>0</v>
      </c>
      <c r="AW15" s="210">
        <v>0</v>
      </c>
      <c r="AX15" s="210">
        <v>0</v>
      </c>
      <c r="AY15" s="210">
        <v>0</v>
      </c>
      <c r="AZ15" s="210">
        <v>0</v>
      </c>
      <c r="BA15" s="210">
        <v>0</v>
      </c>
      <c r="BB15" s="210">
        <v>0</v>
      </c>
      <c r="BC15" s="211">
        <v>160.00498845868034</v>
      </c>
      <c r="BD15" s="211">
        <v>160.00498845868034</v>
      </c>
      <c r="BE15" s="211">
        <v>160.00498845868034</v>
      </c>
      <c r="BF15" s="211">
        <v>160.00498845868034</v>
      </c>
      <c r="BG15" s="211">
        <v>160.00498845868034</v>
      </c>
      <c r="BH15" s="211">
        <v>160.00498845868034</v>
      </c>
      <c r="BI15" s="211">
        <v>158.59183257781925</v>
      </c>
      <c r="BJ15" s="211">
        <v>158.59183257781925</v>
      </c>
      <c r="BK15" s="211">
        <v>158.59183257781925</v>
      </c>
      <c r="BL15" s="211">
        <v>158.59183257781925</v>
      </c>
      <c r="BM15" s="211">
        <v>158.59183257781925</v>
      </c>
      <c r="BN15" s="211">
        <v>158.59183257781925</v>
      </c>
      <c r="BO15" s="211">
        <v>158.59183257781925</v>
      </c>
      <c r="BP15" s="211">
        <v>158.59183257781925</v>
      </c>
      <c r="BQ15" s="211">
        <v>158.59183257781925</v>
      </c>
      <c r="BR15" s="211">
        <v>158.59183257781925</v>
      </c>
      <c r="BS15" s="211">
        <v>158.59183257781925</v>
      </c>
      <c r="BT15" s="211">
        <v>158.59183257781925</v>
      </c>
      <c r="BU15" s="211">
        <v>158.59183257781925</v>
      </c>
      <c r="BV15" s="211">
        <v>158.59183257781925</v>
      </c>
      <c r="BW15" s="211">
        <v>158.59183257781925</v>
      </c>
      <c r="BX15" s="211">
        <v>158.59183257781925</v>
      </c>
      <c r="BY15" s="211">
        <v>158.59183257781925</v>
      </c>
      <c r="BZ15" s="211">
        <v>158.59183257781925</v>
      </c>
      <c r="CA15" s="211">
        <v>158.59183257781925</v>
      </c>
      <c r="CB15" s="211">
        <v>158.59183257781925</v>
      </c>
      <c r="CC15" s="211">
        <v>3.5959434867478155</v>
      </c>
      <c r="CD15" s="211">
        <v>3.5959434867478155</v>
      </c>
      <c r="CE15" s="211">
        <v>3.5959434867478155</v>
      </c>
      <c r="CF15" s="211">
        <v>3.5959434867478155</v>
      </c>
      <c r="CG15" s="211">
        <v>3.5959434867478155</v>
      </c>
      <c r="CH15" s="211">
        <v>3.5959434867478155</v>
      </c>
      <c r="CI15" s="211">
        <v>3.5959434867478155</v>
      </c>
      <c r="CJ15" s="211">
        <v>3.5959434867478155</v>
      </c>
      <c r="CK15" s="211">
        <v>3.3824052419872008</v>
      </c>
      <c r="CL15" s="211">
        <v>3.3824052419872008</v>
      </c>
      <c r="CM15" s="211">
        <v>3.3824052419872008</v>
      </c>
      <c r="CN15" s="211">
        <v>3.3824052419872008</v>
      </c>
      <c r="CO15" s="211">
        <v>3.3824052419872008</v>
      </c>
      <c r="CP15" s="211">
        <v>3.3824052419872008</v>
      </c>
      <c r="CQ15" s="211">
        <v>3.3824052419872008</v>
      </c>
      <c r="CR15" s="211">
        <v>3.3824052419872008</v>
      </c>
      <c r="CS15" s="211">
        <v>3.3824052419872008</v>
      </c>
      <c r="CT15" s="211">
        <v>3.3824052419872008</v>
      </c>
      <c r="CU15" s="211">
        <v>3.3824052419872008</v>
      </c>
      <c r="CV15" s="211">
        <v>3.3824052419872008</v>
      </c>
      <c r="CW15" s="211">
        <v>3.3824052419872008</v>
      </c>
      <c r="CX15" s="211">
        <v>3.3824052419872008</v>
      </c>
      <c r="CY15" s="211">
        <v>3.3824052419872008</v>
      </c>
      <c r="CZ15" s="211">
        <v>3.3824052419872008</v>
      </c>
      <c r="DA15" s="211">
        <v>3.3824052419872008</v>
      </c>
      <c r="DB15" s="211">
        <v>3.3824052419872008</v>
      </c>
      <c r="DC15" s="211">
        <v>6920.3580000000002</v>
      </c>
      <c r="DD15" s="211">
        <v>6920.3580000000002</v>
      </c>
      <c r="DE15" s="211">
        <v>6920.3580000000002</v>
      </c>
      <c r="DF15" s="211">
        <v>6920.3580000000002</v>
      </c>
      <c r="DG15" s="211">
        <v>6920.3580000000002</v>
      </c>
      <c r="DH15" s="211">
        <v>6920.3580000000002</v>
      </c>
      <c r="DI15" s="211">
        <v>6920.3580000000002</v>
      </c>
      <c r="DJ15" s="211">
        <v>6920.3580000000002</v>
      </c>
      <c r="DK15" s="211">
        <v>6509.4057406329957</v>
      </c>
      <c r="DL15" s="211">
        <v>6509.4057406329957</v>
      </c>
      <c r="DM15" s="211">
        <v>6509.4057406329957</v>
      </c>
      <c r="DN15" s="211">
        <v>6509.4057406329957</v>
      </c>
      <c r="DO15" s="211">
        <v>6509.4057406329957</v>
      </c>
      <c r="DP15" s="211">
        <v>6509.4057406329957</v>
      </c>
      <c r="DQ15" s="211">
        <v>6509.4057406329957</v>
      </c>
      <c r="DR15" s="211">
        <v>6509.4057406329957</v>
      </c>
      <c r="DS15" s="211">
        <v>6509.4057406329957</v>
      </c>
      <c r="DT15" s="211">
        <v>6509.4057406329957</v>
      </c>
      <c r="DU15" s="211">
        <v>6509.4057406329957</v>
      </c>
      <c r="DV15" s="211">
        <v>6509.4057406329957</v>
      </c>
      <c r="DW15" s="211">
        <v>6509.4057406329957</v>
      </c>
      <c r="DX15" s="211">
        <v>6509.4057406329957</v>
      </c>
      <c r="DY15" s="211">
        <v>6509.4057406329957</v>
      </c>
      <c r="DZ15" s="211">
        <v>6509.4057406329957</v>
      </c>
      <c r="EA15" s="211">
        <v>6509.4057406329957</v>
      </c>
      <c r="EB15" s="211">
        <v>6509.4057406329957</v>
      </c>
    </row>
    <row r="16" spans="1:137" ht="22.5" x14ac:dyDescent="0.2">
      <c r="A16" s="209">
        <v>3</v>
      </c>
      <c r="B16" s="219" t="s">
        <v>993</v>
      </c>
      <c r="C16" s="210">
        <v>0.59552167698904246</v>
      </c>
      <c r="D16" s="210">
        <v>0.59552167698904246</v>
      </c>
      <c r="E16" s="210">
        <v>0.59552167698904246</v>
      </c>
      <c r="F16" s="210">
        <v>0.59552167698904246</v>
      </c>
      <c r="G16" s="210">
        <v>0.59552167698904246</v>
      </c>
      <c r="H16" s="210">
        <v>0.59552167698904246</v>
      </c>
      <c r="I16" s="210">
        <v>0.59552167698904246</v>
      </c>
      <c r="J16" s="210">
        <v>0.59552167698904246</v>
      </c>
      <c r="K16" s="210">
        <v>0.59552167698904246</v>
      </c>
      <c r="L16" s="210">
        <v>0.59552167698904246</v>
      </c>
      <c r="M16" s="210">
        <v>0.59552167698904246</v>
      </c>
      <c r="N16" s="210">
        <v>0.59552167698904246</v>
      </c>
      <c r="O16" s="210">
        <v>0.59552167698904246</v>
      </c>
      <c r="P16" s="210">
        <v>0.59552167698904246</v>
      </c>
      <c r="Q16" s="210">
        <v>0.59552167698904246</v>
      </c>
      <c r="R16" s="210">
        <v>0.59552167698904246</v>
      </c>
      <c r="S16" s="210">
        <v>0.59552167698904246</v>
      </c>
      <c r="T16" s="210">
        <v>0.59552167698904246</v>
      </c>
      <c r="U16" s="210">
        <v>0.59552167698904246</v>
      </c>
      <c r="V16" s="210">
        <v>0.59552167698904246</v>
      </c>
      <c r="W16" s="210">
        <v>0.59552167698904246</v>
      </c>
      <c r="X16" s="210">
        <v>0.59552167698904246</v>
      </c>
      <c r="Y16" s="210">
        <v>0.59552167698904246</v>
      </c>
      <c r="Z16" s="210">
        <v>0.59552167698904246</v>
      </c>
      <c r="AA16" s="210">
        <v>0.59552167698904246</v>
      </c>
      <c r="AB16" s="210">
        <v>0.59552167698904246</v>
      </c>
      <c r="AC16" s="210">
        <v>0.22222222222222221</v>
      </c>
      <c r="AD16" s="210">
        <v>0.22222222222222221</v>
      </c>
      <c r="AE16" s="210">
        <v>0.22222222222222221</v>
      </c>
      <c r="AF16" s="210">
        <v>0.22222222222222221</v>
      </c>
      <c r="AG16" s="210">
        <v>0.22222222222222221</v>
      </c>
      <c r="AH16" s="210">
        <v>0</v>
      </c>
      <c r="AI16" s="210">
        <v>0</v>
      </c>
      <c r="AJ16" s="210">
        <v>0</v>
      </c>
      <c r="AK16" s="210">
        <v>0</v>
      </c>
      <c r="AL16" s="210">
        <v>0</v>
      </c>
      <c r="AM16" s="210">
        <v>0</v>
      </c>
      <c r="AN16" s="210">
        <v>0</v>
      </c>
      <c r="AO16" s="210">
        <v>0</v>
      </c>
      <c r="AP16" s="210">
        <v>0</v>
      </c>
      <c r="AQ16" s="210">
        <v>0</v>
      </c>
      <c r="AR16" s="210">
        <v>0</v>
      </c>
      <c r="AS16" s="210">
        <v>0</v>
      </c>
      <c r="AT16" s="210">
        <v>0</v>
      </c>
      <c r="AU16" s="210">
        <v>0</v>
      </c>
      <c r="AV16" s="210">
        <v>0</v>
      </c>
      <c r="AW16" s="210">
        <v>0</v>
      </c>
      <c r="AX16" s="210">
        <v>0</v>
      </c>
      <c r="AY16" s="210">
        <v>0</v>
      </c>
      <c r="AZ16" s="210">
        <v>0</v>
      </c>
      <c r="BA16" s="210">
        <v>0</v>
      </c>
      <c r="BB16" s="210">
        <v>0</v>
      </c>
      <c r="BC16" s="211">
        <v>162.79936979461462</v>
      </c>
      <c r="BD16" s="211">
        <v>162.79936979461462</v>
      </c>
      <c r="BE16" s="211">
        <v>162.79936979461462</v>
      </c>
      <c r="BF16" s="211">
        <v>162.79936979461462</v>
      </c>
      <c r="BG16" s="211">
        <v>162.79936979461462</v>
      </c>
      <c r="BH16" s="211">
        <v>159.4543987890751</v>
      </c>
      <c r="BI16" s="211">
        <v>159.4543987890751</v>
      </c>
      <c r="BJ16" s="211">
        <v>159.4543987890751</v>
      </c>
      <c r="BK16" s="211">
        <v>159.4543987890751</v>
      </c>
      <c r="BL16" s="211">
        <v>159.4543987890751</v>
      </c>
      <c r="BM16" s="211">
        <v>159.4543987890751</v>
      </c>
      <c r="BN16" s="211">
        <v>159.4543987890751</v>
      </c>
      <c r="BO16" s="211">
        <v>159.4543987890751</v>
      </c>
      <c r="BP16" s="211">
        <v>159.4543987890751</v>
      </c>
      <c r="BQ16" s="211">
        <v>159.4543987890751</v>
      </c>
      <c r="BR16" s="211">
        <v>159.4543987890751</v>
      </c>
      <c r="BS16" s="211">
        <v>159.4543987890751</v>
      </c>
      <c r="BT16" s="211">
        <v>159.4543987890751</v>
      </c>
      <c r="BU16" s="211">
        <v>159.4543987890751</v>
      </c>
      <c r="BV16" s="211">
        <v>159.4543987890751</v>
      </c>
      <c r="BW16" s="211">
        <v>159.4543987890751</v>
      </c>
      <c r="BX16" s="211">
        <v>159.4543987890751</v>
      </c>
      <c r="BY16" s="211">
        <v>159.4543987890751</v>
      </c>
      <c r="BZ16" s="211">
        <v>159.4543987890751</v>
      </c>
      <c r="CA16" s="211">
        <v>159.4543987890751</v>
      </c>
      <c r="CB16" s="211">
        <v>159.4543987890751</v>
      </c>
      <c r="CC16" s="211">
        <v>0.10080463196702708</v>
      </c>
      <c r="CD16" s="211">
        <v>0.10080463196702708</v>
      </c>
      <c r="CE16" s="211">
        <v>0.10080463196702708</v>
      </c>
      <c r="CF16" s="211">
        <v>0.10080463196702708</v>
      </c>
      <c r="CG16" s="211">
        <v>0.10080463196702708</v>
      </c>
      <c r="CH16" s="211">
        <v>0.10080463196702708</v>
      </c>
      <c r="CI16" s="211">
        <v>0.10080463196702708</v>
      </c>
      <c r="CJ16" s="211">
        <v>0.10080463196702708</v>
      </c>
      <c r="CK16" s="211">
        <v>0.10080463196702708</v>
      </c>
      <c r="CL16" s="211">
        <v>0.10080463196702708</v>
      </c>
      <c r="CM16" s="211">
        <v>0.10080463196702708</v>
      </c>
      <c r="CN16" s="211">
        <v>0.10080463196702708</v>
      </c>
      <c r="CO16" s="211">
        <v>0.10080463196702708</v>
      </c>
      <c r="CP16" s="211">
        <v>0.10080463196702708</v>
      </c>
      <c r="CQ16" s="211">
        <v>0.10080463196702708</v>
      </c>
      <c r="CR16" s="211">
        <v>0.10080463196702708</v>
      </c>
      <c r="CS16" s="211">
        <v>0.10080463196702708</v>
      </c>
      <c r="CT16" s="211">
        <v>0.10080463196702708</v>
      </c>
      <c r="CU16" s="211">
        <v>0.10080463196702708</v>
      </c>
      <c r="CV16" s="211">
        <v>0.10080463196702708</v>
      </c>
      <c r="CW16" s="211">
        <v>0.10080463196702708</v>
      </c>
      <c r="CX16" s="211">
        <v>0.10080463196702708</v>
      </c>
      <c r="CY16" s="211">
        <v>0.10080463196702708</v>
      </c>
      <c r="CZ16" s="211">
        <v>0.10080463196702708</v>
      </c>
      <c r="DA16" s="211">
        <v>0.10080463196702708</v>
      </c>
      <c r="DB16" s="211">
        <v>0.10080463196702708</v>
      </c>
      <c r="DC16" s="211">
        <v>14.743</v>
      </c>
      <c r="DD16" s="211">
        <v>14.743</v>
      </c>
      <c r="DE16" s="211">
        <v>14.743</v>
      </c>
      <c r="DF16" s="211">
        <v>14.743</v>
      </c>
      <c r="DG16" s="211">
        <v>14.743</v>
      </c>
      <c r="DH16" s="211">
        <v>14.743</v>
      </c>
      <c r="DI16" s="211">
        <v>14.743</v>
      </c>
      <c r="DJ16" s="211">
        <v>14.743</v>
      </c>
      <c r="DK16" s="211">
        <v>14.743</v>
      </c>
      <c r="DL16" s="211">
        <v>14.743</v>
      </c>
      <c r="DM16" s="211">
        <v>14.743</v>
      </c>
      <c r="DN16" s="211">
        <v>14.743</v>
      </c>
      <c r="DO16" s="211">
        <v>14.743</v>
      </c>
      <c r="DP16" s="211">
        <v>14.743</v>
      </c>
      <c r="DQ16" s="211">
        <v>14.743</v>
      </c>
      <c r="DR16" s="211">
        <v>14.743</v>
      </c>
      <c r="DS16" s="211">
        <v>14.743</v>
      </c>
      <c r="DT16" s="211">
        <v>14.743</v>
      </c>
      <c r="DU16" s="211">
        <v>14.743</v>
      </c>
      <c r="DV16" s="211">
        <v>14.743</v>
      </c>
      <c r="DW16" s="211">
        <v>14.743</v>
      </c>
      <c r="DX16" s="211">
        <v>14.743</v>
      </c>
      <c r="DY16" s="211">
        <v>14.743</v>
      </c>
      <c r="DZ16" s="211">
        <v>14.743</v>
      </c>
      <c r="EA16" s="211">
        <v>14.743</v>
      </c>
      <c r="EB16" s="211">
        <v>14.743</v>
      </c>
    </row>
    <row r="17" spans="1:132" ht="22.5" x14ac:dyDescent="0.2">
      <c r="A17" s="209">
        <v>4</v>
      </c>
      <c r="B17" s="219" t="s">
        <v>994</v>
      </c>
      <c r="C17" s="210">
        <v>0</v>
      </c>
      <c r="D17" s="210">
        <v>0</v>
      </c>
      <c r="E17" s="210">
        <v>0</v>
      </c>
      <c r="F17" s="210">
        <v>0</v>
      </c>
      <c r="G17" s="210">
        <v>0</v>
      </c>
      <c r="H17" s="210">
        <v>0</v>
      </c>
      <c r="I17" s="210">
        <v>0</v>
      </c>
      <c r="J17" s="210">
        <v>0</v>
      </c>
      <c r="K17" s="210">
        <v>0</v>
      </c>
      <c r="L17" s="210">
        <v>0</v>
      </c>
      <c r="M17" s="210">
        <v>0</v>
      </c>
      <c r="N17" s="210">
        <v>0</v>
      </c>
      <c r="O17" s="210">
        <v>0</v>
      </c>
      <c r="P17" s="210">
        <v>0</v>
      </c>
      <c r="Q17" s="210">
        <v>0</v>
      </c>
      <c r="R17" s="210">
        <v>0</v>
      </c>
      <c r="S17" s="210">
        <v>0</v>
      </c>
      <c r="T17" s="210">
        <v>0</v>
      </c>
      <c r="U17" s="210">
        <v>0</v>
      </c>
      <c r="V17" s="210">
        <v>0</v>
      </c>
      <c r="W17" s="210">
        <v>0</v>
      </c>
      <c r="X17" s="210">
        <v>0</v>
      </c>
      <c r="Y17" s="210">
        <v>0</v>
      </c>
      <c r="Z17" s="210">
        <v>0</v>
      </c>
      <c r="AA17" s="210">
        <v>0</v>
      </c>
      <c r="AB17" s="210">
        <v>0</v>
      </c>
      <c r="AC17" s="210">
        <v>20</v>
      </c>
      <c r="AD17" s="210">
        <v>20</v>
      </c>
      <c r="AE17" s="210">
        <v>20</v>
      </c>
      <c r="AF17" s="210">
        <v>20</v>
      </c>
      <c r="AG17" s="210">
        <v>20</v>
      </c>
      <c r="AH17" s="210">
        <v>20</v>
      </c>
      <c r="AI17" s="210">
        <v>0</v>
      </c>
      <c r="AJ17" s="210">
        <v>0</v>
      </c>
      <c r="AK17" s="210">
        <v>0</v>
      </c>
      <c r="AL17" s="210">
        <v>0</v>
      </c>
      <c r="AM17" s="210">
        <v>0</v>
      </c>
      <c r="AN17" s="210">
        <v>0</v>
      </c>
      <c r="AO17" s="210">
        <v>0</v>
      </c>
      <c r="AP17" s="210">
        <v>0</v>
      </c>
      <c r="AQ17" s="210">
        <v>0</v>
      </c>
      <c r="AR17" s="210">
        <v>0</v>
      </c>
      <c r="AS17" s="210">
        <v>0</v>
      </c>
      <c r="AT17" s="210">
        <v>0</v>
      </c>
      <c r="AU17" s="210">
        <v>0</v>
      </c>
      <c r="AV17" s="210">
        <v>0</v>
      </c>
      <c r="AW17" s="210">
        <v>0</v>
      </c>
      <c r="AX17" s="210">
        <v>0</v>
      </c>
      <c r="AY17" s="210">
        <v>0</v>
      </c>
      <c r="AZ17" s="210">
        <v>0</v>
      </c>
      <c r="BA17" s="210">
        <v>0</v>
      </c>
      <c r="BB17" s="210">
        <v>0</v>
      </c>
      <c r="BC17" s="211">
        <v>273.7065703075105</v>
      </c>
      <c r="BD17" s="211">
        <v>273.7065703075105</v>
      </c>
      <c r="BE17" s="211">
        <v>273.7065703075105</v>
      </c>
      <c r="BF17" s="211">
        <v>273.7065703075105</v>
      </c>
      <c r="BG17" s="211">
        <v>273.7065703075105</v>
      </c>
      <c r="BH17" s="211">
        <v>273.7065703075105</v>
      </c>
      <c r="BI17" s="211">
        <v>0</v>
      </c>
      <c r="BJ17" s="211">
        <v>0</v>
      </c>
      <c r="BK17" s="211">
        <v>0</v>
      </c>
      <c r="BL17" s="211">
        <v>0</v>
      </c>
      <c r="BM17" s="211">
        <v>0</v>
      </c>
      <c r="BN17" s="211">
        <v>0</v>
      </c>
      <c r="BO17" s="211">
        <v>0</v>
      </c>
      <c r="BP17" s="211">
        <v>0</v>
      </c>
      <c r="BQ17" s="211">
        <v>0</v>
      </c>
      <c r="BR17" s="211">
        <v>0</v>
      </c>
      <c r="BS17" s="211">
        <v>0</v>
      </c>
      <c r="BT17" s="211">
        <v>0</v>
      </c>
      <c r="BU17" s="211">
        <v>0</v>
      </c>
      <c r="BV17" s="211">
        <v>0</v>
      </c>
      <c r="BW17" s="211">
        <v>0</v>
      </c>
      <c r="BX17" s="211">
        <v>0</v>
      </c>
      <c r="BY17" s="211">
        <v>0</v>
      </c>
      <c r="BZ17" s="211">
        <v>0</v>
      </c>
      <c r="CA17" s="211">
        <v>0</v>
      </c>
      <c r="CB17" s="211">
        <v>0</v>
      </c>
      <c r="CC17" s="211" t="s">
        <v>132</v>
      </c>
      <c r="CD17" s="211" t="s">
        <v>132</v>
      </c>
      <c r="CE17" s="211" t="s">
        <v>132</v>
      </c>
      <c r="CF17" s="211" t="s">
        <v>132</v>
      </c>
      <c r="CG17" s="211" t="s">
        <v>132</v>
      </c>
      <c r="CH17" s="211" t="s">
        <v>132</v>
      </c>
      <c r="CI17" s="211" t="s">
        <v>132</v>
      </c>
      <c r="CJ17" s="211" t="s">
        <v>132</v>
      </c>
      <c r="CK17" s="211" t="s">
        <v>132</v>
      </c>
      <c r="CL17" s="211" t="s">
        <v>132</v>
      </c>
      <c r="CM17" s="211" t="s">
        <v>132</v>
      </c>
      <c r="CN17" s="211" t="s">
        <v>132</v>
      </c>
      <c r="CO17" s="211" t="s">
        <v>132</v>
      </c>
      <c r="CP17" s="211" t="s">
        <v>132</v>
      </c>
      <c r="CQ17" s="211" t="s">
        <v>132</v>
      </c>
      <c r="CR17" s="211" t="s">
        <v>132</v>
      </c>
      <c r="CS17" s="211" t="s">
        <v>132</v>
      </c>
      <c r="CT17" s="211" t="s">
        <v>132</v>
      </c>
      <c r="CU17" s="211" t="s">
        <v>132</v>
      </c>
      <c r="CV17" s="211" t="s">
        <v>132</v>
      </c>
      <c r="CW17" s="211" t="s">
        <v>132</v>
      </c>
      <c r="CX17" s="211" t="s">
        <v>132</v>
      </c>
      <c r="CY17" s="211" t="s">
        <v>132</v>
      </c>
      <c r="CZ17" s="211" t="s">
        <v>132</v>
      </c>
      <c r="DA17" s="211" t="s">
        <v>132</v>
      </c>
      <c r="DB17" s="211" t="s">
        <v>132</v>
      </c>
      <c r="DC17" s="211">
        <v>324.96100000000001</v>
      </c>
      <c r="DD17" s="211">
        <v>324.96100000000001</v>
      </c>
      <c r="DE17" s="211">
        <v>324.96100000000001</v>
      </c>
      <c r="DF17" s="211">
        <v>324.96100000000001</v>
      </c>
      <c r="DG17" s="211">
        <v>324.96100000000001</v>
      </c>
      <c r="DH17" s="211">
        <v>324.96100000000001</v>
      </c>
      <c r="DI17" s="211">
        <v>324.96100000000001</v>
      </c>
      <c r="DJ17" s="211">
        <v>324.96100000000001</v>
      </c>
      <c r="DK17" s="211">
        <v>324.96100000000001</v>
      </c>
      <c r="DL17" s="211">
        <v>324.96100000000001</v>
      </c>
      <c r="DM17" s="211">
        <v>324.96100000000001</v>
      </c>
      <c r="DN17" s="211">
        <v>324.96100000000001</v>
      </c>
      <c r="DO17" s="211">
        <v>324.96100000000001</v>
      </c>
      <c r="DP17" s="211">
        <v>324.96100000000001</v>
      </c>
      <c r="DQ17" s="211">
        <v>324.96100000000001</v>
      </c>
      <c r="DR17" s="211">
        <v>324.96100000000001</v>
      </c>
      <c r="DS17" s="211">
        <v>324.96100000000001</v>
      </c>
      <c r="DT17" s="211">
        <v>324.96100000000001</v>
      </c>
      <c r="DU17" s="211">
        <v>324.96100000000001</v>
      </c>
      <c r="DV17" s="211">
        <v>324.96100000000001</v>
      </c>
      <c r="DW17" s="211">
        <v>324.96100000000001</v>
      </c>
      <c r="DX17" s="211">
        <v>324.96100000000001</v>
      </c>
      <c r="DY17" s="211">
        <v>324.96100000000001</v>
      </c>
      <c r="DZ17" s="211">
        <v>324.96100000000001</v>
      </c>
      <c r="EA17" s="211">
        <v>324.96100000000001</v>
      </c>
      <c r="EB17" s="211">
        <v>324.96100000000001</v>
      </c>
    </row>
    <row r="18" spans="1:132" ht="22.5" x14ac:dyDescent="0.2">
      <c r="A18" s="209">
        <v>5</v>
      </c>
      <c r="B18" s="219" t="s">
        <v>995</v>
      </c>
      <c r="C18" s="210">
        <v>0.52842950750369899</v>
      </c>
      <c r="D18" s="210">
        <v>0.52842950750369899</v>
      </c>
      <c r="E18" s="210">
        <v>0.52842950750369899</v>
      </c>
      <c r="F18" s="210">
        <v>0.52842950750369899</v>
      </c>
      <c r="G18" s="210">
        <v>0.52842950750369899</v>
      </c>
      <c r="H18" s="210">
        <v>0.52842950750369899</v>
      </c>
      <c r="I18" s="210">
        <v>0.52842950750369899</v>
      </c>
      <c r="J18" s="210">
        <v>0.52842950750369899</v>
      </c>
      <c r="K18" s="210">
        <v>0.52842950750369899</v>
      </c>
      <c r="L18" s="210">
        <v>0.52842950750369899</v>
      </c>
      <c r="M18" s="210">
        <v>0.52842950750369899</v>
      </c>
      <c r="N18" s="210">
        <v>0.52842950750369899</v>
      </c>
      <c r="O18" s="210">
        <v>0.52842950750369899</v>
      </c>
      <c r="P18" s="210">
        <v>0.52842950750369899</v>
      </c>
      <c r="Q18" s="210">
        <v>0.52842950750369899</v>
      </c>
      <c r="R18" s="210">
        <v>0.52842950750369899</v>
      </c>
      <c r="S18" s="210">
        <v>0.52842950750369899</v>
      </c>
      <c r="T18" s="210">
        <v>0.52842950750369899</v>
      </c>
      <c r="U18" s="210">
        <v>0.52842950750369899</v>
      </c>
      <c r="V18" s="210">
        <v>0.52842950750369899</v>
      </c>
      <c r="W18" s="210">
        <v>0.52842950750369899</v>
      </c>
      <c r="X18" s="210">
        <v>0.52842950750369899</v>
      </c>
      <c r="Y18" s="210">
        <v>0.52842950750369899</v>
      </c>
      <c r="Z18" s="210">
        <v>0.52842950750369899</v>
      </c>
      <c r="AA18" s="210">
        <v>0.52842950750369899</v>
      </c>
      <c r="AB18" s="210">
        <v>0.52842950750369899</v>
      </c>
      <c r="AC18" s="210">
        <v>0.29069767441860467</v>
      </c>
      <c r="AD18" s="210">
        <v>0.29069767441860467</v>
      </c>
      <c r="AE18" s="210">
        <v>0.29069767441860467</v>
      </c>
      <c r="AF18" s="210">
        <v>0.29069767441860467</v>
      </c>
      <c r="AG18" s="210">
        <v>0.29069767441860467</v>
      </c>
      <c r="AH18" s="210">
        <v>0</v>
      </c>
      <c r="AI18" s="210">
        <v>0</v>
      </c>
      <c r="AJ18" s="210">
        <v>0</v>
      </c>
      <c r="AK18" s="210">
        <v>0</v>
      </c>
      <c r="AL18" s="210">
        <v>0</v>
      </c>
      <c r="AM18" s="210">
        <v>0</v>
      </c>
      <c r="AN18" s="210">
        <v>0</v>
      </c>
      <c r="AO18" s="210">
        <v>0</v>
      </c>
      <c r="AP18" s="210">
        <v>0</v>
      </c>
      <c r="AQ18" s="210">
        <v>0</v>
      </c>
      <c r="AR18" s="210">
        <v>0</v>
      </c>
      <c r="AS18" s="210">
        <v>0</v>
      </c>
      <c r="AT18" s="210">
        <v>0</v>
      </c>
      <c r="AU18" s="210">
        <v>0</v>
      </c>
      <c r="AV18" s="210">
        <v>0</v>
      </c>
      <c r="AW18" s="210">
        <v>0</v>
      </c>
      <c r="AX18" s="210">
        <v>0</v>
      </c>
      <c r="AY18" s="210">
        <v>0</v>
      </c>
      <c r="AZ18" s="210">
        <v>0</v>
      </c>
      <c r="BA18" s="210">
        <v>0</v>
      </c>
      <c r="BB18" s="210">
        <v>0</v>
      </c>
      <c r="BC18" s="211">
        <v>164.566349624704</v>
      </c>
      <c r="BD18" s="211">
        <v>164.566349624704</v>
      </c>
      <c r="BE18" s="211">
        <v>164.566349624704</v>
      </c>
      <c r="BF18" s="211">
        <v>164.566349624704</v>
      </c>
      <c r="BG18" s="211">
        <v>164.566349624704</v>
      </c>
      <c r="BH18" s="211">
        <v>159.8637733503073</v>
      </c>
      <c r="BI18" s="211">
        <v>159.8637733503073</v>
      </c>
      <c r="BJ18" s="211">
        <v>159.8637733503073</v>
      </c>
      <c r="BK18" s="211">
        <v>159.8637733503073</v>
      </c>
      <c r="BL18" s="211">
        <v>159.8637733503073</v>
      </c>
      <c r="BM18" s="211">
        <v>159.8637733503073</v>
      </c>
      <c r="BN18" s="211">
        <v>159.8637733503073</v>
      </c>
      <c r="BO18" s="211">
        <v>159.8637733503073</v>
      </c>
      <c r="BP18" s="211">
        <v>159.8637733503073</v>
      </c>
      <c r="BQ18" s="211">
        <v>159.8637733503073</v>
      </c>
      <c r="BR18" s="211">
        <v>159.8637733503073</v>
      </c>
      <c r="BS18" s="211">
        <v>159.8637733503073</v>
      </c>
      <c r="BT18" s="211">
        <v>159.8637733503073</v>
      </c>
      <c r="BU18" s="211">
        <v>159.8637733503073</v>
      </c>
      <c r="BV18" s="211">
        <v>159.8637733503073</v>
      </c>
      <c r="BW18" s="211">
        <v>159.8637733503073</v>
      </c>
      <c r="BX18" s="211">
        <v>159.8637733503073</v>
      </c>
      <c r="BY18" s="211">
        <v>159.8637733503073</v>
      </c>
      <c r="BZ18" s="211">
        <v>159.8637733503073</v>
      </c>
      <c r="CA18" s="211">
        <v>159.8637733503073</v>
      </c>
      <c r="CB18" s="211">
        <v>159.8637733503073</v>
      </c>
      <c r="CC18" s="211">
        <v>5.2452611093668935</v>
      </c>
      <c r="CD18" s="211">
        <v>5.2452611093668935</v>
      </c>
      <c r="CE18" s="211">
        <v>5.2452611093668935</v>
      </c>
      <c r="CF18" s="211">
        <v>5.2452611093668935</v>
      </c>
      <c r="CG18" s="211">
        <v>5.2452611093668935</v>
      </c>
      <c r="CH18" s="211">
        <v>5.2452611093668935</v>
      </c>
      <c r="CI18" s="211">
        <v>5.2452611093668935</v>
      </c>
      <c r="CJ18" s="211">
        <v>5.2452611093668935</v>
      </c>
      <c r="CK18" s="211">
        <v>5.2452611093668935</v>
      </c>
      <c r="CL18" s="211">
        <v>5.2452611093668935</v>
      </c>
      <c r="CM18" s="211">
        <v>5.2452611093668935</v>
      </c>
      <c r="CN18" s="211">
        <v>5.2452611093668935</v>
      </c>
      <c r="CO18" s="211">
        <v>5.2452611093668935</v>
      </c>
      <c r="CP18" s="211">
        <v>5.2452611093668935</v>
      </c>
      <c r="CQ18" s="211">
        <v>5.2452611093668935</v>
      </c>
      <c r="CR18" s="211">
        <v>5.2452611093668935</v>
      </c>
      <c r="CS18" s="211">
        <v>5.2452611093668935</v>
      </c>
      <c r="CT18" s="211">
        <v>5.2452611093668935</v>
      </c>
      <c r="CU18" s="211">
        <v>5.2452611093668935</v>
      </c>
      <c r="CV18" s="211">
        <v>5.2452611093668935</v>
      </c>
      <c r="CW18" s="211">
        <v>5.2452611093668935</v>
      </c>
      <c r="CX18" s="211">
        <v>5.2452611093668935</v>
      </c>
      <c r="CY18" s="211">
        <v>5.2452611093668935</v>
      </c>
      <c r="CZ18" s="211">
        <v>5.2452611093668935</v>
      </c>
      <c r="DA18" s="211">
        <v>5.2452611093668935</v>
      </c>
      <c r="DB18" s="211">
        <v>5.2452611093668935</v>
      </c>
      <c r="DC18" s="211">
        <v>942.26499999999999</v>
      </c>
      <c r="DD18" s="211">
        <v>942.26499999999999</v>
      </c>
      <c r="DE18" s="211">
        <v>942.26499999999999</v>
      </c>
      <c r="DF18" s="211">
        <v>942.26499999999999</v>
      </c>
      <c r="DG18" s="211">
        <v>942.26499999999999</v>
      </c>
      <c r="DH18" s="211">
        <v>942.26499999999999</v>
      </c>
      <c r="DI18" s="211">
        <v>942.26499999999999</v>
      </c>
      <c r="DJ18" s="211">
        <v>942.26499999999999</v>
      </c>
      <c r="DK18" s="211">
        <v>942.26499999999999</v>
      </c>
      <c r="DL18" s="211">
        <v>942.26499999999999</v>
      </c>
      <c r="DM18" s="211">
        <v>942.26499999999999</v>
      </c>
      <c r="DN18" s="211">
        <v>942.26499999999999</v>
      </c>
      <c r="DO18" s="211">
        <v>942.26499999999999</v>
      </c>
      <c r="DP18" s="211">
        <v>942.26499999999999</v>
      </c>
      <c r="DQ18" s="211">
        <v>942.26499999999999</v>
      </c>
      <c r="DR18" s="211">
        <v>942.26499999999999</v>
      </c>
      <c r="DS18" s="211">
        <v>942.26499999999999</v>
      </c>
      <c r="DT18" s="211">
        <v>942.26499999999999</v>
      </c>
      <c r="DU18" s="211">
        <v>942.26499999999999</v>
      </c>
      <c r="DV18" s="211">
        <v>942.26499999999999</v>
      </c>
      <c r="DW18" s="211">
        <v>942.26499999999999</v>
      </c>
      <c r="DX18" s="211">
        <v>942.26499999999999</v>
      </c>
      <c r="DY18" s="211">
        <v>942.26499999999999</v>
      </c>
      <c r="DZ18" s="211">
        <v>942.26499999999999</v>
      </c>
      <c r="EA18" s="211">
        <v>942.26499999999999</v>
      </c>
      <c r="EB18" s="211">
        <v>942.26499999999999</v>
      </c>
    </row>
    <row r="19" spans="1:132" ht="22.5" x14ac:dyDescent="0.2">
      <c r="A19" s="209">
        <v>6</v>
      </c>
      <c r="B19" s="219" t="s">
        <v>996</v>
      </c>
      <c r="C19" s="210">
        <v>0.28274117569839596</v>
      </c>
      <c r="D19" s="210">
        <v>0.28274117569839596</v>
      </c>
      <c r="E19" s="210">
        <v>0.28274117569839596</v>
      </c>
      <c r="F19" s="210">
        <v>0.28274117569839596</v>
      </c>
      <c r="G19" s="210">
        <v>0.28274117569839596</v>
      </c>
      <c r="H19" s="210">
        <v>0.26276444460894655</v>
      </c>
      <c r="I19" s="210">
        <v>0.26276444460894655</v>
      </c>
      <c r="J19" s="210">
        <v>0.26276444460894655</v>
      </c>
      <c r="K19" s="210">
        <v>0.26276444460894655</v>
      </c>
      <c r="L19" s="210">
        <v>0.26276444460894655</v>
      </c>
      <c r="M19" s="210">
        <v>0.26276444460894655</v>
      </c>
      <c r="N19" s="210">
        <v>0.26276444460894655</v>
      </c>
      <c r="O19" s="210">
        <v>0.26276444460894655</v>
      </c>
      <c r="P19" s="210">
        <v>0.26276444460894655</v>
      </c>
      <c r="Q19" s="210">
        <v>0.26276444460894655</v>
      </c>
      <c r="R19" s="210">
        <v>0.26276444460894655</v>
      </c>
      <c r="S19" s="210">
        <v>0.26276444460894655</v>
      </c>
      <c r="T19" s="210">
        <v>0.26276444460894655</v>
      </c>
      <c r="U19" s="210">
        <v>0.26276444460894655</v>
      </c>
      <c r="V19" s="210">
        <v>0.26276444460894655</v>
      </c>
      <c r="W19" s="210">
        <v>0.26276444460894655</v>
      </c>
      <c r="X19" s="210">
        <v>0.26276444460894655</v>
      </c>
      <c r="Y19" s="210">
        <v>0.26276444460894655</v>
      </c>
      <c r="Z19" s="210">
        <v>0.26276444460894655</v>
      </c>
      <c r="AA19" s="210">
        <v>0.26276444460894655</v>
      </c>
      <c r="AB19" s="210">
        <v>0.26276444460894655</v>
      </c>
      <c r="AC19" s="210">
        <v>0.14121962402567628</v>
      </c>
      <c r="AD19" s="210">
        <v>0.14121962402567628</v>
      </c>
      <c r="AE19" s="210">
        <v>0.14121962402567628</v>
      </c>
      <c r="AF19" s="210">
        <v>0.14121962402567628</v>
      </c>
      <c r="AG19" s="210">
        <v>0.14121962402567628</v>
      </c>
      <c r="AH19" s="210">
        <v>0</v>
      </c>
      <c r="AI19" s="210">
        <v>0</v>
      </c>
      <c r="AJ19" s="210">
        <v>0</v>
      </c>
      <c r="AK19" s="210">
        <v>0</v>
      </c>
      <c r="AL19" s="210">
        <v>0</v>
      </c>
      <c r="AM19" s="210">
        <v>0</v>
      </c>
      <c r="AN19" s="210">
        <v>0</v>
      </c>
      <c r="AO19" s="210">
        <v>0</v>
      </c>
      <c r="AP19" s="210">
        <v>0</v>
      </c>
      <c r="AQ19" s="210">
        <v>0</v>
      </c>
      <c r="AR19" s="210">
        <v>0</v>
      </c>
      <c r="AS19" s="210">
        <v>0</v>
      </c>
      <c r="AT19" s="210">
        <v>0</v>
      </c>
      <c r="AU19" s="210">
        <v>0</v>
      </c>
      <c r="AV19" s="210">
        <v>0</v>
      </c>
      <c r="AW19" s="210">
        <v>0</v>
      </c>
      <c r="AX19" s="210">
        <v>0</v>
      </c>
      <c r="AY19" s="210">
        <v>0</v>
      </c>
      <c r="AZ19" s="210">
        <v>0</v>
      </c>
      <c r="BA19" s="210">
        <v>0</v>
      </c>
      <c r="BB19" s="210">
        <v>0</v>
      </c>
      <c r="BC19" s="211">
        <v>159.57034324048115</v>
      </c>
      <c r="BD19" s="211">
        <v>159.57034324048115</v>
      </c>
      <c r="BE19" s="211">
        <v>159.57034324048115</v>
      </c>
      <c r="BF19" s="211">
        <v>159.57034324048115</v>
      </c>
      <c r="BG19" s="211">
        <v>159.57034324048115</v>
      </c>
      <c r="BH19" s="211">
        <v>157.65097885282088</v>
      </c>
      <c r="BI19" s="211">
        <v>157.65097885282088</v>
      </c>
      <c r="BJ19" s="211">
        <v>157.65097885282088</v>
      </c>
      <c r="BK19" s="211">
        <v>157.65097885282088</v>
      </c>
      <c r="BL19" s="211">
        <v>157.65097885282088</v>
      </c>
      <c r="BM19" s="211">
        <v>157.65097885282088</v>
      </c>
      <c r="BN19" s="211">
        <v>157.65097885282088</v>
      </c>
      <c r="BO19" s="211">
        <v>157.65097885282088</v>
      </c>
      <c r="BP19" s="211">
        <v>157.65097885282088</v>
      </c>
      <c r="BQ19" s="211">
        <v>157.65097885282088</v>
      </c>
      <c r="BR19" s="211">
        <v>157.65097885282088</v>
      </c>
      <c r="BS19" s="211">
        <v>157.65097885282088</v>
      </c>
      <c r="BT19" s="211">
        <v>157.65097885282088</v>
      </c>
      <c r="BU19" s="211">
        <v>157.65097885282088</v>
      </c>
      <c r="BV19" s="211">
        <v>157.65097885282088</v>
      </c>
      <c r="BW19" s="211">
        <v>157.65097885282088</v>
      </c>
      <c r="BX19" s="211">
        <v>157.65097885282088</v>
      </c>
      <c r="BY19" s="211">
        <v>157.65097885282088</v>
      </c>
      <c r="BZ19" s="211">
        <v>157.65097885282088</v>
      </c>
      <c r="CA19" s="211">
        <v>157.65097885282088</v>
      </c>
      <c r="CB19" s="211">
        <v>157.65097885282088</v>
      </c>
      <c r="CC19" s="211">
        <v>1.5144125816357896</v>
      </c>
      <c r="CD19" s="211">
        <v>1.5144125816357896</v>
      </c>
      <c r="CE19" s="211">
        <v>1.5144125816357896</v>
      </c>
      <c r="CF19" s="211">
        <v>1.5144125816357896</v>
      </c>
      <c r="CG19" s="211">
        <v>1.5144125816357896</v>
      </c>
      <c r="CH19" s="211">
        <v>1.5144125816357896</v>
      </c>
      <c r="CI19" s="211">
        <v>1.5144125816357896</v>
      </c>
      <c r="CJ19" s="211">
        <v>1.5144125816357896</v>
      </c>
      <c r="CK19" s="211">
        <v>1.4359273061254303</v>
      </c>
      <c r="CL19" s="211">
        <v>1.4359273061254303</v>
      </c>
      <c r="CM19" s="211">
        <v>1.4359273061254303</v>
      </c>
      <c r="CN19" s="211">
        <v>1.4359273061254303</v>
      </c>
      <c r="CO19" s="211">
        <v>1.4359273061254303</v>
      </c>
      <c r="CP19" s="211">
        <v>1.4359273061254303</v>
      </c>
      <c r="CQ19" s="211">
        <v>1.4359273061254303</v>
      </c>
      <c r="CR19" s="211">
        <v>1.4359273061254303</v>
      </c>
      <c r="CS19" s="211">
        <v>1.4359273061254303</v>
      </c>
      <c r="CT19" s="211">
        <v>1.4359273061254303</v>
      </c>
      <c r="CU19" s="211">
        <v>1.4359273061254303</v>
      </c>
      <c r="CV19" s="211">
        <v>1.4359273061254303</v>
      </c>
      <c r="CW19" s="211">
        <v>1.4359273061254303</v>
      </c>
      <c r="CX19" s="211">
        <v>1.4359273061254303</v>
      </c>
      <c r="CY19" s="211">
        <v>1.4359273061254303</v>
      </c>
      <c r="CZ19" s="211">
        <v>1.4359273061254303</v>
      </c>
      <c r="DA19" s="211">
        <v>1.4359273061254303</v>
      </c>
      <c r="DB19" s="211">
        <v>1.4359273061254303</v>
      </c>
      <c r="DC19" s="211">
        <v>1481.4469999999999</v>
      </c>
      <c r="DD19" s="211">
        <v>1481.4469999999999</v>
      </c>
      <c r="DE19" s="211">
        <v>1481.4469999999999</v>
      </c>
      <c r="DF19" s="211">
        <v>1481.4469999999999</v>
      </c>
      <c r="DG19" s="211">
        <v>1481.4469999999999</v>
      </c>
      <c r="DH19" s="211">
        <v>1481.4469999999999</v>
      </c>
      <c r="DI19" s="211">
        <v>1481.4469999999999</v>
      </c>
      <c r="DJ19" s="211">
        <v>1481.4469999999999</v>
      </c>
      <c r="DK19" s="211">
        <v>1404.6701841184224</v>
      </c>
      <c r="DL19" s="211">
        <v>1404.6701841184224</v>
      </c>
      <c r="DM19" s="211">
        <v>1404.6701841184224</v>
      </c>
      <c r="DN19" s="211">
        <v>1404.6701841184224</v>
      </c>
      <c r="DO19" s="211">
        <v>1404.6701841184224</v>
      </c>
      <c r="DP19" s="211">
        <v>1404.6701841184224</v>
      </c>
      <c r="DQ19" s="211">
        <v>1404.6701841184224</v>
      </c>
      <c r="DR19" s="211">
        <v>1404.6701841184224</v>
      </c>
      <c r="DS19" s="211">
        <v>1404.6701841184224</v>
      </c>
      <c r="DT19" s="211">
        <v>1404.6701841184224</v>
      </c>
      <c r="DU19" s="211">
        <v>1404.6701841184224</v>
      </c>
      <c r="DV19" s="211">
        <v>1404.6701841184224</v>
      </c>
      <c r="DW19" s="211">
        <v>1404.6701841184224</v>
      </c>
      <c r="DX19" s="211">
        <v>1404.6701841184224</v>
      </c>
      <c r="DY19" s="211">
        <v>1404.6701841184224</v>
      </c>
      <c r="DZ19" s="211">
        <v>1404.6701841184224</v>
      </c>
      <c r="EA19" s="211">
        <v>1404.6701841184224</v>
      </c>
      <c r="EB19" s="211">
        <v>1404.6701841184224</v>
      </c>
    </row>
    <row r="20" spans="1:132" ht="22.5" x14ac:dyDescent="0.2">
      <c r="A20" s="209">
        <v>7</v>
      </c>
      <c r="B20" s="219" t="s">
        <v>997</v>
      </c>
      <c r="C20" s="210">
        <v>0.28274117569839596</v>
      </c>
      <c r="D20" s="210">
        <v>0.28274117569839596</v>
      </c>
      <c r="E20" s="210">
        <v>0.28274117569839596</v>
      </c>
      <c r="F20" s="210">
        <v>0.28274117569839596</v>
      </c>
      <c r="G20" s="210">
        <v>0.28274117569839596</v>
      </c>
      <c r="H20" s="210">
        <v>0.28274117569839596</v>
      </c>
      <c r="I20" s="210">
        <v>0.28274117569839596</v>
      </c>
      <c r="J20" s="210">
        <v>0.28274117569839596</v>
      </c>
      <c r="K20" s="210">
        <v>0.28274117569839596</v>
      </c>
      <c r="L20" s="210">
        <v>0.28274117569839596</v>
      </c>
      <c r="M20" s="210">
        <v>0.28274117569839596</v>
      </c>
      <c r="N20" s="210">
        <v>0.28274117569839596</v>
      </c>
      <c r="O20" s="210">
        <v>0.28274117569839596</v>
      </c>
      <c r="P20" s="210">
        <v>0.28274117569839596</v>
      </c>
      <c r="Q20" s="210">
        <v>0.28274117569839596</v>
      </c>
      <c r="R20" s="210">
        <v>0.28274117569839596</v>
      </c>
      <c r="S20" s="210">
        <v>0.28274117569839596</v>
      </c>
      <c r="T20" s="210">
        <v>0.28274117569839596</v>
      </c>
      <c r="U20" s="210">
        <v>0.28274117569839596</v>
      </c>
      <c r="V20" s="210">
        <v>0.28274117569839596</v>
      </c>
      <c r="W20" s="210">
        <v>0.28274117569839596</v>
      </c>
      <c r="X20" s="210">
        <v>0.28274117569839596</v>
      </c>
      <c r="Y20" s="210">
        <v>0.28274117569839596</v>
      </c>
      <c r="Z20" s="210">
        <v>0.28274117569839596</v>
      </c>
      <c r="AA20" s="210">
        <v>0.28274117569839596</v>
      </c>
      <c r="AB20" s="210">
        <v>0.28274117569839596</v>
      </c>
      <c r="AC20" s="210">
        <v>0.14121962402567628</v>
      </c>
      <c r="AD20" s="210">
        <v>0.14121962402567628</v>
      </c>
      <c r="AE20" s="210">
        <v>0.14121962402567628</v>
      </c>
      <c r="AF20" s="210">
        <v>0.14121962402567628</v>
      </c>
      <c r="AG20" s="210">
        <v>0</v>
      </c>
      <c r="AH20" s="210">
        <v>0</v>
      </c>
      <c r="AI20" s="210">
        <v>0</v>
      </c>
      <c r="AJ20" s="210">
        <v>0</v>
      </c>
      <c r="AK20" s="210">
        <v>0</v>
      </c>
      <c r="AL20" s="210">
        <v>0</v>
      </c>
      <c r="AM20" s="210">
        <v>0</v>
      </c>
      <c r="AN20" s="210">
        <v>0</v>
      </c>
      <c r="AO20" s="210">
        <v>0</v>
      </c>
      <c r="AP20" s="210">
        <v>0</v>
      </c>
      <c r="AQ20" s="210">
        <v>0</v>
      </c>
      <c r="AR20" s="210">
        <v>0</v>
      </c>
      <c r="AS20" s="210">
        <v>0</v>
      </c>
      <c r="AT20" s="210">
        <v>0</v>
      </c>
      <c r="AU20" s="210">
        <v>0</v>
      </c>
      <c r="AV20" s="210">
        <v>0</v>
      </c>
      <c r="AW20" s="210">
        <v>0</v>
      </c>
      <c r="AX20" s="210">
        <v>0</v>
      </c>
      <c r="AY20" s="210">
        <v>0</v>
      </c>
      <c r="AZ20" s="210">
        <v>0</v>
      </c>
      <c r="BA20" s="210">
        <v>0</v>
      </c>
      <c r="BB20" s="210">
        <v>0</v>
      </c>
      <c r="BC20" s="211">
        <v>160.87794458825803</v>
      </c>
      <c r="BD20" s="211">
        <v>160.87794458825803</v>
      </c>
      <c r="BE20" s="211">
        <v>160.87794458825803</v>
      </c>
      <c r="BF20" s="211">
        <v>160.87794458825803</v>
      </c>
      <c r="BG20" s="211">
        <v>158.38903389778662</v>
      </c>
      <c r="BH20" s="211">
        <v>158.38903389778662</v>
      </c>
      <c r="BI20" s="211">
        <v>158.38903389778662</v>
      </c>
      <c r="BJ20" s="211">
        <v>158.38903389778662</v>
      </c>
      <c r="BK20" s="211">
        <v>158.38903389778662</v>
      </c>
      <c r="BL20" s="211">
        <v>158.38903389778662</v>
      </c>
      <c r="BM20" s="211">
        <v>158.38903389778662</v>
      </c>
      <c r="BN20" s="211">
        <v>158.38903389778662</v>
      </c>
      <c r="BO20" s="211">
        <v>158.38903389778662</v>
      </c>
      <c r="BP20" s="211">
        <v>158.38903389778662</v>
      </c>
      <c r="BQ20" s="211">
        <v>158.38903389778662</v>
      </c>
      <c r="BR20" s="211">
        <v>158.38903389778662</v>
      </c>
      <c r="BS20" s="211">
        <v>158.38903389778662</v>
      </c>
      <c r="BT20" s="211">
        <v>158.38903389778662</v>
      </c>
      <c r="BU20" s="211">
        <v>158.38903389778662</v>
      </c>
      <c r="BV20" s="211">
        <v>158.38903389778662</v>
      </c>
      <c r="BW20" s="211">
        <v>158.38903389778662</v>
      </c>
      <c r="BX20" s="211">
        <v>158.38903389778662</v>
      </c>
      <c r="BY20" s="211">
        <v>158.38903389778662</v>
      </c>
      <c r="BZ20" s="211">
        <v>158.38903389778662</v>
      </c>
      <c r="CA20" s="211">
        <v>158.38903389778662</v>
      </c>
      <c r="CB20" s="211">
        <v>158.38903389778662</v>
      </c>
      <c r="CC20" s="211">
        <v>2.4250338868511205</v>
      </c>
      <c r="CD20" s="211">
        <v>2.4250338868511205</v>
      </c>
      <c r="CE20" s="211">
        <v>2.4250338868511205</v>
      </c>
      <c r="CF20" s="211">
        <v>2.4250338868511205</v>
      </c>
      <c r="CG20" s="211">
        <v>2.4250338868511205</v>
      </c>
      <c r="CH20" s="211">
        <v>2.4250338868511205</v>
      </c>
      <c r="CI20" s="211">
        <v>2.4250338868511205</v>
      </c>
      <c r="CJ20" s="211">
        <v>2.4250338868511205</v>
      </c>
      <c r="CK20" s="211">
        <v>2.4250338868511205</v>
      </c>
      <c r="CL20" s="211">
        <v>2.4250338868511205</v>
      </c>
      <c r="CM20" s="211">
        <v>2.4250338868511205</v>
      </c>
      <c r="CN20" s="211">
        <v>2.4250338868511205</v>
      </c>
      <c r="CO20" s="211">
        <v>2.4250338868511205</v>
      </c>
      <c r="CP20" s="211">
        <v>2.4250338868511205</v>
      </c>
      <c r="CQ20" s="211">
        <v>2.4250338868511205</v>
      </c>
      <c r="CR20" s="211">
        <v>2.4250338868511205</v>
      </c>
      <c r="CS20" s="211">
        <v>2.4250338868511205</v>
      </c>
      <c r="CT20" s="211">
        <v>2.4250338868511205</v>
      </c>
      <c r="CU20" s="211">
        <v>2.4250338868511205</v>
      </c>
      <c r="CV20" s="211">
        <v>2.4250338868511205</v>
      </c>
      <c r="CW20" s="211">
        <v>2.4250338868511205</v>
      </c>
      <c r="CX20" s="211">
        <v>2.4250338868511205</v>
      </c>
      <c r="CY20" s="211">
        <v>2.4250338868511205</v>
      </c>
      <c r="CZ20" s="211">
        <v>2.4250338868511205</v>
      </c>
      <c r="DA20" s="211">
        <v>2.4250338868511205</v>
      </c>
      <c r="DB20" s="211">
        <v>2.4250338868511205</v>
      </c>
      <c r="DC20" s="211">
        <v>1489.9349999999999</v>
      </c>
      <c r="DD20" s="211">
        <v>1489.9349999999999</v>
      </c>
      <c r="DE20" s="211">
        <v>1489.9349999999999</v>
      </c>
      <c r="DF20" s="211">
        <v>1489.9349999999999</v>
      </c>
      <c r="DG20" s="211">
        <v>1489.9349999999999</v>
      </c>
      <c r="DH20" s="211">
        <v>1489.9349999999999</v>
      </c>
      <c r="DI20" s="211">
        <v>1489.9349999999999</v>
      </c>
      <c r="DJ20" s="211">
        <v>1489.9349999999999</v>
      </c>
      <c r="DK20" s="211">
        <v>1489.9349999999999</v>
      </c>
      <c r="DL20" s="211">
        <v>1489.9349999999999</v>
      </c>
      <c r="DM20" s="211">
        <v>1489.9349999999999</v>
      </c>
      <c r="DN20" s="211">
        <v>1489.9349999999999</v>
      </c>
      <c r="DO20" s="211">
        <v>1489.9349999999999</v>
      </c>
      <c r="DP20" s="211">
        <v>1489.9349999999999</v>
      </c>
      <c r="DQ20" s="211">
        <v>1489.9349999999999</v>
      </c>
      <c r="DR20" s="211">
        <v>1489.9349999999999</v>
      </c>
      <c r="DS20" s="211">
        <v>1489.9349999999999</v>
      </c>
      <c r="DT20" s="211">
        <v>1489.9349999999999</v>
      </c>
      <c r="DU20" s="211">
        <v>1489.9349999999999</v>
      </c>
      <c r="DV20" s="211">
        <v>1489.9349999999999</v>
      </c>
      <c r="DW20" s="211">
        <v>1489.9349999999999</v>
      </c>
      <c r="DX20" s="211">
        <v>1489.9349999999999</v>
      </c>
      <c r="DY20" s="211">
        <v>1489.9349999999999</v>
      </c>
      <c r="DZ20" s="211">
        <v>1489.9349999999999</v>
      </c>
      <c r="EA20" s="211">
        <v>1489.9349999999999</v>
      </c>
      <c r="EB20" s="211">
        <v>1489.9349999999999</v>
      </c>
    </row>
    <row r="21" spans="1:132" ht="22.5" x14ac:dyDescent="0.2">
      <c r="A21" s="209">
        <v>8</v>
      </c>
      <c r="B21" s="219" t="s">
        <v>998</v>
      </c>
      <c r="C21" s="210">
        <v>0.28274117569839591</v>
      </c>
      <c r="D21" s="210">
        <v>0.28274117569839591</v>
      </c>
      <c r="E21" s="210">
        <v>0.28274117569839596</v>
      </c>
      <c r="F21" s="210">
        <v>0.28274117569839596</v>
      </c>
      <c r="G21" s="210">
        <v>0.28274117569839596</v>
      </c>
      <c r="H21" s="210">
        <v>0.28274117569839596</v>
      </c>
      <c r="I21" s="210">
        <v>0.28274117569839596</v>
      </c>
      <c r="J21" s="210">
        <v>0.28274117569839596</v>
      </c>
      <c r="K21" s="210">
        <v>0.28274117569839596</v>
      </c>
      <c r="L21" s="210">
        <v>0.28274117569839596</v>
      </c>
      <c r="M21" s="210">
        <v>0.28274117569839596</v>
      </c>
      <c r="N21" s="210">
        <v>0.28274117569839596</v>
      </c>
      <c r="O21" s="210">
        <v>0.28274117569839596</v>
      </c>
      <c r="P21" s="210">
        <v>0.28274117569839596</v>
      </c>
      <c r="Q21" s="210">
        <v>0.28274117569839596</v>
      </c>
      <c r="R21" s="210">
        <v>0.28274117569839596</v>
      </c>
      <c r="S21" s="210">
        <v>0.28274117569839596</v>
      </c>
      <c r="T21" s="210">
        <v>0.28274117569839596</v>
      </c>
      <c r="U21" s="210">
        <v>0.28274117569839596</v>
      </c>
      <c r="V21" s="210">
        <v>0.28274117569839596</v>
      </c>
      <c r="W21" s="210">
        <v>0.28274117569839596</v>
      </c>
      <c r="X21" s="210">
        <v>0.28274117569839596</v>
      </c>
      <c r="Y21" s="210">
        <v>0.28274117569839596</v>
      </c>
      <c r="Z21" s="210">
        <v>0.28274117569839596</v>
      </c>
      <c r="AA21" s="210">
        <v>0.28274117569839596</v>
      </c>
      <c r="AB21" s="210">
        <v>0.28274117569839596</v>
      </c>
      <c r="AC21" s="210">
        <v>0.14121962402567628</v>
      </c>
      <c r="AD21" s="210">
        <v>0.14121962402567628</v>
      </c>
      <c r="AE21" s="210">
        <v>0.14121962402567628</v>
      </c>
      <c r="AF21" s="210">
        <v>0.14121962402567628</v>
      </c>
      <c r="AG21" s="210">
        <v>0.14121962402567628</v>
      </c>
      <c r="AH21" s="210">
        <v>0</v>
      </c>
      <c r="AI21" s="210">
        <v>0</v>
      </c>
      <c r="AJ21" s="210">
        <v>0</v>
      </c>
      <c r="AK21" s="210">
        <v>0</v>
      </c>
      <c r="AL21" s="210">
        <v>0</v>
      </c>
      <c r="AM21" s="210">
        <v>0</v>
      </c>
      <c r="AN21" s="210">
        <v>0</v>
      </c>
      <c r="AO21" s="210">
        <v>0</v>
      </c>
      <c r="AP21" s="210">
        <v>0</v>
      </c>
      <c r="AQ21" s="210">
        <v>0</v>
      </c>
      <c r="AR21" s="210">
        <v>0</v>
      </c>
      <c r="AS21" s="210">
        <v>0</v>
      </c>
      <c r="AT21" s="210">
        <v>0</v>
      </c>
      <c r="AU21" s="210">
        <v>0</v>
      </c>
      <c r="AV21" s="210">
        <v>0</v>
      </c>
      <c r="AW21" s="210">
        <v>0</v>
      </c>
      <c r="AX21" s="210">
        <v>0</v>
      </c>
      <c r="AY21" s="210">
        <v>0</v>
      </c>
      <c r="AZ21" s="210">
        <v>0</v>
      </c>
      <c r="BA21" s="210">
        <v>0</v>
      </c>
      <c r="BB21" s="210">
        <v>0</v>
      </c>
      <c r="BC21" s="211">
        <v>160.72664521239318</v>
      </c>
      <c r="BD21" s="211">
        <v>160.72664521239318</v>
      </c>
      <c r="BE21" s="211">
        <v>160.72664521239318</v>
      </c>
      <c r="BF21" s="211">
        <v>160.72664521239318</v>
      </c>
      <c r="BG21" s="211">
        <v>160.72664521239318</v>
      </c>
      <c r="BH21" s="211">
        <v>0</v>
      </c>
      <c r="BI21" s="211">
        <v>0</v>
      </c>
      <c r="BJ21" s="211">
        <v>0</v>
      </c>
      <c r="BK21" s="211">
        <v>0</v>
      </c>
      <c r="BL21" s="211">
        <v>0</v>
      </c>
      <c r="BM21" s="211">
        <v>0</v>
      </c>
      <c r="BN21" s="211">
        <v>0</v>
      </c>
      <c r="BO21" s="211">
        <v>0</v>
      </c>
      <c r="BP21" s="211">
        <v>0</v>
      </c>
      <c r="BQ21" s="211">
        <v>0</v>
      </c>
      <c r="BR21" s="211">
        <v>0</v>
      </c>
      <c r="BS21" s="211">
        <v>0</v>
      </c>
      <c r="BT21" s="211">
        <v>0</v>
      </c>
      <c r="BU21" s="211">
        <v>0</v>
      </c>
      <c r="BV21" s="211">
        <v>0</v>
      </c>
      <c r="BW21" s="211">
        <v>0</v>
      </c>
      <c r="BX21" s="211">
        <v>0</v>
      </c>
      <c r="BY21" s="211">
        <v>0</v>
      </c>
      <c r="BZ21" s="211">
        <v>0</v>
      </c>
      <c r="CA21" s="211">
        <v>0</v>
      </c>
      <c r="CB21" s="211">
        <v>0</v>
      </c>
      <c r="CC21" s="211">
        <v>4.4697730295355953</v>
      </c>
      <c r="CD21" s="211">
        <v>4.4697730295355953</v>
      </c>
      <c r="CE21" s="211">
        <v>4.4697730295355953</v>
      </c>
      <c r="CF21" s="211">
        <v>4.4697730295355953</v>
      </c>
      <c r="CG21" s="211">
        <v>4.4697730295355953</v>
      </c>
      <c r="CH21" s="211">
        <v>4.4697730295355953</v>
      </c>
      <c r="CI21" s="211">
        <v>4.4697730295355953</v>
      </c>
      <c r="CJ21" s="211">
        <v>4.4697730295355953</v>
      </c>
      <c r="CK21" s="211">
        <v>4.2912847494677822</v>
      </c>
      <c r="CL21" s="211">
        <v>4.2912847494677822</v>
      </c>
      <c r="CM21" s="211">
        <v>4.2912847494677822</v>
      </c>
      <c r="CN21" s="211">
        <v>4.2912847494677822</v>
      </c>
      <c r="CO21" s="211">
        <v>4.2912847494677822</v>
      </c>
      <c r="CP21" s="211">
        <v>4.2912847494677822</v>
      </c>
      <c r="CQ21" s="211">
        <v>4.2912847494677822</v>
      </c>
      <c r="CR21" s="211">
        <v>4.2912847494677822</v>
      </c>
      <c r="CS21" s="211">
        <v>4.2912847494677822</v>
      </c>
      <c r="CT21" s="211">
        <v>4.2912847494677822</v>
      </c>
      <c r="CU21" s="211">
        <v>4.2912847494677822</v>
      </c>
      <c r="CV21" s="211">
        <v>4.2912847494677822</v>
      </c>
      <c r="CW21" s="211">
        <v>4.2912847494677822</v>
      </c>
      <c r="CX21" s="211">
        <v>4.2912847494677822</v>
      </c>
      <c r="CY21" s="211">
        <v>4.2912847494677822</v>
      </c>
      <c r="CZ21" s="211">
        <v>4.2912847494677822</v>
      </c>
      <c r="DA21" s="211">
        <v>4.2912847494677822</v>
      </c>
      <c r="DB21" s="211">
        <v>4.2912847494677822</v>
      </c>
      <c r="DC21" s="211">
        <v>2912.5050000000001</v>
      </c>
      <c r="DD21" s="211">
        <v>2912.5050000000001</v>
      </c>
      <c r="DE21" s="211">
        <v>2912.5050000000001</v>
      </c>
      <c r="DF21" s="211">
        <v>2912.5050000000001</v>
      </c>
      <c r="DG21" s="211">
        <v>2912.5050000000001</v>
      </c>
      <c r="DH21" s="211">
        <v>2912.5050000000001</v>
      </c>
      <c r="DI21" s="211">
        <v>2912.5050000000001</v>
      </c>
      <c r="DJ21" s="211">
        <v>2912.5050000000001</v>
      </c>
      <c r="DK21" s="211">
        <v>2796.2020010101569</v>
      </c>
      <c r="DL21" s="211">
        <v>2796.2020010101569</v>
      </c>
      <c r="DM21" s="211">
        <v>2796.2020010101569</v>
      </c>
      <c r="DN21" s="211">
        <v>2796.2020010101569</v>
      </c>
      <c r="DO21" s="211">
        <v>2796.2020010101569</v>
      </c>
      <c r="DP21" s="211">
        <v>2796.2020010101569</v>
      </c>
      <c r="DQ21" s="211">
        <v>2796.2020010101569</v>
      </c>
      <c r="DR21" s="211">
        <v>2796.2020010101569</v>
      </c>
      <c r="DS21" s="211">
        <v>2796.2020010101569</v>
      </c>
      <c r="DT21" s="211">
        <v>2796.2020010101569</v>
      </c>
      <c r="DU21" s="211">
        <v>2796.2020010101569</v>
      </c>
      <c r="DV21" s="211">
        <v>2796.2020010101569</v>
      </c>
      <c r="DW21" s="211">
        <v>2796.2020010101569</v>
      </c>
      <c r="DX21" s="211">
        <v>2796.2020010101569</v>
      </c>
      <c r="DY21" s="211">
        <v>2796.2020010101569</v>
      </c>
      <c r="DZ21" s="211">
        <v>2796.2020010101569</v>
      </c>
      <c r="EA21" s="211">
        <v>2796.2020010101569</v>
      </c>
      <c r="EB21" s="211">
        <v>2796.2020010101569</v>
      </c>
    </row>
    <row r="22" spans="1:132" ht="22.5" x14ac:dyDescent="0.2">
      <c r="A22" s="209">
        <v>9</v>
      </c>
      <c r="B22" s="219" t="s">
        <v>999</v>
      </c>
      <c r="C22" s="210">
        <v>0.28274117569839596</v>
      </c>
      <c r="D22" s="210">
        <v>0.28274117569839596</v>
      </c>
      <c r="E22" s="210">
        <v>0.28274117569839596</v>
      </c>
      <c r="F22" s="210">
        <v>0.28274117569839596</v>
      </c>
      <c r="G22" s="210">
        <v>0.28274117569839596</v>
      </c>
      <c r="H22" s="210">
        <v>0.28274117569839596</v>
      </c>
      <c r="I22" s="210">
        <v>0.28274117569839596</v>
      </c>
      <c r="J22" s="210">
        <v>0.28274117569839596</v>
      </c>
      <c r="K22" s="210">
        <v>0.28274117569839596</v>
      </c>
      <c r="L22" s="210">
        <v>0.28274117569839596</v>
      </c>
      <c r="M22" s="210">
        <v>0.28274117569839596</v>
      </c>
      <c r="N22" s="210">
        <v>0.28274117569839596</v>
      </c>
      <c r="O22" s="210">
        <v>0.28274117569839596</v>
      </c>
      <c r="P22" s="210">
        <v>0.28274117569839596</v>
      </c>
      <c r="Q22" s="210">
        <v>0.28274117569839596</v>
      </c>
      <c r="R22" s="210">
        <v>0.28274117569839596</v>
      </c>
      <c r="S22" s="210">
        <v>0.28274117569839596</v>
      </c>
      <c r="T22" s="210">
        <v>0.28274117569839596</v>
      </c>
      <c r="U22" s="210">
        <v>0.28274117569839596</v>
      </c>
      <c r="V22" s="210">
        <v>0.28274117569839596</v>
      </c>
      <c r="W22" s="210">
        <v>0.28274117569839596</v>
      </c>
      <c r="X22" s="210">
        <v>0.28274117569839596</v>
      </c>
      <c r="Y22" s="210">
        <v>0.28274117569839596</v>
      </c>
      <c r="Z22" s="210">
        <v>0.28274117569839596</v>
      </c>
      <c r="AA22" s="210">
        <v>0.28274117569839596</v>
      </c>
      <c r="AB22" s="210">
        <v>0.28274117569839596</v>
      </c>
      <c r="AC22" s="210">
        <v>0.14121962402567628</v>
      </c>
      <c r="AD22" s="210">
        <v>0.14121962402567628</v>
      </c>
      <c r="AE22" s="210">
        <v>0.14121962402567628</v>
      </c>
      <c r="AF22" s="210">
        <v>0.14121962402567628</v>
      </c>
      <c r="AG22" s="210">
        <v>0.14121962402567628</v>
      </c>
      <c r="AH22" s="210">
        <v>0.14121962402567628</v>
      </c>
      <c r="AI22" s="210">
        <v>0.14121962402567628</v>
      </c>
      <c r="AJ22" s="210">
        <v>0</v>
      </c>
      <c r="AK22" s="210">
        <v>0</v>
      </c>
      <c r="AL22" s="210">
        <v>0</v>
      </c>
      <c r="AM22" s="210">
        <v>0</v>
      </c>
      <c r="AN22" s="210">
        <v>0</v>
      </c>
      <c r="AO22" s="210">
        <v>0</v>
      </c>
      <c r="AP22" s="210">
        <v>0</v>
      </c>
      <c r="AQ22" s="210">
        <v>0</v>
      </c>
      <c r="AR22" s="210">
        <v>0</v>
      </c>
      <c r="AS22" s="210">
        <v>0</v>
      </c>
      <c r="AT22" s="210">
        <v>0</v>
      </c>
      <c r="AU22" s="210">
        <v>0</v>
      </c>
      <c r="AV22" s="210">
        <v>0</v>
      </c>
      <c r="AW22" s="210">
        <v>0</v>
      </c>
      <c r="AX22" s="210">
        <v>0</v>
      </c>
      <c r="AY22" s="210">
        <v>0</v>
      </c>
      <c r="AZ22" s="210">
        <v>0</v>
      </c>
      <c r="BA22" s="210">
        <v>0</v>
      </c>
      <c r="BB22" s="210">
        <v>0</v>
      </c>
      <c r="BC22" s="211">
        <v>160.55186650922596</v>
      </c>
      <c r="BD22" s="211">
        <v>160.55186650922596</v>
      </c>
      <c r="BE22" s="211">
        <v>160.55186650922596</v>
      </c>
      <c r="BF22" s="211">
        <v>160.55186650922596</v>
      </c>
      <c r="BG22" s="211">
        <v>160.55186650922596</v>
      </c>
      <c r="BH22" s="211">
        <v>160.55186650922596</v>
      </c>
      <c r="BI22" s="211">
        <v>160.55186650922596</v>
      </c>
      <c r="BJ22" s="211">
        <v>158.26187087055018</v>
      </c>
      <c r="BK22" s="211">
        <v>158.26187087055018</v>
      </c>
      <c r="BL22" s="211">
        <v>158.26187087055018</v>
      </c>
      <c r="BM22" s="211">
        <v>158.26187087055018</v>
      </c>
      <c r="BN22" s="211">
        <v>158.26187087055018</v>
      </c>
      <c r="BO22" s="211">
        <v>158.26187087055018</v>
      </c>
      <c r="BP22" s="211">
        <v>158.26187087055018</v>
      </c>
      <c r="BQ22" s="211">
        <v>158.26187087055018</v>
      </c>
      <c r="BR22" s="211">
        <v>158.26187087055018</v>
      </c>
      <c r="BS22" s="211">
        <v>158.26187087055018</v>
      </c>
      <c r="BT22" s="211">
        <v>158.26187087055018</v>
      </c>
      <c r="BU22" s="211">
        <v>158.26187087055018</v>
      </c>
      <c r="BV22" s="211">
        <v>158.26187087055018</v>
      </c>
      <c r="BW22" s="211">
        <v>158.26187087055018</v>
      </c>
      <c r="BX22" s="211">
        <v>158.26187087055018</v>
      </c>
      <c r="BY22" s="211">
        <v>158.26187087055018</v>
      </c>
      <c r="BZ22" s="211">
        <v>158.26187087055018</v>
      </c>
      <c r="CA22" s="211">
        <v>158.26187087055018</v>
      </c>
      <c r="CB22" s="211">
        <v>158.26187087055018</v>
      </c>
      <c r="CC22" s="211">
        <v>2.5515185316013351</v>
      </c>
      <c r="CD22" s="211">
        <v>2.5515185316013351</v>
      </c>
      <c r="CE22" s="211">
        <v>2.5515185316013351</v>
      </c>
      <c r="CF22" s="211">
        <v>2.5515185316013351</v>
      </c>
      <c r="CG22" s="211">
        <v>2.5515185316013351</v>
      </c>
      <c r="CH22" s="211">
        <v>2.5515185316013351</v>
      </c>
      <c r="CI22" s="211">
        <v>2.5515185316013351</v>
      </c>
      <c r="CJ22" s="211">
        <v>2.5156006165141895</v>
      </c>
      <c r="CK22" s="211">
        <v>2.4818617177620688</v>
      </c>
      <c r="CL22" s="211">
        <v>2.4818617177620688</v>
      </c>
      <c r="CM22" s="211">
        <v>2.4818617177620688</v>
      </c>
      <c r="CN22" s="211">
        <v>2.4818617177620688</v>
      </c>
      <c r="CO22" s="211">
        <v>2.4818617177620688</v>
      </c>
      <c r="CP22" s="211">
        <v>2.4818617177620688</v>
      </c>
      <c r="CQ22" s="211">
        <v>2.4818617177620688</v>
      </c>
      <c r="CR22" s="211">
        <v>2.4818617177620688</v>
      </c>
      <c r="CS22" s="211">
        <v>2.4818617177620688</v>
      </c>
      <c r="CT22" s="211">
        <v>2.4818617177620688</v>
      </c>
      <c r="CU22" s="211">
        <v>2.4818617177620688</v>
      </c>
      <c r="CV22" s="211">
        <v>2.4818617177620688</v>
      </c>
      <c r="CW22" s="211">
        <v>2.4818617177620688</v>
      </c>
      <c r="CX22" s="211">
        <v>2.4818617177620688</v>
      </c>
      <c r="CY22" s="211">
        <v>2.4818617177620688</v>
      </c>
      <c r="CZ22" s="211">
        <v>2.4818617177620688</v>
      </c>
      <c r="DA22" s="211">
        <v>2.4818617177620688</v>
      </c>
      <c r="DB22" s="211">
        <v>2.4818617177620688</v>
      </c>
      <c r="DC22" s="211">
        <v>2495.6390000000001</v>
      </c>
      <c r="DD22" s="211">
        <v>2495.6390000000001</v>
      </c>
      <c r="DE22" s="211">
        <v>2495.6390000000001</v>
      </c>
      <c r="DF22" s="211">
        <v>2495.6390000000001</v>
      </c>
      <c r="DG22" s="211">
        <v>2495.6390000000001</v>
      </c>
      <c r="DH22" s="211">
        <v>2495.6390000000001</v>
      </c>
      <c r="DI22" s="211">
        <v>2495.6390000000001</v>
      </c>
      <c r="DJ22" s="211">
        <v>2460.5077052122206</v>
      </c>
      <c r="DK22" s="211">
        <v>2427.5077052122206</v>
      </c>
      <c r="DL22" s="211">
        <v>2427.5077052122206</v>
      </c>
      <c r="DM22" s="211">
        <v>2427.5077052122206</v>
      </c>
      <c r="DN22" s="211">
        <v>2427.5077052122206</v>
      </c>
      <c r="DO22" s="211">
        <v>2427.5077052122206</v>
      </c>
      <c r="DP22" s="211">
        <v>2427.5077052122206</v>
      </c>
      <c r="DQ22" s="211">
        <v>2427.5077052122206</v>
      </c>
      <c r="DR22" s="211">
        <v>2427.5077052122206</v>
      </c>
      <c r="DS22" s="211">
        <v>2427.5077052122206</v>
      </c>
      <c r="DT22" s="211">
        <v>2427.5077052122206</v>
      </c>
      <c r="DU22" s="211">
        <v>2427.5077052122206</v>
      </c>
      <c r="DV22" s="211">
        <v>2427.5077052122206</v>
      </c>
      <c r="DW22" s="211">
        <v>2427.5077052122206</v>
      </c>
      <c r="DX22" s="211">
        <v>2427.5077052122206</v>
      </c>
      <c r="DY22" s="211">
        <v>2427.5077052122206</v>
      </c>
      <c r="DZ22" s="211">
        <v>2427.5077052122206</v>
      </c>
      <c r="EA22" s="211">
        <v>2427.5077052122206</v>
      </c>
      <c r="EB22" s="211">
        <v>2427.5077052122206</v>
      </c>
    </row>
    <row r="23" spans="1:132" ht="22.5" x14ac:dyDescent="0.2">
      <c r="A23" s="209">
        <v>10</v>
      </c>
      <c r="B23" s="219" t="s">
        <v>1000</v>
      </c>
      <c r="C23" s="210">
        <v>0.76417545468439552</v>
      </c>
      <c r="D23" s="210">
        <v>0.76417545468439552</v>
      </c>
      <c r="E23" s="210">
        <v>0.76417545468439552</v>
      </c>
      <c r="F23" s="210">
        <v>0.76417545468439552</v>
      </c>
      <c r="G23" s="210">
        <v>0.76417545468439552</v>
      </c>
      <c r="H23" s="210">
        <v>0.76417545468439552</v>
      </c>
      <c r="I23" s="210">
        <v>0.76417545468439552</v>
      </c>
      <c r="J23" s="210">
        <v>0.76417545468439552</v>
      </c>
      <c r="K23" s="210">
        <v>0.76417545468439552</v>
      </c>
      <c r="L23" s="210">
        <v>0.76417545468439552</v>
      </c>
      <c r="M23" s="210">
        <v>0.76417545468439552</v>
      </c>
      <c r="N23" s="210">
        <v>0.76417545468439552</v>
      </c>
      <c r="O23" s="210">
        <v>0.76417545468439552</v>
      </c>
      <c r="P23" s="210">
        <v>0.76417545468439552</v>
      </c>
      <c r="Q23" s="210">
        <v>0.76417545468439552</v>
      </c>
      <c r="R23" s="210">
        <v>0.76417545468439552</v>
      </c>
      <c r="S23" s="210">
        <v>0.76417545468439552</v>
      </c>
      <c r="T23" s="210">
        <v>0.76417545468439552</v>
      </c>
      <c r="U23" s="210">
        <v>0.76417545468439552</v>
      </c>
      <c r="V23" s="210">
        <v>0.76417545468439552</v>
      </c>
      <c r="W23" s="210">
        <v>0.76417545468439552</v>
      </c>
      <c r="X23" s="210">
        <v>0.76417545468439552</v>
      </c>
      <c r="Y23" s="210">
        <v>0.76417545468439552</v>
      </c>
      <c r="Z23" s="210">
        <v>0.76417545468439552</v>
      </c>
      <c r="AA23" s="210">
        <v>0.76417545468439552</v>
      </c>
      <c r="AB23" s="210">
        <v>0.76417545468439552</v>
      </c>
      <c r="AC23" s="210">
        <v>0.27685492801771872</v>
      </c>
      <c r="AD23" s="210">
        <v>0.27685492801771872</v>
      </c>
      <c r="AE23" s="210">
        <v>0.27685492801771872</v>
      </c>
      <c r="AF23" s="210">
        <v>0.27685492801771872</v>
      </c>
      <c r="AG23" s="210">
        <v>0.27685492801771872</v>
      </c>
      <c r="AH23" s="210">
        <v>0</v>
      </c>
      <c r="AI23" s="210">
        <v>0</v>
      </c>
      <c r="AJ23" s="210">
        <v>0</v>
      </c>
      <c r="AK23" s="210">
        <v>0</v>
      </c>
      <c r="AL23" s="210">
        <v>0</v>
      </c>
      <c r="AM23" s="210">
        <v>0</v>
      </c>
      <c r="AN23" s="210">
        <v>0</v>
      </c>
      <c r="AO23" s="210">
        <v>0</v>
      </c>
      <c r="AP23" s="210">
        <v>0</v>
      </c>
      <c r="AQ23" s="210">
        <v>0</v>
      </c>
      <c r="AR23" s="210">
        <v>0</v>
      </c>
      <c r="AS23" s="210">
        <v>0</v>
      </c>
      <c r="AT23" s="210">
        <v>0</v>
      </c>
      <c r="AU23" s="210">
        <v>0</v>
      </c>
      <c r="AV23" s="210">
        <v>0</v>
      </c>
      <c r="AW23" s="210">
        <v>0</v>
      </c>
      <c r="AX23" s="210">
        <v>0</v>
      </c>
      <c r="AY23" s="210">
        <v>0</v>
      </c>
      <c r="AZ23" s="210">
        <v>0</v>
      </c>
      <c r="BA23" s="210">
        <v>0</v>
      </c>
      <c r="BB23" s="210">
        <v>0</v>
      </c>
      <c r="BC23" s="211">
        <v>163.74986786734672</v>
      </c>
      <c r="BD23" s="211">
        <v>163.74986786734672</v>
      </c>
      <c r="BE23" s="211">
        <v>163.74986786734672</v>
      </c>
      <c r="BF23" s="211">
        <v>163.74986786734672</v>
      </c>
      <c r="BG23" s="211">
        <v>163.74986786734672</v>
      </c>
      <c r="BH23" s="211">
        <v>158.37540000000001</v>
      </c>
      <c r="BI23" s="211">
        <v>158.37540000000001</v>
      </c>
      <c r="BJ23" s="211">
        <v>158.37540000000001</v>
      </c>
      <c r="BK23" s="211">
        <v>158.37540000000001</v>
      </c>
      <c r="BL23" s="211">
        <v>158.37540000000001</v>
      </c>
      <c r="BM23" s="211">
        <v>158.37540000000001</v>
      </c>
      <c r="BN23" s="211">
        <v>158.37540000000001</v>
      </c>
      <c r="BO23" s="211">
        <v>158.37540000000001</v>
      </c>
      <c r="BP23" s="211">
        <v>158.37540000000001</v>
      </c>
      <c r="BQ23" s="211">
        <v>158.37540000000001</v>
      </c>
      <c r="BR23" s="211">
        <v>158.37540000000001</v>
      </c>
      <c r="BS23" s="211">
        <v>158.37540000000001</v>
      </c>
      <c r="BT23" s="211">
        <v>158.37540000000001</v>
      </c>
      <c r="BU23" s="211">
        <v>158.37540000000001</v>
      </c>
      <c r="BV23" s="211">
        <v>158.37540000000001</v>
      </c>
      <c r="BW23" s="211">
        <v>158.37540000000001</v>
      </c>
      <c r="BX23" s="211">
        <v>158.37540000000001</v>
      </c>
      <c r="BY23" s="211">
        <v>158.37540000000001</v>
      </c>
      <c r="BZ23" s="211">
        <v>158.37540000000001</v>
      </c>
      <c r="CA23" s="211">
        <v>158.37540000000001</v>
      </c>
      <c r="CB23" s="211">
        <v>158.37540000000001</v>
      </c>
      <c r="CC23" s="211">
        <v>4.5607983585004952</v>
      </c>
      <c r="CD23" s="211">
        <v>4.5607983585004952</v>
      </c>
      <c r="CE23" s="211">
        <v>4.5607983585004952</v>
      </c>
      <c r="CF23" s="211">
        <v>4.5607983585004952</v>
      </c>
      <c r="CG23" s="211">
        <v>4.5607983585004952</v>
      </c>
      <c r="CH23" s="211">
        <v>4.5607983585004952</v>
      </c>
      <c r="CI23" s="211">
        <v>4.5607983585004952</v>
      </c>
      <c r="CJ23" s="211">
        <v>4.5607983585004952</v>
      </c>
      <c r="CK23" s="211">
        <v>4.5607983585004952</v>
      </c>
      <c r="CL23" s="211">
        <v>4.5607983585004952</v>
      </c>
      <c r="CM23" s="211">
        <v>4.5607983585004952</v>
      </c>
      <c r="CN23" s="211">
        <v>4.5607983585004952</v>
      </c>
      <c r="CO23" s="211">
        <v>4.5607983585004952</v>
      </c>
      <c r="CP23" s="211">
        <v>4.5607983585004952</v>
      </c>
      <c r="CQ23" s="211">
        <v>4.5607983585004952</v>
      </c>
      <c r="CR23" s="211">
        <v>4.5607983585004952</v>
      </c>
      <c r="CS23" s="211">
        <v>4.5607983585004952</v>
      </c>
      <c r="CT23" s="211">
        <v>4.5607983585004952</v>
      </c>
      <c r="CU23" s="211">
        <v>4.5607983585004952</v>
      </c>
      <c r="CV23" s="211">
        <v>4.5607983585004952</v>
      </c>
      <c r="CW23" s="211">
        <v>4.5607983585004952</v>
      </c>
      <c r="CX23" s="211">
        <v>4.5607983585004952</v>
      </c>
      <c r="CY23" s="211">
        <v>4.5607983585004952</v>
      </c>
      <c r="CZ23" s="211">
        <v>4.5607983585004952</v>
      </c>
      <c r="DA23" s="211">
        <v>4.5607983585004952</v>
      </c>
      <c r="DB23" s="211">
        <v>4.5607983585004952</v>
      </c>
      <c r="DC23" s="211">
        <v>462.77600000000001</v>
      </c>
      <c r="DD23" s="211">
        <v>462.77600000000001</v>
      </c>
      <c r="DE23" s="211">
        <v>462.77600000000001</v>
      </c>
      <c r="DF23" s="211">
        <v>462.77600000000001</v>
      </c>
      <c r="DG23" s="211">
        <v>462.77600000000001</v>
      </c>
      <c r="DH23" s="211">
        <v>462.77600000000001</v>
      </c>
      <c r="DI23" s="211">
        <v>462.77600000000001</v>
      </c>
      <c r="DJ23" s="211">
        <v>462.77600000000001</v>
      </c>
      <c r="DK23" s="211">
        <v>462.77600000000001</v>
      </c>
      <c r="DL23" s="211">
        <v>462.77600000000001</v>
      </c>
      <c r="DM23" s="211">
        <v>462.77600000000001</v>
      </c>
      <c r="DN23" s="211">
        <v>462.77600000000001</v>
      </c>
      <c r="DO23" s="211">
        <v>462.77600000000001</v>
      </c>
      <c r="DP23" s="211">
        <v>462.77600000000001</v>
      </c>
      <c r="DQ23" s="211">
        <v>462.77600000000001</v>
      </c>
      <c r="DR23" s="211">
        <v>462.77600000000001</v>
      </c>
      <c r="DS23" s="211">
        <v>462.77600000000001</v>
      </c>
      <c r="DT23" s="211">
        <v>462.77600000000001</v>
      </c>
      <c r="DU23" s="211">
        <v>462.77600000000001</v>
      </c>
      <c r="DV23" s="211">
        <v>462.77600000000001</v>
      </c>
      <c r="DW23" s="211">
        <v>462.77600000000001</v>
      </c>
      <c r="DX23" s="211">
        <v>462.77600000000001</v>
      </c>
      <c r="DY23" s="211">
        <v>462.77600000000001</v>
      </c>
      <c r="DZ23" s="211">
        <v>462.77600000000001</v>
      </c>
      <c r="EA23" s="211">
        <v>462.77600000000001</v>
      </c>
      <c r="EB23" s="211">
        <v>462.77600000000001</v>
      </c>
    </row>
    <row r="24" spans="1:132" ht="22.5" x14ac:dyDescent="0.2">
      <c r="A24" s="209">
        <v>11</v>
      </c>
      <c r="B24" s="219" t="s">
        <v>1001</v>
      </c>
      <c r="C24" s="210">
        <v>0.28274117569839596</v>
      </c>
      <c r="D24" s="210">
        <v>0.28274117569839596</v>
      </c>
      <c r="E24" s="210">
        <v>0.28274117569839596</v>
      </c>
      <c r="F24" s="210">
        <v>0.28274117569839596</v>
      </c>
      <c r="G24" s="210">
        <v>0.28274117569839596</v>
      </c>
      <c r="H24" s="210">
        <v>0.28274117569839596</v>
      </c>
      <c r="I24" s="210">
        <v>0.28274117569839596</v>
      </c>
      <c r="J24" s="210">
        <v>0.28274117569839596</v>
      </c>
      <c r="K24" s="210">
        <v>0.28274117569839596</v>
      </c>
      <c r="L24" s="210">
        <v>0.28274117569839596</v>
      </c>
      <c r="M24" s="210">
        <v>0.28274117569839596</v>
      </c>
      <c r="N24" s="210">
        <v>0.28274117569839596</v>
      </c>
      <c r="O24" s="210">
        <v>0.28274117569839596</v>
      </c>
      <c r="P24" s="210">
        <v>0.28274117569839596</v>
      </c>
      <c r="Q24" s="210">
        <v>0.28274117569839596</v>
      </c>
      <c r="R24" s="210">
        <v>0.28274117569839596</v>
      </c>
      <c r="S24" s="210">
        <v>0.28274117569839596</v>
      </c>
      <c r="T24" s="210">
        <v>0.28274117569839596</v>
      </c>
      <c r="U24" s="210">
        <v>0.28274117569839596</v>
      </c>
      <c r="V24" s="210">
        <v>0.28274117569839596</v>
      </c>
      <c r="W24" s="210">
        <v>0.28274117569839596</v>
      </c>
      <c r="X24" s="210">
        <v>0.28274117569839596</v>
      </c>
      <c r="Y24" s="210">
        <v>0.28274117569839596</v>
      </c>
      <c r="Z24" s="210">
        <v>0.28274117569839596</v>
      </c>
      <c r="AA24" s="210">
        <v>0.28274117569839596</v>
      </c>
      <c r="AB24" s="210">
        <v>0.28274117569839596</v>
      </c>
      <c r="AC24" s="210">
        <v>0.2382767823103317</v>
      </c>
      <c r="AD24" s="210">
        <v>0.2382767823103317</v>
      </c>
      <c r="AE24" s="210">
        <v>0.2382767823103317</v>
      </c>
      <c r="AF24" s="210">
        <v>0.2382767823103317</v>
      </c>
      <c r="AG24" s="210">
        <v>0.2382767823103317</v>
      </c>
      <c r="AH24" s="210">
        <v>0</v>
      </c>
      <c r="AI24" s="210">
        <v>0</v>
      </c>
      <c r="AJ24" s="210">
        <v>0</v>
      </c>
      <c r="AK24" s="210">
        <v>0</v>
      </c>
      <c r="AL24" s="210">
        <v>0</v>
      </c>
      <c r="AM24" s="210">
        <v>0</v>
      </c>
      <c r="AN24" s="210">
        <v>0</v>
      </c>
      <c r="AO24" s="210">
        <v>0</v>
      </c>
      <c r="AP24" s="210">
        <v>0</v>
      </c>
      <c r="AQ24" s="210">
        <v>0</v>
      </c>
      <c r="AR24" s="210">
        <v>0</v>
      </c>
      <c r="AS24" s="210">
        <v>0</v>
      </c>
      <c r="AT24" s="210">
        <v>0</v>
      </c>
      <c r="AU24" s="210">
        <v>0</v>
      </c>
      <c r="AV24" s="210">
        <v>0</v>
      </c>
      <c r="AW24" s="210">
        <v>0</v>
      </c>
      <c r="AX24" s="210">
        <v>0</v>
      </c>
      <c r="AY24" s="210">
        <v>0</v>
      </c>
      <c r="AZ24" s="210">
        <v>0</v>
      </c>
      <c r="BA24" s="210">
        <v>0</v>
      </c>
      <c r="BB24" s="210">
        <v>0</v>
      </c>
      <c r="BC24" s="211">
        <v>163.73668124430191</v>
      </c>
      <c r="BD24" s="211">
        <v>163.73668124430191</v>
      </c>
      <c r="BE24" s="211">
        <v>163.73668124430191</v>
      </c>
      <c r="BF24" s="211">
        <v>163.73668124430191</v>
      </c>
      <c r="BG24" s="211">
        <v>163.73668124430191</v>
      </c>
      <c r="BH24" s="211">
        <v>163.60000000000002</v>
      </c>
      <c r="BI24" s="211">
        <v>163.60000000000002</v>
      </c>
      <c r="BJ24" s="211">
        <v>163.60000000000002</v>
      </c>
      <c r="BK24" s="211">
        <v>163.60000000000002</v>
      </c>
      <c r="BL24" s="211">
        <v>163.60000000000002</v>
      </c>
      <c r="BM24" s="211">
        <v>163.60000000000002</v>
      </c>
      <c r="BN24" s="211">
        <v>163.60000000000002</v>
      </c>
      <c r="BO24" s="211">
        <v>163.60000000000002</v>
      </c>
      <c r="BP24" s="211">
        <v>163.60000000000002</v>
      </c>
      <c r="BQ24" s="211">
        <v>163.60000000000002</v>
      </c>
      <c r="BR24" s="211">
        <v>163.60000000000002</v>
      </c>
      <c r="BS24" s="211">
        <v>163.60000000000002</v>
      </c>
      <c r="BT24" s="211">
        <v>163.60000000000002</v>
      </c>
      <c r="BU24" s="211">
        <v>163.60000000000002</v>
      </c>
      <c r="BV24" s="211">
        <v>163.60000000000002</v>
      </c>
      <c r="BW24" s="211">
        <v>163.60000000000002</v>
      </c>
      <c r="BX24" s="211">
        <v>163.60000000000002</v>
      </c>
      <c r="BY24" s="211">
        <v>163.60000000000002</v>
      </c>
      <c r="BZ24" s="211">
        <v>163.60000000000002</v>
      </c>
      <c r="CA24" s="211">
        <v>163.60000000000002</v>
      </c>
      <c r="CB24" s="211">
        <v>163.60000000000002</v>
      </c>
      <c r="CC24" s="211">
        <v>4.5654842077978799</v>
      </c>
      <c r="CD24" s="211">
        <v>4.5654842077978799</v>
      </c>
      <c r="CE24" s="211">
        <v>4.5654842077978799</v>
      </c>
      <c r="CF24" s="211">
        <v>4.5654842077978799</v>
      </c>
      <c r="CG24" s="211">
        <v>4.5654842077978799</v>
      </c>
      <c r="CH24" s="211">
        <v>4.5654842077978799</v>
      </c>
      <c r="CI24" s="211">
        <v>4.5654842077978799</v>
      </c>
      <c r="CJ24" s="211">
        <v>4.5654842077978799</v>
      </c>
      <c r="CK24" s="211">
        <v>4.5654842077978799</v>
      </c>
      <c r="CL24" s="211">
        <v>4.5654842077978799</v>
      </c>
      <c r="CM24" s="211">
        <v>4.5654842077978799</v>
      </c>
      <c r="CN24" s="211">
        <v>4.5654842077978799</v>
      </c>
      <c r="CO24" s="211">
        <v>4.5654842077978799</v>
      </c>
      <c r="CP24" s="211">
        <v>4.5654842077978799</v>
      </c>
      <c r="CQ24" s="211">
        <v>4.5654842077978799</v>
      </c>
      <c r="CR24" s="211">
        <v>4.5654842077978799</v>
      </c>
      <c r="CS24" s="211">
        <v>4.5654842077978799</v>
      </c>
      <c r="CT24" s="211">
        <v>4.5654842077978799</v>
      </c>
      <c r="CU24" s="211">
        <v>4.5654842077978799</v>
      </c>
      <c r="CV24" s="211">
        <v>4.5654842077978799</v>
      </c>
      <c r="CW24" s="211">
        <v>4.5654842077978799</v>
      </c>
      <c r="CX24" s="211">
        <v>4.5654842077978799</v>
      </c>
      <c r="CY24" s="211">
        <v>4.5654842077978799</v>
      </c>
      <c r="CZ24" s="211">
        <v>4.5654842077978799</v>
      </c>
      <c r="DA24" s="211">
        <v>4.5654842077978799</v>
      </c>
      <c r="DB24" s="211">
        <v>4.5654842077978799</v>
      </c>
      <c r="DC24" s="211">
        <v>2726.5929999999998</v>
      </c>
      <c r="DD24" s="211">
        <v>2726.5929999999998</v>
      </c>
      <c r="DE24" s="211">
        <v>2726.5929999999998</v>
      </c>
      <c r="DF24" s="211">
        <v>2726.5929999999998</v>
      </c>
      <c r="DG24" s="211">
        <v>2726.5929999999998</v>
      </c>
      <c r="DH24" s="211">
        <v>2726.5929999999998</v>
      </c>
      <c r="DI24" s="211">
        <v>2726.5929999999998</v>
      </c>
      <c r="DJ24" s="211">
        <v>2726.5929999999998</v>
      </c>
      <c r="DK24" s="211">
        <v>2726.5929999999998</v>
      </c>
      <c r="DL24" s="211">
        <v>2726.5929999999998</v>
      </c>
      <c r="DM24" s="211">
        <v>2726.5929999999998</v>
      </c>
      <c r="DN24" s="211">
        <v>2726.5929999999998</v>
      </c>
      <c r="DO24" s="211">
        <v>2726.5929999999998</v>
      </c>
      <c r="DP24" s="211">
        <v>2726.5929999999998</v>
      </c>
      <c r="DQ24" s="211">
        <v>2726.5929999999998</v>
      </c>
      <c r="DR24" s="211">
        <v>2726.5929999999998</v>
      </c>
      <c r="DS24" s="211">
        <v>2726.5929999999998</v>
      </c>
      <c r="DT24" s="211">
        <v>2726.5929999999998</v>
      </c>
      <c r="DU24" s="211">
        <v>2726.5929999999998</v>
      </c>
      <c r="DV24" s="211">
        <v>2726.5929999999998</v>
      </c>
      <c r="DW24" s="211">
        <v>2726.5929999999998</v>
      </c>
      <c r="DX24" s="211">
        <v>2726.5929999999998</v>
      </c>
      <c r="DY24" s="211">
        <v>2726.5929999999998</v>
      </c>
      <c r="DZ24" s="211">
        <v>2726.5929999999998</v>
      </c>
      <c r="EA24" s="211">
        <v>2726.5929999999998</v>
      </c>
      <c r="EB24" s="211">
        <v>2726.5929999999998</v>
      </c>
    </row>
    <row r="25" spans="1:132" ht="22.5" x14ac:dyDescent="0.2">
      <c r="A25" s="209">
        <v>12</v>
      </c>
      <c r="B25" s="219" t="s">
        <v>1002</v>
      </c>
      <c r="C25" s="210">
        <v>2</v>
      </c>
      <c r="D25" s="210">
        <v>2</v>
      </c>
      <c r="E25" s="210">
        <v>2</v>
      </c>
      <c r="F25" s="210">
        <v>2</v>
      </c>
      <c r="G25" s="210">
        <v>2</v>
      </c>
      <c r="H25" s="210">
        <v>2</v>
      </c>
      <c r="I25" s="210">
        <v>2</v>
      </c>
      <c r="J25" s="210">
        <v>2</v>
      </c>
      <c r="K25" s="210">
        <v>2</v>
      </c>
      <c r="L25" s="210">
        <v>2</v>
      </c>
      <c r="M25" s="210">
        <v>2</v>
      </c>
      <c r="N25" s="210">
        <v>2</v>
      </c>
      <c r="O25" s="210">
        <v>2</v>
      </c>
      <c r="P25" s="210">
        <v>2</v>
      </c>
      <c r="Q25" s="210">
        <v>2</v>
      </c>
      <c r="R25" s="210">
        <v>2</v>
      </c>
      <c r="S25" s="210">
        <v>2</v>
      </c>
      <c r="T25" s="210">
        <v>2</v>
      </c>
      <c r="U25" s="210">
        <v>2</v>
      </c>
      <c r="V25" s="210">
        <v>2</v>
      </c>
      <c r="W25" s="210">
        <v>2</v>
      </c>
      <c r="X25" s="210">
        <v>2</v>
      </c>
      <c r="Y25" s="210">
        <v>2</v>
      </c>
      <c r="Z25" s="210">
        <v>2</v>
      </c>
      <c r="AA25" s="210">
        <v>2</v>
      </c>
      <c r="AB25" s="210">
        <v>2</v>
      </c>
      <c r="AC25" s="210">
        <v>9.9982003239416901</v>
      </c>
      <c r="AD25" s="210">
        <v>9.9982003239416901</v>
      </c>
      <c r="AE25" s="210">
        <v>9.9982003239416901</v>
      </c>
      <c r="AF25" s="210">
        <v>9.9982003239416901</v>
      </c>
      <c r="AG25" s="210">
        <v>0</v>
      </c>
      <c r="AH25" s="210">
        <v>0</v>
      </c>
      <c r="AI25" s="210">
        <v>0</v>
      </c>
      <c r="AJ25" s="210">
        <v>0</v>
      </c>
      <c r="AK25" s="210">
        <v>0</v>
      </c>
      <c r="AL25" s="210">
        <v>0</v>
      </c>
      <c r="AM25" s="210">
        <v>0</v>
      </c>
      <c r="AN25" s="210">
        <v>0</v>
      </c>
      <c r="AO25" s="210">
        <v>0</v>
      </c>
      <c r="AP25" s="210">
        <v>0</v>
      </c>
      <c r="AQ25" s="210">
        <v>0</v>
      </c>
      <c r="AR25" s="210">
        <v>0</v>
      </c>
      <c r="AS25" s="210">
        <v>0</v>
      </c>
      <c r="AT25" s="210">
        <v>0</v>
      </c>
      <c r="AU25" s="210">
        <v>0</v>
      </c>
      <c r="AV25" s="210">
        <v>0</v>
      </c>
      <c r="AW25" s="210">
        <v>0</v>
      </c>
      <c r="AX25" s="210">
        <v>0</v>
      </c>
      <c r="AY25" s="210">
        <v>0</v>
      </c>
      <c r="AZ25" s="210">
        <v>0</v>
      </c>
      <c r="BA25" s="210">
        <v>0</v>
      </c>
      <c r="BB25" s="210">
        <v>0</v>
      </c>
      <c r="BC25" s="211">
        <v>185.25435537153368</v>
      </c>
      <c r="BD25" s="211">
        <v>185.25435537153368</v>
      </c>
      <c r="BE25" s="211">
        <v>185.25435537153368</v>
      </c>
      <c r="BF25" s="211">
        <v>185.25435537153368</v>
      </c>
      <c r="BG25" s="211">
        <v>156.9760612586638</v>
      </c>
      <c r="BH25" s="211">
        <v>156.9760612586638</v>
      </c>
      <c r="BI25" s="211">
        <v>156.9760612586638</v>
      </c>
      <c r="BJ25" s="211">
        <v>156.9760612586638</v>
      </c>
      <c r="BK25" s="211">
        <v>156.9760612586638</v>
      </c>
      <c r="BL25" s="211">
        <v>156.9760612586638</v>
      </c>
      <c r="BM25" s="211">
        <v>156.9760612586638</v>
      </c>
      <c r="BN25" s="211">
        <v>156.9760612586638</v>
      </c>
      <c r="BO25" s="211">
        <v>156.9760612586638</v>
      </c>
      <c r="BP25" s="211">
        <v>156.9760612586638</v>
      </c>
      <c r="BQ25" s="211">
        <v>156.9760612586638</v>
      </c>
      <c r="BR25" s="211">
        <v>156.9760612586638</v>
      </c>
      <c r="BS25" s="211">
        <v>156.9760612586638</v>
      </c>
      <c r="BT25" s="211">
        <v>156.9760612586638</v>
      </c>
      <c r="BU25" s="211">
        <v>156.9760612586638</v>
      </c>
      <c r="BV25" s="211">
        <v>156.9760612586638</v>
      </c>
      <c r="BW25" s="211">
        <v>156.9760612586638</v>
      </c>
      <c r="BX25" s="211">
        <v>156.9760612586638</v>
      </c>
      <c r="BY25" s="211">
        <v>156.9760612586638</v>
      </c>
      <c r="BZ25" s="211">
        <v>156.9760612586638</v>
      </c>
      <c r="CA25" s="211">
        <v>156.9760612586638</v>
      </c>
      <c r="CB25" s="211">
        <v>156.9760612586638</v>
      </c>
      <c r="CC25" s="211">
        <v>0.598688602765856</v>
      </c>
      <c r="CD25" s="211">
        <v>0.598688602765856</v>
      </c>
      <c r="CE25" s="211">
        <v>0.598688602765856</v>
      </c>
      <c r="CF25" s="211">
        <v>0.598688602765856</v>
      </c>
      <c r="CG25" s="211">
        <v>0.598688602765856</v>
      </c>
      <c r="CH25" s="211">
        <v>0.598688602765856</v>
      </c>
      <c r="CI25" s="211">
        <v>0.598688602765856</v>
      </c>
      <c r="CJ25" s="211">
        <v>0.598688602765856</v>
      </c>
      <c r="CK25" s="211">
        <v>0.598688602765856</v>
      </c>
      <c r="CL25" s="211">
        <v>0.598688602765856</v>
      </c>
      <c r="CM25" s="211">
        <v>0.598688602765856</v>
      </c>
      <c r="CN25" s="211">
        <v>0.598688602765856</v>
      </c>
      <c r="CO25" s="211">
        <v>0.598688602765856</v>
      </c>
      <c r="CP25" s="211">
        <v>0.598688602765856</v>
      </c>
      <c r="CQ25" s="211">
        <v>0.598688602765856</v>
      </c>
      <c r="CR25" s="211">
        <v>0.598688602765856</v>
      </c>
      <c r="CS25" s="211">
        <v>0.598688602765856</v>
      </c>
      <c r="CT25" s="211">
        <v>0.598688602765856</v>
      </c>
      <c r="CU25" s="211">
        <v>0.598688602765856</v>
      </c>
      <c r="CV25" s="211">
        <v>0.598688602765856</v>
      </c>
      <c r="CW25" s="211">
        <v>0.598688602765856</v>
      </c>
      <c r="CX25" s="211">
        <v>0.598688602765856</v>
      </c>
      <c r="CY25" s="211">
        <v>0.598688602765856</v>
      </c>
      <c r="CZ25" s="211">
        <v>0.598688602765856</v>
      </c>
      <c r="DA25" s="211">
        <v>0.598688602765856</v>
      </c>
      <c r="DB25" s="211">
        <v>0.598688602765856</v>
      </c>
      <c r="DC25" s="211">
        <v>25.109000000000002</v>
      </c>
      <c r="DD25" s="211">
        <v>25.109000000000002</v>
      </c>
      <c r="DE25" s="211">
        <v>25.109000000000002</v>
      </c>
      <c r="DF25" s="211">
        <v>25.109000000000002</v>
      </c>
      <c r="DG25" s="211">
        <v>25.109000000000002</v>
      </c>
      <c r="DH25" s="211">
        <v>25.109000000000002</v>
      </c>
      <c r="DI25" s="211">
        <v>25.109000000000002</v>
      </c>
      <c r="DJ25" s="211">
        <v>25.109000000000002</v>
      </c>
      <c r="DK25" s="211">
        <v>25.109000000000002</v>
      </c>
      <c r="DL25" s="211">
        <v>25.109000000000002</v>
      </c>
      <c r="DM25" s="211">
        <v>25.109000000000002</v>
      </c>
      <c r="DN25" s="211">
        <v>25.109000000000002</v>
      </c>
      <c r="DO25" s="211">
        <v>25.109000000000002</v>
      </c>
      <c r="DP25" s="211">
        <v>25.109000000000002</v>
      </c>
      <c r="DQ25" s="211">
        <v>25.109000000000002</v>
      </c>
      <c r="DR25" s="211">
        <v>25.109000000000002</v>
      </c>
      <c r="DS25" s="211">
        <v>25.109000000000002</v>
      </c>
      <c r="DT25" s="211">
        <v>25.109000000000002</v>
      </c>
      <c r="DU25" s="211">
        <v>25.109000000000002</v>
      </c>
      <c r="DV25" s="211">
        <v>25.109000000000002</v>
      </c>
      <c r="DW25" s="211">
        <v>25.109000000000002</v>
      </c>
      <c r="DX25" s="211">
        <v>25.109000000000002</v>
      </c>
      <c r="DY25" s="211">
        <v>25.109000000000002</v>
      </c>
      <c r="DZ25" s="211">
        <v>25.109000000000002</v>
      </c>
      <c r="EA25" s="211">
        <v>25.109000000000002</v>
      </c>
      <c r="EB25" s="211">
        <v>25.109000000000002</v>
      </c>
    </row>
    <row r="26" spans="1:132" x14ac:dyDescent="0.2">
      <c r="A26" s="209">
        <v>13</v>
      </c>
      <c r="B26" s="219" t="s">
        <v>1003</v>
      </c>
      <c r="C26" s="210">
        <v>0.75301204819277112</v>
      </c>
      <c r="D26" s="210">
        <v>0.75301204819277112</v>
      </c>
      <c r="E26" s="210">
        <v>0.75301204819277112</v>
      </c>
      <c r="F26" s="210">
        <v>0.75301204819277112</v>
      </c>
      <c r="G26" s="210">
        <v>0.75301204819277112</v>
      </c>
      <c r="H26" s="210">
        <v>0.75301204819277112</v>
      </c>
      <c r="I26" s="210">
        <v>0.75301204819277112</v>
      </c>
      <c r="J26" s="210">
        <v>0.75301204819277112</v>
      </c>
      <c r="K26" s="210">
        <v>0.75301204819277112</v>
      </c>
      <c r="L26" s="210">
        <v>0.75301204819277112</v>
      </c>
      <c r="M26" s="210">
        <v>0.75301204819277112</v>
      </c>
      <c r="N26" s="210">
        <v>0.75301204819277112</v>
      </c>
      <c r="O26" s="210">
        <v>0.75301204819277112</v>
      </c>
      <c r="P26" s="210">
        <v>0.75301204819277112</v>
      </c>
      <c r="Q26" s="210">
        <v>0.75301204819277112</v>
      </c>
      <c r="R26" s="210">
        <v>0.75301204819277112</v>
      </c>
      <c r="S26" s="210">
        <v>0.75301204819277112</v>
      </c>
      <c r="T26" s="210">
        <v>0.75301204819277112</v>
      </c>
      <c r="U26" s="210">
        <v>0.75301204819277112</v>
      </c>
      <c r="V26" s="210">
        <v>0.75301204819277112</v>
      </c>
      <c r="W26" s="210">
        <v>0.75301204819277112</v>
      </c>
      <c r="X26" s="210">
        <v>0.75301204819277112</v>
      </c>
      <c r="Y26" s="210">
        <v>0.75301204819277112</v>
      </c>
      <c r="Z26" s="210">
        <v>0.75301204819277112</v>
      </c>
      <c r="AA26" s="210">
        <v>0.75301204819277112</v>
      </c>
      <c r="AB26" s="210">
        <v>0.75301204819277112</v>
      </c>
      <c r="AC26" s="210">
        <v>0.26876882591241102</v>
      </c>
      <c r="AD26" s="210">
        <v>0.26876882591241102</v>
      </c>
      <c r="AE26" s="210">
        <v>0.26876882591241102</v>
      </c>
      <c r="AF26" s="210">
        <v>0.26876882591241102</v>
      </c>
      <c r="AG26" s="210">
        <v>0</v>
      </c>
      <c r="AH26" s="210">
        <v>0</v>
      </c>
      <c r="AI26" s="210">
        <v>0</v>
      </c>
      <c r="AJ26" s="210">
        <v>0</v>
      </c>
      <c r="AK26" s="210">
        <v>0</v>
      </c>
      <c r="AL26" s="210">
        <v>0</v>
      </c>
      <c r="AM26" s="210">
        <v>0</v>
      </c>
      <c r="AN26" s="210">
        <v>0</v>
      </c>
      <c r="AO26" s="210">
        <v>0</v>
      </c>
      <c r="AP26" s="210">
        <v>0</v>
      </c>
      <c r="AQ26" s="210">
        <v>0</v>
      </c>
      <c r="AR26" s="210">
        <v>0</v>
      </c>
      <c r="AS26" s="210">
        <v>0</v>
      </c>
      <c r="AT26" s="210">
        <v>0</v>
      </c>
      <c r="AU26" s="210">
        <v>0</v>
      </c>
      <c r="AV26" s="210">
        <v>0</v>
      </c>
      <c r="AW26" s="210">
        <v>0</v>
      </c>
      <c r="AX26" s="210">
        <v>0</v>
      </c>
      <c r="AY26" s="210">
        <v>0</v>
      </c>
      <c r="AZ26" s="210">
        <v>0</v>
      </c>
      <c r="BA26" s="210">
        <v>0</v>
      </c>
      <c r="BB26" s="210">
        <v>0</v>
      </c>
      <c r="BC26" s="211">
        <v>212.16704814809424</v>
      </c>
      <c r="BD26" s="211">
        <v>212.16704814809424</v>
      </c>
      <c r="BE26" s="211">
        <v>212.16704814809424</v>
      </c>
      <c r="BF26" s="211">
        <v>212.16704814809424</v>
      </c>
      <c r="BG26" s="211">
        <v>161.79997623132337</v>
      </c>
      <c r="BH26" s="211">
        <v>161.79997623132337</v>
      </c>
      <c r="BI26" s="211">
        <v>161.79997623132337</v>
      </c>
      <c r="BJ26" s="211">
        <v>161.79997623132337</v>
      </c>
      <c r="BK26" s="211">
        <v>161.79997623132337</v>
      </c>
      <c r="BL26" s="211">
        <v>161.79997623132337</v>
      </c>
      <c r="BM26" s="211">
        <v>161.79997623132337</v>
      </c>
      <c r="BN26" s="211">
        <v>161.79997623132337</v>
      </c>
      <c r="BO26" s="211">
        <v>161.79997623132337</v>
      </c>
      <c r="BP26" s="211">
        <v>161.79997623132337</v>
      </c>
      <c r="BQ26" s="211">
        <v>161.79997623132337</v>
      </c>
      <c r="BR26" s="211">
        <v>161.79997623132337</v>
      </c>
      <c r="BS26" s="211">
        <v>161.79997623132337</v>
      </c>
      <c r="BT26" s="211">
        <v>161.79997623132337</v>
      </c>
      <c r="BU26" s="211">
        <v>161.79997623132337</v>
      </c>
      <c r="BV26" s="211">
        <v>161.79997623132337</v>
      </c>
      <c r="BW26" s="211">
        <v>161.79997623132337</v>
      </c>
      <c r="BX26" s="211">
        <v>161.79997623132337</v>
      </c>
      <c r="BY26" s="211">
        <v>161.79997623132337</v>
      </c>
      <c r="BZ26" s="211">
        <v>161.79997623132337</v>
      </c>
      <c r="CA26" s="211">
        <v>161.79997623132337</v>
      </c>
      <c r="CB26" s="211">
        <v>161.79997623132337</v>
      </c>
      <c r="CC26" s="211">
        <v>5.7195697924823801</v>
      </c>
      <c r="CD26" s="211">
        <v>5.7195697924823801</v>
      </c>
      <c r="CE26" s="211">
        <v>5.7195697924823801</v>
      </c>
      <c r="CF26" s="211">
        <v>5.7195697924823801</v>
      </c>
      <c r="CG26" s="211">
        <v>5.7195697924823801</v>
      </c>
      <c r="CH26" s="211">
        <v>5.7195697924823801</v>
      </c>
      <c r="CI26" s="211">
        <v>5.7195697924823801</v>
      </c>
      <c r="CJ26" s="211">
        <v>5.7195697924823801</v>
      </c>
      <c r="CK26" s="211">
        <v>5.7195697924823801</v>
      </c>
      <c r="CL26" s="211">
        <v>5.7195697924823801</v>
      </c>
      <c r="CM26" s="211">
        <v>5.7195697924823801</v>
      </c>
      <c r="CN26" s="211">
        <v>5.7195697924823801</v>
      </c>
      <c r="CO26" s="211">
        <v>5.7195697924823801</v>
      </c>
      <c r="CP26" s="211">
        <v>5.7195697924823801</v>
      </c>
      <c r="CQ26" s="211">
        <v>5.7195697924823801</v>
      </c>
      <c r="CR26" s="211">
        <v>5.7195697924823801</v>
      </c>
      <c r="CS26" s="211">
        <v>5.7195697924823801</v>
      </c>
      <c r="CT26" s="211">
        <v>5.7195697924823801</v>
      </c>
      <c r="CU26" s="211">
        <v>5.7195697924823801</v>
      </c>
      <c r="CV26" s="211">
        <v>5.7195697924823801</v>
      </c>
      <c r="CW26" s="211">
        <v>5.7195697924823801</v>
      </c>
      <c r="CX26" s="211">
        <v>5.7195697924823801</v>
      </c>
      <c r="CY26" s="211">
        <v>5.7195697924823801</v>
      </c>
      <c r="CZ26" s="211">
        <v>5.7195697924823801</v>
      </c>
      <c r="DA26" s="211">
        <v>5.7195697924823801</v>
      </c>
      <c r="DB26" s="211">
        <v>5.7195697924823801</v>
      </c>
      <c r="DC26" s="211">
        <v>467.44900000000001</v>
      </c>
      <c r="DD26" s="211">
        <v>467.44900000000001</v>
      </c>
      <c r="DE26" s="211">
        <v>467.44900000000001</v>
      </c>
      <c r="DF26" s="211">
        <v>467.44900000000001</v>
      </c>
      <c r="DG26" s="211">
        <v>467.44900000000001</v>
      </c>
      <c r="DH26" s="211">
        <v>467.44900000000001</v>
      </c>
      <c r="DI26" s="211">
        <v>467.44900000000001</v>
      </c>
      <c r="DJ26" s="211">
        <v>467.44900000000001</v>
      </c>
      <c r="DK26" s="211">
        <v>467.44900000000001</v>
      </c>
      <c r="DL26" s="211">
        <v>467.44900000000001</v>
      </c>
      <c r="DM26" s="211">
        <v>467.44900000000001</v>
      </c>
      <c r="DN26" s="211">
        <v>467.44900000000001</v>
      </c>
      <c r="DO26" s="211">
        <v>467.44900000000001</v>
      </c>
      <c r="DP26" s="211">
        <v>467.44900000000001</v>
      </c>
      <c r="DQ26" s="211">
        <v>467.44900000000001</v>
      </c>
      <c r="DR26" s="211">
        <v>467.44900000000001</v>
      </c>
      <c r="DS26" s="211">
        <v>467.44900000000001</v>
      </c>
      <c r="DT26" s="211">
        <v>467.44900000000001</v>
      </c>
      <c r="DU26" s="211">
        <v>467.44900000000001</v>
      </c>
      <c r="DV26" s="211">
        <v>467.44900000000001</v>
      </c>
      <c r="DW26" s="211">
        <v>467.44900000000001</v>
      </c>
      <c r="DX26" s="211">
        <v>467.44900000000001</v>
      </c>
      <c r="DY26" s="211">
        <v>467.44900000000001</v>
      </c>
      <c r="DZ26" s="211">
        <v>467.44900000000001</v>
      </c>
      <c r="EA26" s="211">
        <v>467.44900000000001</v>
      </c>
      <c r="EB26" s="211">
        <v>467.44900000000001</v>
      </c>
    </row>
    <row r="27" spans="1:132" ht="22.5" x14ac:dyDescent="0.2">
      <c r="A27" s="209">
        <v>14</v>
      </c>
      <c r="B27" s="219" t="s">
        <v>1004</v>
      </c>
      <c r="C27" s="210">
        <v>1.5229972586049345</v>
      </c>
      <c r="D27" s="210">
        <v>1.5229972586049345</v>
      </c>
      <c r="E27" s="210">
        <v>1.5229972586049345</v>
      </c>
      <c r="F27" s="210">
        <v>1.5229972586049345</v>
      </c>
      <c r="G27" s="210">
        <v>1.5229972586049345</v>
      </c>
      <c r="H27" s="210">
        <v>1.5229972586049345</v>
      </c>
      <c r="I27" s="210">
        <v>1.5229972586049345</v>
      </c>
      <c r="J27" s="210">
        <v>1.5229972586049345</v>
      </c>
      <c r="K27" s="210">
        <v>1.5229972586049345</v>
      </c>
      <c r="L27" s="210">
        <v>1.5229972586049345</v>
      </c>
      <c r="M27" s="210">
        <v>1.5229972586049345</v>
      </c>
      <c r="N27" s="210">
        <v>1.5229972586049345</v>
      </c>
      <c r="O27" s="210">
        <v>1.5229972586049345</v>
      </c>
      <c r="P27" s="210">
        <v>1.5229972586049345</v>
      </c>
      <c r="Q27" s="210">
        <v>1.5229972586049345</v>
      </c>
      <c r="R27" s="210">
        <v>1.5229972586049345</v>
      </c>
      <c r="S27" s="210">
        <v>1.5229972586049345</v>
      </c>
      <c r="T27" s="210">
        <v>1.5229972586049345</v>
      </c>
      <c r="U27" s="210">
        <v>1.5229972586049345</v>
      </c>
      <c r="V27" s="210">
        <v>1.5229972586049345</v>
      </c>
      <c r="W27" s="210">
        <v>1.5229972586049345</v>
      </c>
      <c r="X27" s="210">
        <v>1.5229972586049345</v>
      </c>
      <c r="Y27" s="210">
        <v>1.5229972586049345</v>
      </c>
      <c r="Z27" s="210">
        <v>1.5229972586049345</v>
      </c>
      <c r="AA27" s="210">
        <v>1.5229972586049345</v>
      </c>
      <c r="AB27" s="210">
        <v>1.5229972586049345</v>
      </c>
      <c r="AC27" s="210">
        <v>9.9982003239416901</v>
      </c>
      <c r="AD27" s="210">
        <v>9.9982003239416901</v>
      </c>
      <c r="AE27" s="210">
        <v>9.9982003239416901</v>
      </c>
      <c r="AF27" s="210">
        <v>9.9982003239416901</v>
      </c>
      <c r="AG27" s="210">
        <v>9.9982003239416901</v>
      </c>
      <c r="AH27" s="210">
        <v>0</v>
      </c>
      <c r="AI27" s="210">
        <v>0</v>
      </c>
      <c r="AJ27" s="210">
        <v>0</v>
      </c>
      <c r="AK27" s="210">
        <v>0</v>
      </c>
      <c r="AL27" s="210">
        <v>0</v>
      </c>
      <c r="AM27" s="210">
        <v>0</v>
      </c>
      <c r="AN27" s="210">
        <v>0</v>
      </c>
      <c r="AO27" s="210">
        <v>0</v>
      </c>
      <c r="AP27" s="210">
        <v>0</v>
      </c>
      <c r="AQ27" s="210">
        <v>0</v>
      </c>
      <c r="AR27" s="210">
        <v>0</v>
      </c>
      <c r="AS27" s="210">
        <v>0</v>
      </c>
      <c r="AT27" s="210">
        <v>0</v>
      </c>
      <c r="AU27" s="210">
        <v>0</v>
      </c>
      <c r="AV27" s="210">
        <v>0</v>
      </c>
      <c r="AW27" s="210">
        <v>0</v>
      </c>
      <c r="AX27" s="210">
        <v>0</v>
      </c>
      <c r="AY27" s="210">
        <v>0</v>
      </c>
      <c r="AZ27" s="210">
        <v>0</v>
      </c>
      <c r="BA27" s="210">
        <v>0</v>
      </c>
      <c r="BB27" s="210">
        <v>0</v>
      </c>
      <c r="BC27" s="211">
        <v>185.34761203167534</v>
      </c>
      <c r="BD27" s="211">
        <v>185.34761203167534</v>
      </c>
      <c r="BE27" s="211">
        <v>185.34761203167534</v>
      </c>
      <c r="BF27" s="211">
        <v>185.34761203167534</v>
      </c>
      <c r="BG27" s="211">
        <v>185.34761203167534</v>
      </c>
      <c r="BH27" s="211">
        <v>157.56987985714522</v>
      </c>
      <c r="BI27" s="211">
        <v>157.56987985714522</v>
      </c>
      <c r="BJ27" s="211">
        <v>157.56987985714522</v>
      </c>
      <c r="BK27" s="211">
        <v>157.56987985714522</v>
      </c>
      <c r="BL27" s="211">
        <v>157.56987985714522</v>
      </c>
      <c r="BM27" s="211">
        <v>157.56987985714522</v>
      </c>
      <c r="BN27" s="211">
        <v>157.56987985714522</v>
      </c>
      <c r="BO27" s="211">
        <v>157.56987985714522</v>
      </c>
      <c r="BP27" s="211">
        <v>157.56987985714522</v>
      </c>
      <c r="BQ27" s="211">
        <v>157.56987985714522</v>
      </c>
      <c r="BR27" s="211">
        <v>157.56987985714522</v>
      </c>
      <c r="BS27" s="211">
        <v>157.56987985714522</v>
      </c>
      <c r="BT27" s="211">
        <v>157.56987985714522</v>
      </c>
      <c r="BU27" s="211">
        <v>157.56987985714522</v>
      </c>
      <c r="BV27" s="211">
        <v>157.56987985714522</v>
      </c>
      <c r="BW27" s="211">
        <v>157.56987985714522</v>
      </c>
      <c r="BX27" s="211">
        <v>157.56987985714522</v>
      </c>
      <c r="BY27" s="211">
        <v>157.56987985714522</v>
      </c>
      <c r="BZ27" s="211">
        <v>157.56987985714522</v>
      </c>
      <c r="CA27" s="211">
        <v>157.56987985714522</v>
      </c>
      <c r="CB27" s="211">
        <v>157.56987985714522</v>
      </c>
      <c r="CC27" s="211">
        <v>0.45041656495444005</v>
      </c>
      <c r="CD27" s="211">
        <v>0.45041656495444005</v>
      </c>
      <c r="CE27" s="211">
        <v>0.45041656495444005</v>
      </c>
      <c r="CF27" s="211">
        <v>0.45041656495444005</v>
      </c>
      <c r="CG27" s="211">
        <v>0.45041656495444005</v>
      </c>
      <c r="CH27" s="211">
        <v>0.45041656495444005</v>
      </c>
      <c r="CI27" s="211">
        <v>0.45041656495444005</v>
      </c>
      <c r="CJ27" s="211">
        <v>0.45041656495444005</v>
      </c>
      <c r="CK27" s="211">
        <v>0.45041656495444005</v>
      </c>
      <c r="CL27" s="211">
        <v>0.45041656495444005</v>
      </c>
      <c r="CM27" s="211">
        <v>0.45041656495444005</v>
      </c>
      <c r="CN27" s="211">
        <v>0.45041656495444005</v>
      </c>
      <c r="CO27" s="211">
        <v>0.45041656495444005</v>
      </c>
      <c r="CP27" s="211">
        <v>0.45041656495444005</v>
      </c>
      <c r="CQ27" s="211">
        <v>0.45041656495444005</v>
      </c>
      <c r="CR27" s="211">
        <v>0.45041656495444005</v>
      </c>
      <c r="CS27" s="211">
        <v>0.45041656495444005</v>
      </c>
      <c r="CT27" s="211">
        <v>0.45041656495444005</v>
      </c>
      <c r="CU27" s="211">
        <v>0.45041656495444005</v>
      </c>
      <c r="CV27" s="211">
        <v>0.45041656495444005</v>
      </c>
      <c r="CW27" s="211">
        <v>0.45041656495444005</v>
      </c>
      <c r="CX27" s="211">
        <v>0.45041656495444005</v>
      </c>
      <c r="CY27" s="211">
        <v>0.45041656495444005</v>
      </c>
      <c r="CZ27" s="211">
        <v>0.45041656495444005</v>
      </c>
      <c r="DA27" s="211">
        <v>0.45041656495444005</v>
      </c>
      <c r="DB27" s="211">
        <v>0.45041656495444005</v>
      </c>
      <c r="DC27" s="211">
        <v>19.509433177749607</v>
      </c>
      <c r="DD27" s="211">
        <v>19.509433177749607</v>
      </c>
      <c r="DE27" s="211">
        <v>19.509433177749607</v>
      </c>
      <c r="DF27" s="211">
        <v>19.509433177749607</v>
      </c>
      <c r="DG27" s="211">
        <v>19.509433177749607</v>
      </c>
      <c r="DH27" s="211">
        <v>19.509433177749607</v>
      </c>
      <c r="DI27" s="211">
        <v>19.509433177749607</v>
      </c>
      <c r="DJ27" s="211">
        <v>19.509433177749607</v>
      </c>
      <c r="DK27" s="211">
        <v>19.509433177749607</v>
      </c>
      <c r="DL27" s="211">
        <v>19.509433177749607</v>
      </c>
      <c r="DM27" s="211">
        <v>19.509433177749607</v>
      </c>
      <c r="DN27" s="211">
        <v>19.509433177749607</v>
      </c>
      <c r="DO27" s="211">
        <v>19.509433177749607</v>
      </c>
      <c r="DP27" s="211">
        <v>19.509433177749607</v>
      </c>
      <c r="DQ27" s="211">
        <v>19.509433177749607</v>
      </c>
      <c r="DR27" s="211">
        <v>19.509433177749607</v>
      </c>
      <c r="DS27" s="211">
        <v>19.509433177749607</v>
      </c>
      <c r="DT27" s="211">
        <v>19.509433177749607</v>
      </c>
      <c r="DU27" s="211">
        <v>19.509433177749607</v>
      </c>
      <c r="DV27" s="211">
        <v>19.509433177749607</v>
      </c>
      <c r="DW27" s="211">
        <v>19.509433177749607</v>
      </c>
      <c r="DX27" s="211">
        <v>19.509433177749607</v>
      </c>
      <c r="DY27" s="211">
        <v>19.509433177749607</v>
      </c>
      <c r="DZ27" s="211">
        <v>19.509433177749607</v>
      </c>
      <c r="EA27" s="211">
        <v>19.509433177749607</v>
      </c>
      <c r="EB27" s="211">
        <v>19.509433177749607</v>
      </c>
    </row>
    <row r="28" spans="1:132" x14ac:dyDescent="0.2">
      <c r="A28" s="209">
        <v>15</v>
      </c>
      <c r="B28" s="219" t="s">
        <v>1005</v>
      </c>
      <c r="C28" s="210">
        <v>7.0224719101123592</v>
      </c>
      <c r="D28" s="210">
        <v>7.0224719101123592</v>
      </c>
      <c r="E28" s="210">
        <v>7.0224719101123592</v>
      </c>
      <c r="F28" s="210">
        <v>7.0224719101123592</v>
      </c>
      <c r="G28" s="210">
        <v>7.0224719101123592</v>
      </c>
      <c r="H28" s="210">
        <v>7.0224719101123592</v>
      </c>
      <c r="I28" s="210">
        <v>7.0224719101123592</v>
      </c>
      <c r="J28" s="210">
        <v>7.0224719101123592</v>
      </c>
      <c r="K28" s="210">
        <v>7.0224719101123592</v>
      </c>
      <c r="L28" s="210">
        <v>7.0224719101123592</v>
      </c>
      <c r="M28" s="210">
        <v>7.0224719101123592</v>
      </c>
      <c r="N28" s="210">
        <v>7.0224719101123592</v>
      </c>
      <c r="O28" s="210">
        <v>7.0224719101123592</v>
      </c>
      <c r="P28" s="210">
        <v>7.0224719101123592</v>
      </c>
      <c r="Q28" s="210">
        <v>7.0224719101123592</v>
      </c>
      <c r="R28" s="210">
        <v>7.0224719101123592</v>
      </c>
      <c r="S28" s="210">
        <v>7.0224719101123592</v>
      </c>
      <c r="T28" s="210">
        <v>7.0224719101123592</v>
      </c>
      <c r="U28" s="210">
        <v>7.0224719101123592</v>
      </c>
      <c r="V28" s="210">
        <v>7.0224719101123592</v>
      </c>
      <c r="W28" s="210">
        <v>7.0224719101123592</v>
      </c>
      <c r="X28" s="210">
        <v>7.0224719101123592</v>
      </c>
      <c r="Y28" s="210">
        <v>7.0224719101123592</v>
      </c>
      <c r="Z28" s="210">
        <v>7.0224719101123592</v>
      </c>
      <c r="AA28" s="210">
        <v>7.0224719101123592</v>
      </c>
      <c r="AB28" s="210">
        <v>7.0224719101123592</v>
      </c>
      <c r="AC28" s="210">
        <v>9.9982003239416901</v>
      </c>
      <c r="AD28" s="210">
        <v>9.9982003239416901</v>
      </c>
      <c r="AE28" s="210">
        <v>9.9982003239416901</v>
      </c>
      <c r="AF28" s="210">
        <v>9.9982003239416901</v>
      </c>
      <c r="AG28" s="210">
        <v>9.9982003239416901</v>
      </c>
      <c r="AH28" s="210">
        <v>0</v>
      </c>
      <c r="AI28" s="210">
        <v>0</v>
      </c>
      <c r="AJ28" s="210">
        <v>0</v>
      </c>
      <c r="AK28" s="210">
        <v>0</v>
      </c>
      <c r="AL28" s="210">
        <v>0</v>
      </c>
      <c r="AM28" s="210">
        <v>0</v>
      </c>
      <c r="AN28" s="210">
        <v>0</v>
      </c>
      <c r="AO28" s="210">
        <v>0</v>
      </c>
      <c r="AP28" s="210">
        <v>0</v>
      </c>
      <c r="AQ28" s="210">
        <v>0</v>
      </c>
      <c r="AR28" s="210">
        <v>0</v>
      </c>
      <c r="AS28" s="210">
        <v>0</v>
      </c>
      <c r="AT28" s="210">
        <v>0</v>
      </c>
      <c r="AU28" s="210">
        <v>0</v>
      </c>
      <c r="AV28" s="210">
        <v>0</v>
      </c>
      <c r="AW28" s="210">
        <v>0</v>
      </c>
      <c r="AX28" s="210">
        <v>0</v>
      </c>
      <c r="AY28" s="210">
        <v>0</v>
      </c>
      <c r="AZ28" s="210">
        <v>0</v>
      </c>
      <c r="BA28" s="210">
        <v>0</v>
      </c>
      <c r="BB28" s="210">
        <v>0</v>
      </c>
      <c r="BC28" s="211">
        <v>162.00570753100928</v>
      </c>
      <c r="BD28" s="211">
        <v>162.00570753100928</v>
      </c>
      <c r="BE28" s="211">
        <v>162.00570753100928</v>
      </c>
      <c r="BF28" s="211">
        <v>162.00570753100928</v>
      </c>
      <c r="BG28" s="211">
        <v>162.00570753100928</v>
      </c>
      <c r="BH28" s="211">
        <v>160.72315308272587</v>
      </c>
      <c r="BI28" s="211">
        <v>160.72315308272587</v>
      </c>
      <c r="BJ28" s="211">
        <v>160.72315308272587</v>
      </c>
      <c r="BK28" s="211">
        <v>160.72315308272587</v>
      </c>
      <c r="BL28" s="211">
        <v>160.72315308272587</v>
      </c>
      <c r="BM28" s="211">
        <v>160.72315308272587</v>
      </c>
      <c r="BN28" s="211">
        <v>160.72315308272587</v>
      </c>
      <c r="BO28" s="211">
        <v>160.72315308272587</v>
      </c>
      <c r="BP28" s="211">
        <v>160.72315308272587</v>
      </c>
      <c r="BQ28" s="211">
        <v>160.72315308272587</v>
      </c>
      <c r="BR28" s="211">
        <v>160.72315308272587</v>
      </c>
      <c r="BS28" s="211">
        <v>160.72315308272587</v>
      </c>
      <c r="BT28" s="211">
        <v>160.72315308272587</v>
      </c>
      <c r="BU28" s="211">
        <v>160.72315308272587</v>
      </c>
      <c r="BV28" s="211">
        <v>160.72315308272587</v>
      </c>
      <c r="BW28" s="211">
        <v>160.72315308272587</v>
      </c>
      <c r="BX28" s="211">
        <v>160.72315308272587</v>
      </c>
      <c r="BY28" s="211">
        <v>160.72315308272587</v>
      </c>
      <c r="BZ28" s="211">
        <v>160.72315308272587</v>
      </c>
      <c r="CA28" s="211">
        <v>160.72315308272587</v>
      </c>
      <c r="CB28" s="211">
        <v>160.72315308272587</v>
      </c>
      <c r="CC28" s="211">
        <v>0.48447089011945277</v>
      </c>
      <c r="CD28" s="211">
        <v>0.48447089011945277</v>
      </c>
      <c r="CE28" s="211">
        <v>0.48447089011945277</v>
      </c>
      <c r="CF28" s="211">
        <v>0.48447089011945277</v>
      </c>
      <c r="CG28" s="211">
        <v>0.48447089011945277</v>
      </c>
      <c r="CH28" s="211">
        <v>0.48447089011945277</v>
      </c>
      <c r="CI28" s="211">
        <v>0.48447089011945277</v>
      </c>
      <c r="CJ28" s="211">
        <v>0.48447089011945277</v>
      </c>
      <c r="CK28" s="211">
        <v>0.48447089011945277</v>
      </c>
      <c r="CL28" s="211">
        <v>0.48447089011945277</v>
      </c>
      <c r="CM28" s="211">
        <v>0.48447089011945277</v>
      </c>
      <c r="CN28" s="211">
        <v>0.48447089011945277</v>
      </c>
      <c r="CO28" s="211">
        <v>0.48447089011945277</v>
      </c>
      <c r="CP28" s="211">
        <v>0.48447089011945277</v>
      </c>
      <c r="CQ28" s="211">
        <v>0.48447089011945277</v>
      </c>
      <c r="CR28" s="211">
        <v>0.48447089011945277</v>
      </c>
      <c r="CS28" s="211">
        <v>0.48447089011945277</v>
      </c>
      <c r="CT28" s="211">
        <v>0.48447089011945277</v>
      </c>
      <c r="CU28" s="211">
        <v>0.48447089011945277</v>
      </c>
      <c r="CV28" s="211">
        <v>0.48447089011945277</v>
      </c>
      <c r="CW28" s="211">
        <v>0.48447089011945277</v>
      </c>
      <c r="CX28" s="211">
        <v>0.48447089011945277</v>
      </c>
      <c r="CY28" s="211">
        <v>0.48447089011945277</v>
      </c>
      <c r="CZ28" s="211">
        <v>0.48447089011945277</v>
      </c>
      <c r="DA28" s="211">
        <v>0.48447089011945277</v>
      </c>
      <c r="DB28" s="211">
        <v>0.48447089011945277</v>
      </c>
      <c r="DC28" s="211">
        <v>4.0005668222503932</v>
      </c>
      <c r="DD28" s="211">
        <v>4.0005668222503932</v>
      </c>
      <c r="DE28" s="211">
        <v>4.0005668222503932</v>
      </c>
      <c r="DF28" s="211">
        <v>4.0005668222503932</v>
      </c>
      <c r="DG28" s="211">
        <v>4.0005668222503932</v>
      </c>
      <c r="DH28" s="211">
        <v>4.0005668222503932</v>
      </c>
      <c r="DI28" s="211">
        <v>4.0005668222503932</v>
      </c>
      <c r="DJ28" s="211">
        <v>4.0005668222503932</v>
      </c>
      <c r="DK28" s="211">
        <v>4.0005668222503932</v>
      </c>
      <c r="DL28" s="211">
        <v>4.0005668222503932</v>
      </c>
      <c r="DM28" s="211">
        <v>4.0005668222503932</v>
      </c>
      <c r="DN28" s="211">
        <v>4.0005668222503932</v>
      </c>
      <c r="DO28" s="211">
        <v>4.0005668222503932</v>
      </c>
      <c r="DP28" s="211">
        <v>4.0005668222503932</v>
      </c>
      <c r="DQ28" s="211">
        <v>4.0005668222503932</v>
      </c>
      <c r="DR28" s="211">
        <v>4.0005668222503932</v>
      </c>
      <c r="DS28" s="211">
        <v>4.0005668222503932</v>
      </c>
      <c r="DT28" s="211">
        <v>4.0005668222503932</v>
      </c>
      <c r="DU28" s="211">
        <v>4.0005668222503932</v>
      </c>
      <c r="DV28" s="211">
        <v>4.0005668222503932</v>
      </c>
      <c r="DW28" s="211">
        <v>4.0005668222503932</v>
      </c>
      <c r="DX28" s="211">
        <v>4.0005668222503932</v>
      </c>
      <c r="DY28" s="211">
        <v>4.0005668222503932</v>
      </c>
      <c r="DZ28" s="211">
        <v>4.0005668222503932</v>
      </c>
      <c r="EA28" s="211">
        <v>4.0005668222503932</v>
      </c>
      <c r="EB28" s="211">
        <v>4.0005668222503932</v>
      </c>
    </row>
    <row r="29" spans="1:132" ht="22.5" x14ac:dyDescent="0.2">
      <c r="A29" s="209">
        <v>16</v>
      </c>
      <c r="B29" s="219" t="s">
        <v>1006</v>
      </c>
      <c r="C29" s="210">
        <v>17.241379310344826</v>
      </c>
      <c r="D29" s="210">
        <v>17.241379310344826</v>
      </c>
      <c r="E29" s="210">
        <v>17.241379310344826</v>
      </c>
      <c r="F29" s="210">
        <v>17.241379310344826</v>
      </c>
      <c r="G29" s="210">
        <v>17.241379310344826</v>
      </c>
      <c r="H29" s="210">
        <v>17.241379310344826</v>
      </c>
      <c r="I29" s="210">
        <v>17.241379310344826</v>
      </c>
      <c r="J29" s="210">
        <v>17.241379310344826</v>
      </c>
      <c r="K29" s="210">
        <v>17.241379310344826</v>
      </c>
      <c r="L29" s="210">
        <v>17.241379310344826</v>
      </c>
      <c r="M29" s="210">
        <v>17.241379310344826</v>
      </c>
      <c r="N29" s="210">
        <v>17.241379310344826</v>
      </c>
      <c r="O29" s="210">
        <v>17.241379310344826</v>
      </c>
      <c r="P29" s="210">
        <v>17.241379310344826</v>
      </c>
      <c r="Q29" s="210">
        <v>17.241379310344826</v>
      </c>
      <c r="R29" s="210">
        <v>17.241379310344826</v>
      </c>
      <c r="S29" s="210">
        <v>17.241379310344826</v>
      </c>
      <c r="T29" s="210">
        <v>17.241379310344826</v>
      </c>
      <c r="U29" s="210">
        <v>17.241379310344826</v>
      </c>
      <c r="V29" s="210">
        <v>17.241379310344826</v>
      </c>
      <c r="W29" s="210">
        <v>17.241379310344826</v>
      </c>
      <c r="X29" s="210">
        <v>17.241379310344826</v>
      </c>
      <c r="Y29" s="210">
        <v>17.241379310344826</v>
      </c>
      <c r="Z29" s="210">
        <v>17.241379310344826</v>
      </c>
      <c r="AA29" s="210">
        <v>17.241379310344826</v>
      </c>
      <c r="AB29" s="210">
        <v>17.241379310344826</v>
      </c>
      <c r="AC29" s="210">
        <v>9.9982003239416901</v>
      </c>
      <c r="AD29" s="210">
        <v>9.9982003239416901</v>
      </c>
      <c r="AE29" s="210">
        <v>9.9982003239416901</v>
      </c>
      <c r="AF29" s="210">
        <v>9.9982003239416901</v>
      </c>
      <c r="AG29" s="210">
        <v>9.9982003239416901</v>
      </c>
      <c r="AH29" s="210">
        <v>0</v>
      </c>
      <c r="AI29" s="210">
        <v>0</v>
      </c>
      <c r="AJ29" s="210">
        <v>0</v>
      </c>
      <c r="AK29" s="210">
        <v>0</v>
      </c>
      <c r="AL29" s="210">
        <v>0</v>
      </c>
      <c r="AM29" s="210">
        <v>0</v>
      </c>
      <c r="AN29" s="210">
        <v>0</v>
      </c>
      <c r="AO29" s="210">
        <v>0</v>
      </c>
      <c r="AP29" s="210">
        <v>0</v>
      </c>
      <c r="AQ29" s="210">
        <v>0</v>
      </c>
      <c r="AR29" s="210">
        <v>0</v>
      </c>
      <c r="AS29" s="210">
        <v>0</v>
      </c>
      <c r="AT29" s="210">
        <v>0</v>
      </c>
      <c r="AU29" s="210">
        <v>0</v>
      </c>
      <c r="AV29" s="210">
        <v>0</v>
      </c>
      <c r="AW29" s="210">
        <v>0</v>
      </c>
      <c r="AX29" s="210">
        <v>0</v>
      </c>
      <c r="AY29" s="210">
        <v>0</v>
      </c>
      <c r="AZ29" s="210">
        <v>0</v>
      </c>
      <c r="BA29" s="210">
        <v>0</v>
      </c>
      <c r="BB29" s="210">
        <v>0</v>
      </c>
      <c r="BC29" s="211">
        <v>162.12550711251058</v>
      </c>
      <c r="BD29" s="211">
        <v>162.12550711251058</v>
      </c>
      <c r="BE29" s="211">
        <v>162.12550711251058</v>
      </c>
      <c r="BF29" s="211">
        <v>162.12550711251058</v>
      </c>
      <c r="BG29" s="211">
        <v>162.12550711251058</v>
      </c>
      <c r="BH29" s="211">
        <v>158.45300751038971</v>
      </c>
      <c r="BI29" s="211">
        <v>158.45300751038971</v>
      </c>
      <c r="BJ29" s="211">
        <v>158.45300751038971</v>
      </c>
      <c r="BK29" s="211">
        <v>158.45300751038971</v>
      </c>
      <c r="BL29" s="211">
        <v>158.45300751038971</v>
      </c>
      <c r="BM29" s="211">
        <v>158.45300751038971</v>
      </c>
      <c r="BN29" s="211">
        <v>158.45300751038971</v>
      </c>
      <c r="BO29" s="211">
        <v>158.45300751038971</v>
      </c>
      <c r="BP29" s="211">
        <v>158.45300751038971</v>
      </c>
      <c r="BQ29" s="211">
        <v>158.45300751038971</v>
      </c>
      <c r="BR29" s="211">
        <v>158.45300751038971</v>
      </c>
      <c r="BS29" s="211">
        <v>158.45300751038971</v>
      </c>
      <c r="BT29" s="211">
        <v>158.45300751038971</v>
      </c>
      <c r="BU29" s="211">
        <v>158.45300751038971</v>
      </c>
      <c r="BV29" s="211">
        <v>158.45300751038971</v>
      </c>
      <c r="BW29" s="211">
        <v>158.45300751038971</v>
      </c>
      <c r="BX29" s="211">
        <v>158.45300751038971</v>
      </c>
      <c r="BY29" s="211">
        <v>158.45300751038971</v>
      </c>
      <c r="BZ29" s="211">
        <v>158.45300751038971</v>
      </c>
      <c r="CA29" s="211">
        <v>158.45300751038971</v>
      </c>
      <c r="CB29" s="211">
        <v>158.45300751038971</v>
      </c>
      <c r="CC29" s="211">
        <v>3.0804597701149423</v>
      </c>
      <c r="CD29" s="211">
        <v>3.0804597701149423</v>
      </c>
      <c r="CE29" s="211">
        <v>3.0804597701149423</v>
      </c>
      <c r="CF29" s="211">
        <v>3.0804597701149423</v>
      </c>
      <c r="CG29" s="211">
        <v>3.0804597701149423</v>
      </c>
      <c r="CH29" s="211">
        <v>3.0804597701149423</v>
      </c>
      <c r="CI29" s="211">
        <v>3.0804597701149423</v>
      </c>
      <c r="CJ29" s="211">
        <v>3.0804597701149423</v>
      </c>
      <c r="CK29" s="211">
        <v>3.0804597701149423</v>
      </c>
      <c r="CL29" s="211">
        <v>3.0804597701149423</v>
      </c>
      <c r="CM29" s="211">
        <v>3.0804597701149423</v>
      </c>
      <c r="CN29" s="211">
        <v>3.0804597701149423</v>
      </c>
      <c r="CO29" s="211">
        <v>3.0804597701149423</v>
      </c>
      <c r="CP29" s="211">
        <v>3.0804597701149423</v>
      </c>
      <c r="CQ29" s="211">
        <v>3.0804597701149423</v>
      </c>
      <c r="CR29" s="211">
        <v>3.0804597701149423</v>
      </c>
      <c r="CS29" s="211">
        <v>3.0804597701149423</v>
      </c>
      <c r="CT29" s="211">
        <v>3.0804597701149423</v>
      </c>
      <c r="CU29" s="211">
        <v>3.0804597701149423</v>
      </c>
      <c r="CV29" s="211">
        <v>3.0804597701149423</v>
      </c>
      <c r="CW29" s="211">
        <v>3.0804597701149423</v>
      </c>
      <c r="CX29" s="211">
        <v>3.0804597701149423</v>
      </c>
      <c r="CY29" s="211">
        <v>3.0804597701149423</v>
      </c>
      <c r="CZ29" s="211">
        <v>3.0804597701149423</v>
      </c>
      <c r="DA29" s="211">
        <v>3.0804597701149423</v>
      </c>
      <c r="DB29" s="211">
        <v>3.0804597701149423</v>
      </c>
      <c r="DC29" s="211">
        <v>10.183999999999999</v>
      </c>
      <c r="DD29" s="211">
        <v>10.183999999999999</v>
      </c>
      <c r="DE29" s="211">
        <v>10.183999999999999</v>
      </c>
      <c r="DF29" s="211">
        <v>10.183999999999999</v>
      </c>
      <c r="DG29" s="211">
        <v>10.183999999999999</v>
      </c>
      <c r="DH29" s="211">
        <v>10.183999999999999</v>
      </c>
      <c r="DI29" s="211">
        <v>10.183999999999999</v>
      </c>
      <c r="DJ29" s="211">
        <v>10.183999999999999</v>
      </c>
      <c r="DK29" s="211">
        <v>10.183999999999999</v>
      </c>
      <c r="DL29" s="211">
        <v>10.183999999999999</v>
      </c>
      <c r="DM29" s="211">
        <v>10.183999999999999</v>
      </c>
      <c r="DN29" s="211">
        <v>10.183999999999999</v>
      </c>
      <c r="DO29" s="211">
        <v>10.183999999999999</v>
      </c>
      <c r="DP29" s="211">
        <v>10.183999999999999</v>
      </c>
      <c r="DQ29" s="211">
        <v>10.183999999999999</v>
      </c>
      <c r="DR29" s="211">
        <v>10.183999999999999</v>
      </c>
      <c r="DS29" s="211">
        <v>10.183999999999999</v>
      </c>
      <c r="DT29" s="211">
        <v>10.183999999999999</v>
      </c>
      <c r="DU29" s="211">
        <v>10.183999999999999</v>
      </c>
      <c r="DV29" s="211">
        <v>10.183999999999999</v>
      </c>
      <c r="DW29" s="211">
        <v>10.183999999999999</v>
      </c>
      <c r="DX29" s="211">
        <v>10.183999999999999</v>
      </c>
      <c r="DY29" s="211">
        <v>10.183999999999999</v>
      </c>
      <c r="DZ29" s="211">
        <v>10.183999999999999</v>
      </c>
      <c r="EA29" s="211">
        <v>10.183999999999999</v>
      </c>
      <c r="EB29" s="211">
        <v>10.183999999999999</v>
      </c>
    </row>
    <row r="30" spans="1:132" x14ac:dyDescent="0.2">
      <c r="A30" s="209">
        <v>17</v>
      </c>
      <c r="B30" s="219" t="s">
        <v>1007</v>
      </c>
      <c r="C30" s="210">
        <v>0.71387778412335812</v>
      </c>
      <c r="D30" s="210">
        <v>0.71387778412335812</v>
      </c>
      <c r="E30" s="210">
        <v>0.71387778412335812</v>
      </c>
      <c r="F30" s="210">
        <v>0.71387778412335812</v>
      </c>
      <c r="G30" s="210">
        <v>0.71387778412335812</v>
      </c>
      <c r="H30" s="210">
        <v>0.71387778412335812</v>
      </c>
      <c r="I30" s="210">
        <v>0.71387778412335812</v>
      </c>
      <c r="J30" s="210">
        <v>0.71387778412335812</v>
      </c>
      <c r="K30" s="210">
        <v>0.71387778412335812</v>
      </c>
      <c r="L30" s="210">
        <v>0.71387778412335812</v>
      </c>
      <c r="M30" s="210">
        <v>0.71387778412335812</v>
      </c>
      <c r="N30" s="210">
        <v>0.71387778412335812</v>
      </c>
      <c r="O30" s="210">
        <v>0.71387778412335812</v>
      </c>
      <c r="P30" s="210">
        <v>0.71387778412335812</v>
      </c>
      <c r="Q30" s="210">
        <v>0.71387778412335812</v>
      </c>
      <c r="R30" s="210">
        <v>0.71387778412335812</v>
      </c>
      <c r="S30" s="210">
        <v>0.71387778412335812</v>
      </c>
      <c r="T30" s="210">
        <v>0.71387778412335812</v>
      </c>
      <c r="U30" s="210">
        <v>0.71387778412335812</v>
      </c>
      <c r="V30" s="210">
        <v>0.71387778412335812</v>
      </c>
      <c r="W30" s="210">
        <v>0.71387778412335812</v>
      </c>
      <c r="X30" s="210">
        <v>0.71387778412335812</v>
      </c>
      <c r="Y30" s="210">
        <v>0.71387778412335812</v>
      </c>
      <c r="Z30" s="210">
        <v>0.71387778412335812</v>
      </c>
      <c r="AA30" s="210">
        <v>0.71387778412335812</v>
      </c>
      <c r="AB30" s="210">
        <v>0.71387778412335812</v>
      </c>
      <c r="AC30" s="210">
        <v>0.36913990402362495</v>
      </c>
      <c r="AD30" s="210">
        <v>0.36913990402362495</v>
      </c>
      <c r="AE30" s="210">
        <v>0.36913990402362495</v>
      </c>
      <c r="AF30" s="210">
        <v>0.36913990402362495</v>
      </c>
      <c r="AG30" s="210">
        <v>0.36913990402362495</v>
      </c>
      <c r="AH30" s="210">
        <v>0</v>
      </c>
      <c r="AI30" s="210">
        <v>0</v>
      </c>
      <c r="AJ30" s="210">
        <v>0</v>
      </c>
      <c r="AK30" s="210">
        <v>0</v>
      </c>
      <c r="AL30" s="210">
        <v>0</v>
      </c>
      <c r="AM30" s="210">
        <v>0</v>
      </c>
      <c r="AN30" s="210">
        <v>0</v>
      </c>
      <c r="AO30" s="210">
        <v>0</v>
      </c>
      <c r="AP30" s="210">
        <v>0</v>
      </c>
      <c r="AQ30" s="210">
        <v>0</v>
      </c>
      <c r="AR30" s="210">
        <v>0</v>
      </c>
      <c r="AS30" s="210">
        <v>0</v>
      </c>
      <c r="AT30" s="210">
        <v>0</v>
      </c>
      <c r="AU30" s="210">
        <v>0</v>
      </c>
      <c r="AV30" s="210">
        <v>0</v>
      </c>
      <c r="AW30" s="210">
        <v>0</v>
      </c>
      <c r="AX30" s="210">
        <v>0</v>
      </c>
      <c r="AY30" s="210">
        <v>0</v>
      </c>
      <c r="AZ30" s="210">
        <v>0</v>
      </c>
      <c r="BA30" s="210">
        <v>0</v>
      </c>
      <c r="BB30" s="210">
        <v>0</v>
      </c>
      <c r="BC30" s="211">
        <v>163.93294407244124</v>
      </c>
      <c r="BD30" s="211">
        <v>163.93294407244124</v>
      </c>
      <c r="BE30" s="211">
        <v>163.93294407244124</v>
      </c>
      <c r="BF30" s="211">
        <v>163.93294407244124</v>
      </c>
      <c r="BG30" s="211">
        <v>163.93294407244124</v>
      </c>
      <c r="BH30" s="211">
        <v>160.93718628986073</v>
      </c>
      <c r="BI30" s="211">
        <v>160.93718628986073</v>
      </c>
      <c r="BJ30" s="211">
        <v>160.93718628986073</v>
      </c>
      <c r="BK30" s="211">
        <v>160.93718628986073</v>
      </c>
      <c r="BL30" s="211">
        <v>160.93718628986073</v>
      </c>
      <c r="BM30" s="211">
        <v>160.93718628986073</v>
      </c>
      <c r="BN30" s="211">
        <v>160.93718628986073</v>
      </c>
      <c r="BO30" s="211">
        <v>160.93718628986073</v>
      </c>
      <c r="BP30" s="211">
        <v>160.93718628986073</v>
      </c>
      <c r="BQ30" s="211">
        <v>160.93718628986073</v>
      </c>
      <c r="BR30" s="211">
        <v>160.93718628986073</v>
      </c>
      <c r="BS30" s="211">
        <v>160.93718628986073</v>
      </c>
      <c r="BT30" s="211">
        <v>160.93718628986073</v>
      </c>
      <c r="BU30" s="211">
        <v>160.93718628986073</v>
      </c>
      <c r="BV30" s="211">
        <v>160.93718628986073</v>
      </c>
      <c r="BW30" s="211">
        <v>160.93718628986073</v>
      </c>
      <c r="BX30" s="211">
        <v>160.93718628986073</v>
      </c>
      <c r="BY30" s="211">
        <v>160.93718628986073</v>
      </c>
      <c r="BZ30" s="211">
        <v>160.93718628986073</v>
      </c>
      <c r="CA30" s="211">
        <v>160.93718628986073</v>
      </c>
      <c r="CB30" s="211">
        <v>160.93718628986073</v>
      </c>
      <c r="CC30" s="211">
        <v>6.0454761595988415</v>
      </c>
      <c r="CD30" s="211">
        <v>6.0454761595988415</v>
      </c>
      <c r="CE30" s="211">
        <v>6.0454761595988415</v>
      </c>
      <c r="CF30" s="211">
        <v>6.0454761595988415</v>
      </c>
      <c r="CG30" s="211">
        <v>6.0454761595988415</v>
      </c>
      <c r="CH30" s="211">
        <v>6.0454761595988415</v>
      </c>
      <c r="CI30" s="211">
        <v>6.0454761595988415</v>
      </c>
      <c r="CJ30" s="211">
        <v>6.0454761595988415</v>
      </c>
      <c r="CK30" s="211">
        <v>6.0454761595988415</v>
      </c>
      <c r="CL30" s="211">
        <v>6.0454761595988415</v>
      </c>
      <c r="CM30" s="211">
        <v>6.0454761595988415</v>
      </c>
      <c r="CN30" s="211">
        <v>6.0454761595988415</v>
      </c>
      <c r="CO30" s="211">
        <v>6.0454761595988415</v>
      </c>
      <c r="CP30" s="211">
        <v>6.0454761595988415</v>
      </c>
      <c r="CQ30" s="211">
        <v>6.0454761595988415</v>
      </c>
      <c r="CR30" s="211">
        <v>6.0454761595988415</v>
      </c>
      <c r="CS30" s="211">
        <v>6.0454761595988415</v>
      </c>
      <c r="CT30" s="211">
        <v>6.0454761595988415</v>
      </c>
      <c r="CU30" s="211">
        <v>6.0454761595988415</v>
      </c>
      <c r="CV30" s="211">
        <v>6.0454761595988415</v>
      </c>
      <c r="CW30" s="211">
        <v>6.0454761595988415</v>
      </c>
      <c r="CX30" s="211">
        <v>6.0454761595988415</v>
      </c>
      <c r="CY30" s="211">
        <v>6.0454761595988415</v>
      </c>
      <c r="CZ30" s="211">
        <v>6.0454761595988415</v>
      </c>
      <c r="DA30" s="211">
        <v>6.0454761595988415</v>
      </c>
      <c r="DB30" s="211">
        <v>6.0454761595988415</v>
      </c>
      <c r="DC30" s="211">
        <v>867.07</v>
      </c>
      <c r="DD30" s="211">
        <v>867.07</v>
      </c>
      <c r="DE30" s="211">
        <v>867.07</v>
      </c>
      <c r="DF30" s="211">
        <v>867.07</v>
      </c>
      <c r="DG30" s="211">
        <v>867.07</v>
      </c>
      <c r="DH30" s="211">
        <v>867.07</v>
      </c>
      <c r="DI30" s="211">
        <v>867.07</v>
      </c>
      <c r="DJ30" s="211">
        <v>867.07</v>
      </c>
      <c r="DK30" s="211">
        <v>867.07</v>
      </c>
      <c r="DL30" s="211">
        <v>867.07</v>
      </c>
      <c r="DM30" s="211">
        <v>867.07</v>
      </c>
      <c r="DN30" s="211">
        <v>867.07</v>
      </c>
      <c r="DO30" s="211">
        <v>867.07</v>
      </c>
      <c r="DP30" s="211">
        <v>867.07</v>
      </c>
      <c r="DQ30" s="211">
        <v>867.07</v>
      </c>
      <c r="DR30" s="211">
        <v>867.07</v>
      </c>
      <c r="DS30" s="211">
        <v>867.07</v>
      </c>
      <c r="DT30" s="211">
        <v>867.07</v>
      </c>
      <c r="DU30" s="211">
        <v>867.07</v>
      </c>
      <c r="DV30" s="211">
        <v>867.07</v>
      </c>
      <c r="DW30" s="211">
        <v>867.07</v>
      </c>
      <c r="DX30" s="211">
        <v>867.07</v>
      </c>
      <c r="DY30" s="211">
        <v>867.07</v>
      </c>
      <c r="DZ30" s="211">
        <v>867.07</v>
      </c>
      <c r="EA30" s="211">
        <v>867.07</v>
      </c>
      <c r="EB30" s="211">
        <v>867.07</v>
      </c>
    </row>
    <row r="31" spans="1:132" ht="22.5" x14ac:dyDescent="0.2">
      <c r="A31" s="209">
        <v>18</v>
      </c>
      <c r="B31" s="219" t="s">
        <v>1008</v>
      </c>
      <c r="C31" s="210">
        <v>10</v>
      </c>
      <c r="D31" s="210">
        <v>10</v>
      </c>
      <c r="E31" s="210">
        <v>10</v>
      </c>
      <c r="F31" s="210">
        <v>10</v>
      </c>
      <c r="G31" s="210">
        <v>10</v>
      </c>
      <c r="H31" s="210">
        <v>10</v>
      </c>
      <c r="I31" s="210">
        <v>10</v>
      </c>
      <c r="J31" s="210">
        <v>10</v>
      </c>
      <c r="K31" s="210">
        <v>10</v>
      </c>
      <c r="L31" s="210">
        <v>10</v>
      </c>
      <c r="M31" s="210">
        <v>10</v>
      </c>
      <c r="N31" s="210">
        <v>10</v>
      </c>
      <c r="O31" s="210">
        <v>10</v>
      </c>
      <c r="P31" s="210">
        <v>10</v>
      </c>
      <c r="Q31" s="210">
        <v>10</v>
      </c>
      <c r="R31" s="210">
        <v>10</v>
      </c>
      <c r="S31" s="210">
        <v>10</v>
      </c>
      <c r="T31" s="210">
        <v>10</v>
      </c>
      <c r="U31" s="210">
        <v>10</v>
      </c>
      <c r="V31" s="210">
        <v>10</v>
      </c>
      <c r="W31" s="210">
        <v>10</v>
      </c>
      <c r="X31" s="210">
        <v>10</v>
      </c>
      <c r="Y31" s="210">
        <v>10</v>
      </c>
      <c r="Z31" s="210">
        <v>10</v>
      </c>
      <c r="AA31" s="210">
        <v>10</v>
      </c>
      <c r="AB31" s="210">
        <v>10</v>
      </c>
      <c r="AC31" s="210">
        <v>1.9996400647883379</v>
      </c>
      <c r="AD31" s="210">
        <v>1.9996400647883379</v>
      </c>
      <c r="AE31" s="210">
        <v>1.9996400647883379</v>
      </c>
      <c r="AF31" s="210">
        <v>1.9996400647883379</v>
      </c>
      <c r="AG31" s="210">
        <v>0</v>
      </c>
      <c r="AH31" s="210">
        <v>0</v>
      </c>
      <c r="AI31" s="210">
        <v>0</v>
      </c>
      <c r="AJ31" s="210">
        <v>0</v>
      </c>
      <c r="AK31" s="210">
        <v>0</v>
      </c>
      <c r="AL31" s="210">
        <v>0</v>
      </c>
      <c r="AM31" s="210">
        <v>0</v>
      </c>
      <c r="AN31" s="210">
        <v>0</v>
      </c>
      <c r="AO31" s="210">
        <v>0</v>
      </c>
      <c r="AP31" s="210">
        <v>0</v>
      </c>
      <c r="AQ31" s="210">
        <v>0</v>
      </c>
      <c r="AR31" s="210">
        <v>0</v>
      </c>
      <c r="AS31" s="210">
        <v>0</v>
      </c>
      <c r="AT31" s="210">
        <v>0</v>
      </c>
      <c r="AU31" s="210">
        <v>0</v>
      </c>
      <c r="AV31" s="210">
        <v>0</v>
      </c>
      <c r="AW31" s="210">
        <v>0</v>
      </c>
      <c r="AX31" s="210">
        <v>0</v>
      </c>
      <c r="AY31" s="210">
        <v>0</v>
      </c>
      <c r="AZ31" s="210">
        <v>0</v>
      </c>
      <c r="BA31" s="210">
        <v>0</v>
      </c>
      <c r="BB31" s="210">
        <v>0</v>
      </c>
      <c r="BC31" s="211">
        <v>221.25396008345774</v>
      </c>
      <c r="BD31" s="211">
        <v>221.25396008345774</v>
      </c>
      <c r="BE31" s="211">
        <v>221.25396008345774</v>
      </c>
      <c r="BF31" s="211">
        <v>221.25396008345774</v>
      </c>
      <c r="BG31" s="211">
        <v>202.65895757548327</v>
      </c>
      <c r="BH31" s="211">
        <v>202.65895757548327</v>
      </c>
      <c r="BI31" s="211">
        <v>202.65895757548327</v>
      </c>
      <c r="BJ31" s="211">
        <v>202.65895757548327</v>
      </c>
      <c r="BK31" s="211">
        <v>202.65895757548327</v>
      </c>
      <c r="BL31" s="211">
        <v>202.65895757548327</v>
      </c>
      <c r="BM31" s="211">
        <v>202.65895757548327</v>
      </c>
      <c r="BN31" s="211">
        <v>202.65895757548327</v>
      </c>
      <c r="BO31" s="211">
        <v>202.65895757548327</v>
      </c>
      <c r="BP31" s="211">
        <v>202.65895757548327</v>
      </c>
      <c r="BQ31" s="211">
        <v>202.65895757548327</v>
      </c>
      <c r="BR31" s="211">
        <v>202.65895757548327</v>
      </c>
      <c r="BS31" s="211">
        <v>202.65895757548327</v>
      </c>
      <c r="BT31" s="211">
        <v>202.65895757548327</v>
      </c>
      <c r="BU31" s="211">
        <v>202.65895757548327</v>
      </c>
      <c r="BV31" s="211">
        <v>202.65895757548327</v>
      </c>
      <c r="BW31" s="211">
        <v>202.65895757548327</v>
      </c>
      <c r="BX31" s="211">
        <v>202.65895757548327</v>
      </c>
      <c r="BY31" s="211">
        <v>202.65895757548327</v>
      </c>
      <c r="BZ31" s="211">
        <v>202.65895757548327</v>
      </c>
      <c r="CA31" s="211">
        <v>202.65895757548327</v>
      </c>
      <c r="CB31" s="211">
        <v>202.65895757548327</v>
      </c>
      <c r="CC31" s="211">
        <v>1.3680701754385964</v>
      </c>
      <c r="CD31" s="211">
        <v>1.3680701754385964</v>
      </c>
      <c r="CE31" s="211">
        <v>1.3680701754385964</v>
      </c>
      <c r="CF31" s="211">
        <v>1.3680701754385964</v>
      </c>
      <c r="CG31" s="211">
        <v>1.3680701754385964</v>
      </c>
      <c r="CH31" s="211">
        <v>1.3680701754385964</v>
      </c>
      <c r="CI31" s="211">
        <v>1.3680701754385964</v>
      </c>
      <c r="CJ31" s="211">
        <v>1.3680701754385964</v>
      </c>
      <c r="CK31" s="211">
        <v>1.3680701754385964</v>
      </c>
      <c r="CL31" s="211">
        <v>1.3680701754385964</v>
      </c>
      <c r="CM31" s="211">
        <v>1.3680701754385964</v>
      </c>
      <c r="CN31" s="211">
        <v>1.3680701754385964</v>
      </c>
      <c r="CO31" s="211">
        <v>1.3680701754385964</v>
      </c>
      <c r="CP31" s="211">
        <v>1.3680701754385964</v>
      </c>
      <c r="CQ31" s="211">
        <v>1.3680701754385964</v>
      </c>
      <c r="CR31" s="211">
        <v>1.3680701754385964</v>
      </c>
      <c r="CS31" s="211">
        <v>1.3680701754385964</v>
      </c>
      <c r="CT31" s="211">
        <v>1.3680701754385964</v>
      </c>
      <c r="CU31" s="211">
        <v>1.3680701754385964</v>
      </c>
      <c r="CV31" s="211">
        <v>1.3680701754385964</v>
      </c>
      <c r="CW31" s="211">
        <v>1.3680701754385964</v>
      </c>
      <c r="CX31" s="211">
        <v>1.3680701754385964</v>
      </c>
      <c r="CY31" s="211">
        <v>1.3680701754385964</v>
      </c>
      <c r="CZ31" s="211">
        <v>1.3680701754385964</v>
      </c>
      <c r="DA31" s="211">
        <v>1.3680701754385964</v>
      </c>
      <c r="DB31" s="211">
        <v>1.3680701754385964</v>
      </c>
      <c r="DC31" s="211">
        <v>7.798</v>
      </c>
      <c r="DD31" s="211">
        <v>7.798</v>
      </c>
      <c r="DE31" s="211">
        <v>7.798</v>
      </c>
      <c r="DF31" s="211">
        <v>7.798</v>
      </c>
      <c r="DG31" s="211">
        <v>7.798</v>
      </c>
      <c r="DH31" s="211">
        <v>7.798</v>
      </c>
      <c r="DI31" s="211">
        <v>7.798</v>
      </c>
      <c r="DJ31" s="211">
        <v>7.798</v>
      </c>
      <c r="DK31" s="211">
        <v>7.798</v>
      </c>
      <c r="DL31" s="211">
        <v>7.798</v>
      </c>
      <c r="DM31" s="211">
        <v>7.798</v>
      </c>
      <c r="DN31" s="211">
        <v>7.798</v>
      </c>
      <c r="DO31" s="211">
        <v>7.798</v>
      </c>
      <c r="DP31" s="211">
        <v>7.798</v>
      </c>
      <c r="DQ31" s="211">
        <v>7.798</v>
      </c>
      <c r="DR31" s="211">
        <v>7.798</v>
      </c>
      <c r="DS31" s="211">
        <v>7.798</v>
      </c>
      <c r="DT31" s="211">
        <v>7.798</v>
      </c>
      <c r="DU31" s="211">
        <v>7.798</v>
      </c>
      <c r="DV31" s="211">
        <v>7.798</v>
      </c>
      <c r="DW31" s="211">
        <v>7.798</v>
      </c>
      <c r="DX31" s="211">
        <v>7.798</v>
      </c>
      <c r="DY31" s="211">
        <v>7.798</v>
      </c>
      <c r="DZ31" s="211">
        <v>7.798</v>
      </c>
      <c r="EA31" s="211">
        <v>7.798</v>
      </c>
      <c r="EB31" s="211">
        <v>7.798</v>
      </c>
    </row>
    <row r="32" spans="1:132" ht="33.75" x14ac:dyDescent="0.2">
      <c r="A32" s="209">
        <v>19</v>
      </c>
      <c r="B32" s="219" t="s">
        <v>1009</v>
      </c>
      <c r="C32" s="210">
        <v>0.28274117569839596</v>
      </c>
      <c r="D32" s="210">
        <v>0.28274117569839596</v>
      </c>
      <c r="E32" s="210">
        <v>0.28274117569839596</v>
      </c>
      <c r="F32" s="210">
        <v>0.28274117569839596</v>
      </c>
      <c r="G32" s="210">
        <v>0.28274117569839596</v>
      </c>
      <c r="H32" s="210">
        <v>0.28274117569839596</v>
      </c>
      <c r="I32" s="210">
        <v>0.28274117569839596</v>
      </c>
      <c r="J32" s="210">
        <v>0.28274117569839596</v>
      </c>
      <c r="K32" s="210">
        <v>0.28274117569839596</v>
      </c>
      <c r="L32" s="210">
        <v>0.28274117569839596</v>
      </c>
      <c r="M32" s="210">
        <v>0.28274117569839596</v>
      </c>
      <c r="N32" s="210">
        <v>0.28274117569839596</v>
      </c>
      <c r="O32" s="210">
        <v>0.28274117569839596</v>
      </c>
      <c r="P32" s="210">
        <v>0.28274117569839596</v>
      </c>
      <c r="Q32" s="210">
        <v>0.28274117569839596</v>
      </c>
      <c r="R32" s="210">
        <v>0.28274117569839596</v>
      </c>
      <c r="S32" s="210">
        <v>0.28274117569839596</v>
      </c>
      <c r="T32" s="210">
        <v>0.28274117569839596</v>
      </c>
      <c r="U32" s="210">
        <v>0.28274117569839596</v>
      </c>
      <c r="V32" s="210">
        <v>0.28274117569839596</v>
      </c>
      <c r="W32" s="210">
        <v>0.28274117569839596</v>
      </c>
      <c r="X32" s="210">
        <v>0.28274117569839596</v>
      </c>
      <c r="Y32" s="210">
        <v>0.28274117569839596</v>
      </c>
      <c r="Z32" s="210">
        <v>0.28274117569839596</v>
      </c>
      <c r="AA32" s="210">
        <v>0.28274117569839596</v>
      </c>
      <c r="AB32" s="210">
        <v>0.28274117569839596</v>
      </c>
      <c r="AC32" s="210">
        <v>0.15299877600979192</v>
      </c>
      <c r="AD32" s="210">
        <v>0.15299877600979192</v>
      </c>
      <c r="AE32" s="210">
        <v>0.15299877600979192</v>
      </c>
      <c r="AF32" s="210">
        <v>0.15299877600979192</v>
      </c>
      <c r="AG32" s="210">
        <v>0</v>
      </c>
      <c r="AH32" s="210">
        <v>0</v>
      </c>
      <c r="AI32" s="210">
        <v>0</v>
      </c>
      <c r="AJ32" s="210">
        <v>0</v>
      </c>
      <c r="AK32" s="210">
        <v>0</v>
      </c>
      <c r="AL32" s="210">
        <v>0</v>
      </c>
      <c r="AM32" s="210">
        <v>0</v>
      </c>
      <c r="AN32" s="210">
        <v>0</v>
      </c>
      <c r="AO32" s="210">
        <v>0</v>
      </c>
      <c r="AP32" s="210">
        <v>0</v>
      </c>
      <c r="AQ32" s="210">
        <v>0</v>
      </c>
      <c r="AR32" s="210">
        <v>0</v>
      </c>
      <c r="AS32" s="210">
        <v>0</v>
      </c>
      <c r="AT32" s="210">
        <v>0</v>
      </c>
      <c r="AU32" s="210">
        <v>0</v>
      </c>
      <c r="AV32" s="210">
        <v>0</v>
      </c>
      <c r="AW32" s="210">
        <v>0</v>
      </c>
      <c r="AX32" s="210">
        <v>0</v>
      </c>
      <c r="AY32" s="210">
        <v>0</v>
      </c>
      <c r="AZ32" s="210">
        <v>0</v>
      </c>
      <c r="BA32" s="210">
        <v>0</v>
      </c>
      <c r="BB32" s="210">
        <v>0</v>
      </c>
      <c r="BC32" s="211">
        <v>158.16539560697439</v>
      </c>
      <c r="BD32" s="211">
        <v>158.16539560697439</v>
      </c>
      <c r="BE32" s="211">
        <v>158.16539560697439</v>
      </c>
      <c r="BF32" s="211">
        <v>158.16539560697439</v>
      </c>
      <c r="BG32" s="211">
        <v>155.9376</v>
      </c>
      <c r="BH32" s="211">
        <v>155.9376</v>
      </c>
      <c r="BI32" s="211">
        <v>155.9376</v>
      </c>
      <c r="BJ32" s="211">
        <v>155.9376</v>
      </c>
      <c r="BK32" s="211">
        <v>155.9376</v>
      </c>
      <c r="BL32" s="211">
        <v>155.9376</v>
      </c>
      <c r="BM32" s="211">
        <v>155.9376</v>
      </c>
      <c r="BN32" s="211">
        <v>155.9376</v>
      </c>
      <c r="BO32" s="211">
        <v>155.9376</v>
      </c>
      <c r="BP32" s="211">
        <v>155.9376</v>
      </c>
      <c r="BQ32" s="211">
        <v>155.9376</v>
      </c>
      <c r="BR32" s="211">
        <v>155.9376</v>
      </c>
      <c r="BS32" s="211">
        <v>155.9376</v>
      </c>
      <c r="BT32" s="211">
        <v>155.9376</v>
      </c>
      <c r="BU32" s="211">
        <v>155.9376</v>
      </c>
      <c r="BV32" s="211">
        <v>155.9376</v>
      </c>
      <c r="BW32" s="211">
        <v>155.9376</v>
      </c>
      <c r="BX32" s="211">
        <v>155.9376</v>
      </c>
      <c r="BY32" s="211">
        <v>155.9376</v>
      </c>
      <c r="BZ32" s="211">
        <v>155.9376</v>
      </c>
      <c r="CA32" s="211">
        <v>155.9376</v>
      </c>
      <c r="CB32" s="211">
        <v>155.9376</v>
      </c>
      <c r="CC32" s="211">
        <v>3.0144039288992173</v>
      </c>
      <c r="CD32" s="211">
        <v>3.0144039288992173</v>
      </c>
      <c r="CE32" s="211">
        <v>3.0144039288992173</v>
      </c>
      <c r="CF32" s="211">
        <v>3.0144039288992173</v>
      </c>
      <c r="CG32" s="211">
        <v>3.0144039288992173</v>
      </c>
      <c r="CH32" s="211">
        <v>3.0144039288992173</v>
      </c>
      <c r="CI32" s="211">
        <v>3.0144039288992173</v>
      </c>
      <c r="CJ32" s="211">
        <v>2.9817811153943468</v>
      </c>
      <c r="CK32" s="211">
        <v>2.9817811153943468</v>
      </c>
      <c r="CL32" s="211">
        <v>2.9817811153943468</v>
      </c>
      <c r="CM32" s="211">
        <v>2.9817811153943468</v>
      </c>
      <c r="CN32" s="211">
        <v>2.9817811153943468</v>
      </c>
      <c r="CO32" s="211">
        <v>2.9817811153943468</v>
      </c>
      <c r="CP32" s="211">
        <v>2.9817811153943468</v>
      </c>
      <c r="CQ32" s="211">
        <v>2.9817811153943468</v>
      </c>
      <c r="CR32" s="211">
        <v>2.9817811153943468</v>
      </c>
      <c r="CS32" s="211">
        <v>2.9817811153943468</v>
      </c>
      <c r="CT32" s="211">
        <v>2.9817811153943468</v>
      </c>
      <c r="CU32" s="211">
        <v>2.9817811153943468</v>
      </c>
      <c r="CV32" s="211">
        <v>2.9817811153943468</v>
      </c>
      <c r="CW32" s="211">
        <v>2.9817811153943468</v>
      </c>
      <c r="CX32" s="211">
        <v>2.9817811153943468</v>
      </c>
      <c r="CY32" s="211">
        <v>2.9817811153943468</v>
      </c>
      <c r="CZ32" s="211">
        <v>2.9817811153943468</v>
      </c>
      <c r="DA32" s="211">
        <v>2.9817811153943468</v>
      </c>
      <c r="DB32" s="211">
        <v>2.9817811153943468</v>
      </c>
      <c r="DC32" s="211">
        <v>2863.9490000000001</v>
      </c>
      <c r="DD32" s="211">
        <v>2863.9490000000001</v>
      </c>
      <c r="DE32" s="211">
        <v>2863.9490000000001</v>
      </c>
      <c r="DF32" s="211">
        <v>2863.9490000000001</v>
      </c>
      <c r="DG32" s="211">
        <v>2863.9490000000001</v>
      </c>
      <c r="DH32" s="211">
        <v>2863.9490000000001</v>
      </c>
      <c r="DI32" s="211">
        <v>2863.9490000000001</v>
      </c>
      <c r="DJ32" s="211">
        <v>2832.9544563627846</v>
      </c>
      <c r="DK32" s="211">
        <v>2832.9544563627846</v>
      </c>
      <c r="DL32" s="211">
        <v>2832.9544563627846</v>
      </c>
      <c r="DM32" s="211">
        <v>2832.9544563627846</v>
      </c>
      <c r="DN32" s="211">
        <v>2832.9544563627846</v>
      </c>
      <c r="DO32" s="211">
        <v>2832.9544563627846</v>
      </c>
      <c r="DP32" s="211">
        <v>2832.9544563627846</v>
      </c>
      <c r="DQ32" s="211">
        <v>2832.9544563627846</v>
      </c>
      <c r="DR32" s="211">
        <v>2832.9544563627846</v>
      </c>
      <c r="DS32" s="211">
        <v>2832.9544563627846</v>
      </c>
      <c r="DT32" s="211">
        <v>2832.9544563627846</v>
      </c>
      <c r="DU32" s="211">
        <v>2832.9544563627846</v>
      </c>
      <c r="DV32" s="211">
        <v>2832.9544563627846</v>
      </c>
      <c r="DW32" s="211">
        <v>2832.9544563627846</v>
      </c>
      <c r="DX32" s="211">
        <v>2832.9544563627846</v>
      </c>
      <c r="DY32" s="211">
        <v>2832.9544563627846</v>
      </c>
      <c r="DZ32" s="211">
        <v>2832.9544563627846</v>
      </c>
      <c r="EA32" s="211">
        <v>2832.9544563627846</v>
      </c>
      <c r="EB32" s="211">
        <v>2832.9544563627846</v>
      </c>
    </row>
    <row r="33" spans="1:132" ht="22.5" x14ac:dyDescent="0.2">
      <c r="A33" s="209">
        <v>20</v>
      </c>
      <c r="B33" s="219" t="s">
        <v>1010</v>
      </c>
      <c r="C33" s="210">
        <v>0.29197080291970806</v>
      </c>
      <c r="D33" s="210">
        <v>0.29197080291970806</v>
      </c>
      <c r="E33" s="210">
        <v>0.29197080291970806</v>
      </c>
      <c r="F33" s="210">
        <v>0.29197080291970806</v>
      </c>
      <c r="G33" s="210">
        <v>0.29197080291970806</v>
      </c>
      <c r="H33" s="210">
        <v>0.29197080291970806</v>
      </c>
      <c r="I33" s="210">
        <v>0.29197080291970806</v>
      </c>
      <c r="J33" s="210">
        <v>0.29197080291970806</v>
      </c>
      <c r="K33" s="210">
        <v>0.29197080291970806</v>
      </c>
      <c r="L33" s="210">
        <v>0.29197080291970806</v>
      </c>
      <c r="M33" s="210">
        <v>0.29197080291970806</v>
      </c>
      <c r="N33" s="210">
        <v>0.29197080291970806</v>
      </c>
      <c r="O33" s="210">
        <v>0.29197080291970806</v>
      </c>
      <c r="P33" s="210">
        <v>0.29197080291970806</v>
      </c>
      <c r="Q33" s="210">
        <v>0.29197080291970806</v>
      </c>
      <c r="R33" s="210">
        <v>0.29197080291970806</v>
      </c>
      <c r="S33" s="210">
        <v>0.29197080291970806</v>
      </c>
      <c r="T33" s="210">
        <v>0.29197080291970806</v>
      </c>
      <c r="U33" s="210">
        <v>0.29197080291970806</v>
      </c>
      <c r="V33" s="210">
        <v>0.29197080291970806</v>
      </c>
      <c r="W33" s="210">
        <v>0.29197080291970806</v>
      </c>
      <c r="X33" s="210">
        <v>0.29197080291970806</v>
      </c>
      <c r="Y33" s="210">
        <v>0.29197080291970806</v>
      </c>
      <c r="Z33" s="210">
        <v>0.29197080291970806</v>
      </c>
      <c r="AA33" s="210">
        <v>0.29197080291970806</v>
      </c>
      <c r="AB33" s="210">
        <v>0.29197080291970806</v>
      </c>
      <c r="AC33" s="210">
        <v>0.14121962402567628</v>
      </c>
      <c r="AD33" s="210">
        <v>0.14121962402567628</v>
      </c>
      <c r="AE33" s="210">
        <v>0.14121962402567628</v>
      </c>
      <c r="AF33" s="210">
        <v>0.14121962402567628</v>
      </c>
      <c r="AG33" s="210">
        <v>0</v>
      </c>
      <c r="AH33" s="210">
        <v>0</v>
      </c>
      <c r="AI33" s="210">
        <v>0</v>
      </c>
      <c r="AJ33" s="210">
        <v>0</v>
      </c>
      <c r="AK33" s="210">
        <v>0</v>
      </c>
      <c r="AL33" s="210">
        <v>0</v>
      </c>
      <c r="AM33" s="210">
        <v>0</v>
      </c>
      <c r="AN33" s="210">
        <v>0</v>
      </c>
      <c r="AO33" s="210">
        <v>0</v>
      </c>
      <c r="AP33" s="210">
        <v>0</v>
      </c>
      <c r="AQ33" s="210">
        <v>0</v>
      </c>
      <c r="AR33" s="210">
        <v>0</v>
      </c>
      <c r="AS33" s="210">
        <v>0</v>
      </c>
      <c r="AT33" s="210">
        <v>0</v>
      </c>
      <c r="AU33" s="210">
        <v>0</v>
      </c>
      <c r="AV33" s="210">
        <v>0</v>
      </c>
      <c r="AW33" s="210">
        <v>0</v>
      </c>
      <c r="AX33" s="210">
        <v>0</v>
      </c>
      <c r="AY33" s="210">
        <v>0</v>
      </c>
      <c r="AZ33" s="210">
        <v>0</v>
      </c>
      <c r="BA33" s="210">
        <v>0</v>
      </c>
      <c r="BB33" s="210">
        <v>0</v>
      </c>
      <c r="BC33" s="211">
        <v>161.61967959532413</v>
      </c>
      <c r="BD33" s="211">
        <v>161.61967959532413</v>
      </c>
      <c r="BE33" s="211">
        <v>161.61967959532413</v>
      </c>
      <c r="BF33" s="211">
        <v>161.61967959532413</v>
      </c>
      <c r="BG33" s="211">
        <v>157.83236042157526</v>
      </c>
      <c r="BH33" s="211">
        <v>157.83236042157526</v>
      </c>
      <c r="BI33" s="211">
        <v>157.83236042157526</v>
      </c>
      <c r="BJ33" s="211">
        <v>157.83236042157526</v>
      </c>
      <c r="BK33" s="211">
        <v>157.83236042157526</v>
      </c>
      <c r="BL33" s="211">
        <v>157.83236042157526</v>
      </c>
      <c r="BM33" s="211">
        <v>157.83236042157526</v>
      </c>
      <c r="BN33" s="211">
        <v>157.83236042157526</v>
      </c>
      <c r="BO33" s="211">
        <v>157.83236042157526</v>
      </c>
      <c r="BP33" s="211">
        <v>157.83236042157526</v>
      </c>
      <c r="BQ33" s="211">
        <v>157.83236042157526</v>
      </c>
      <c r="BR33" s="211">
        <v>157.83236042157526</v>
      </c>
      <c r="BS33" s="211">
        <v>157.83236042157526</v>
      </c>
      <c r="BT33" s="211">
        <v>157.83236042157526</v>
      </c>
      <c r="BU33" s="211">
        <v>157.83236042157526</v>
      </c>
      <c r="BV33" s="211">
        <v>157.83236042157526</v>
      </c>
      <c r="BW33" s="211">
        <v>157.83236042157526</v>
      </c>
      <c r="BX33" s="211">
        <v>157.83236042157526</v>
      </c>
      <c r="BY33" s="211">
        <v>157.83236042157526</v>
      </c>
      <c r="BZ33" s="211">
        <v>157.83236042157526</v>
      </c>
      <c r="CA33" s="211">
        <v>157.83236042157526</v>
      </c>
      <c r="CB33" s="211">
        <v>157.83236042157526</v>
      </c>
      <c r="CC33" s="211">
        <v>14.13894942267035</v>
      </c>
      <c r="CD33" s="211">
        <v>14.13894942267035</v>
      </c>
      <c r="CE33" s="211">
        <v>14.13894942267035</v>
      </c>
      <c r="CF33" s="211">
        <v>14.13894942267035</v>
      </c>
      <c r="CG33" s="211">
        <v>14.13894942267035</v>
      </c>
      <c r="CH33" s="211">
        <v>14.13894942267035</v>
      </c>
      <c r="CI33" s="211">
        <v>14.13894942267035</v>
      </c>
      <c r="CJ33" s="211">
        <v>14.13894942267035</v>
      </c>
      <c r="CK33" s="211">
        <v>14.13894942267035</v>
      </c>
      <c r="CL33" s="211">
        <v>14.13894942267035</v>
      </c>
      <c r="CM33" s="211">
        <v>14.13894942267035</v>
      </c>
      <c r="CN33" s="211">
        <v>14.13894942267035</v>
      </c>
      <c r="CO33" s="211">
        <v>14.13894942267035</v>
      </c>
      <c r="CP33" s="211">
        <v>14.13894942267035</v>
      </c>
      <c r="CQ33" s="211">
        <v>14.13894942267035</v>
      </c>
      <c r="CR33" s="211">
        <v>14.13894942267035</v>
      </c>
      <c r="CS33" s="211">
        <v>14.13894942267035</v>
      </c>
      <c r="CT33" s="211">
        <v>14.13894942267035</v>
      </c>
      <c r="CU33" s="211">
        <v>14.13894942267035</v>
      </c>
      <c r="CV33" s="211">
        <v>14.13894942267035</v>
      </c>
      <c r="CW33" s="211">
        <v>14.13894942267035</v>
      </c>
      <c r="CX33" s="211">
        <v>14.13894942267035</v>
      </c>
      <c r="CY33" s="211">
        <v>14.13894942267035</v>
      </c>
      <c r="CZ33" s="211">
        <v>14.13894942267035</v>
      </c>
      <c r="DA33" s="211">
        <v>14.13894942267035</v>
      </c>
      <c r="DB33" s="211">
        <v>14.13894942267035</v>
      </c>
      <c r="DC33" s="211">
        <v>5651.1260000000002</v>
      </c>
      <c r="DD33" s="211">
        <v>5651.1260000000002</v>
      </c>
      <c r="DE33" s="211">
        <v>5651.1260000000002</v>
      </c>
      <c r="DF33" s="211">
        <v>5651.1260000000002</v>
      </c>
      <c r="DG33" s="211">
        <v>5651.1260000000002</v>
      </c>
      <c r="DH33" s="211">
        <v>5651.1260000000002</v>
      </c>
      <c r="DI33" s="211">
        <v>5651.1260000000002</v>
      </c>
      <c r="DJ33" s="211">
        <v>5651.1260000000002</v>
      </c>
      <c r="DK33" s="211">
        <v>5651.1260000000002</v>
      </c>
      <c r="DL33" s="211">
        <v>5651.1260000000002</v>
      </c>
      <c r="DM33" s="211">
        <v>5651.1260000000002</v>
      </c>
      <c r="DN33" s="211">
        <v>5651.1260000000002</v>
      </c>
      <c r="DO33" s="211">
        <v>5651.1260000000002</v>
      </c>
      <c r="DP33" s="211">
        <v>5651.1260000000002</v>
      </c>
      <c r="DQ33" s="211">
        <v>5651.1260000000002</v>
      </c>
      <c r="DR33" s="211">
        <v>5651.1260000000002</v>
      </c>
      <c r="DS33" s="211">
        <v>5651.1260000000002</v>
      </c>
      <c r="DT33" s="211">
        <v>5651.1260000000002</v>
      </c>
      <c r="DU33" s="211">
        <v>5651.1260000000002</v>
      </c>
      <c r="DV33" s="211">
        <v>5651.1260000000002</v>
      </c>
      <c r="DW33" s="211">
        <v>5651.1260000000002</v>
      </c>
      <c r="DX33" s="211">
        <v>5651.1260000000002</v>
      </c>
      <c r="DY33" s="211">
        <v>5651.1260000000002</v>
      </c>
      <c r="DZ33" s="211">
        <v>5651.1260000000002</v>
      </c>
      <c r="EA33" s="211">
        <v>5651.1260000000002</v>
      </c>
      <c r="EB33" s="211">
        <v>5651.1260000000002</v>
      </c>
    </row>
    <row r="34" spans="1:132" ht="22.5" x14ac:dyDescent="0.2">
      <c r="A34" s="209">
        <v>21</v>
      </c>
      <c r="B34" s="219" t="s">
        <v>1011</v>
      </c>
      <c r="C34" s="210">
        <v>0.60096153846153855</v>
      </c>
      <c r="D34" s="210">
        <v>0.60096153846153855</v>
      </c>
      <c r="E34" s="210">
        <v>0.60096153846153855</v>
      </c>
      <c r="F34" s="210">
        <v>0.60096153846153855</v>
      </c>
      <c r="G34" s="210">
        <v>0.60096153846153855</v>
      </c>
      <c r="H34" s="210">
        <v>0.60096153846153855</v>
      </c>
      <c r="I34" s="210">
        <v>0.60096153846153855</v>
      </c>
      <c r="J34" s="210">
        <v>0.60096153846153855</v>
      </c>
      <c r="K34" s="210">
        <v>0.60096153846153855</v>
      </c>
      <c r="L34" s="210">
        <v>0.60096153846153855</v>
      </c>
      <c r="M34" s="210">
        <v>0.60096153846153855</v>
      </c>
      <c r="N34" s="210">
        <v>0.60096153846153855</v>
      </c>
      <c r="O34" s="210">
        <v>0.60096153846153855</v>
      </c>
      <c r="P34" s="210">
        <v>0.60096153846153855</v>
      </c>
      <c r="Q34" s="210">
        <v>0.60096153846153855</v>
      </c>
      <c r="R34" s="210">
        <v>0.60096153846153855</v>
      </c>
      <c r="S34" s="210">
        <v>0.60096153846153855</v>
      </c>
      <c r="T34" s="210">
        <v>0.60096153846153855</v>
      </c>
      <c r="U34" s="210">
        <v>0.60096153846153855</v>
      </c>
      <c r="V34" s="210">
        <v>0.60096153846153855</v>
      </c>
      <c r="W34" s="210">
        <v>0.60096153846153855</v>
      </c>
      <c r="X34" s="210">
        <v>0.60096153846153855</v>
      </c>
      <c r="Y34" s="210">
        <v>0.60096153846153855</v>
      </c>
      <c r="Z34" s="210">
        <v>0.60096153846153855</v>
      </c>
      <c r="AA34" s="210">
        <v>0.60096153846153855</v>
      </c>
      <c r="AB34" s="210">
        <v>0.60096153846153855</v>
      </c>
      <c r="AC34" s="210">
        <v>0.72674418604651159</v>
      </c>
      <c r="AD34" s="210">
        <v>0.72674418604651159</v>
      </c>
      <c r="AE34" s="210">
        <v>0.72674418604651159</v>
      </c>
      <c r="AF34" s="210">
        <v>0.72674418604651159</v>
      </c>
      <c r="AG34" s="210">
        <v>0</v>
      </c>
      <c r="AH34" s="210">
        <v>0</v>
      </c>
      <c r="AI34" s="210">
        <v>0</v>
      </c>
      <c r="AJ34" s="210">
        <v>0</v>
      </c>
      <c r="AK34" s="210">
        <v>0</v>
      </c>
      <c r="AL34" s="210">
        <v>0</v>
      </c>
      <c r="AM34" s="210">
        <v>0</v>
      </c>
      <c r="AN34" s="210">
        <v>0</v>
      </c>
      <c r="AO34" s="210">
        <v>0</v>
      </c>
      <c r="AP34" s="210">
        <v>0</v>
      </c>
      <c r="AQ34" s="210">
        <v>0</v>
      </c>
      <c r="AR34" s="210">
        <v>0</v>
      </c>
      <c r="AS34" s="210">
        <v>0</v>
      </c>
      <c r="AT34" s="210">
        <v>0</v>
      </c>
      <c r="AU34" s="210">
        <v>0</v>
      </c>
      <c r="AV34" s="210">
        <v>0</v>
      </c>
      <c r="AW34" s="210">
        <v>0</v>
      </c>
      <c r="AX34" s="210">
        <v>0</v>
      </c>
      <c r="AY34" s="210">
        <v>0</v>
      </c>
      <c r="AZ34" s="210">
        <v>0</v>
      </c>
      <c r="BA34" s="210">
        <v>0</v>
      </c>
      <c r="BB34" s="210">
        <v>0</v>
      </c>
      <c r="BC34" s="211">
        <v>164.57006133366755</v>
      </c>
      <c r="BD34" s="211">
        <v>164.57006133366755</v>
      </c>
      <c r="BE34" s="211">
        <v>164.57006133366755</v>
      </c>
      <c r="BF34" s="211">
        <v>164.57006133366755</v>
      </c>
      <c r="BG34" s="211">
        <v>155.48445000000004</v>
      </c>
      <c r="BH34" s="211">
        <v>155.48445000000004</v>
      </c>
      <c r="BI34" s="211">
        <v>155.48445000000004</v>
      </c>
      <c r="BJ34" s="211">
        <v>155.48445000000004</v>
      </c>
      <c r="BK34" s="211">
        <v>155.48445000000004</v>
      </c>
      <c r="BL34" s="211">
        <v>155.48445000000004</v>
      </c>
      <c r="BM34" s="211">
        <v>155.48445000000004</v>
      </c>
      <c r="BN34" s="211">
        <v>155.48445000000004</v>
      </c>
      <c r="BO34" s="211">
        <v>155.48445000000004</v>
      </c>
      <c r="BP34" s="211">
        <v>155.48445000000004</v>
      </c>
      <c r="BQ34" s="211">
        <v>155.48445000000004</v>
      </c>
      <c r="BR34" s="211">
        <v>155.48445000000004</v>
      </c>
      <c r="BS34" s="211">
        <v>155.48445000000004</v>
      </c>
      <c r="BT34" s="211">
        <v>155.48445000000004</v>
      </c>
      <c r="BU34" s="211">
        <v>155.48445000000004</v>
      </c>
      <c r="BV34" s="211">
        <v>155.48445000000004</v>
      </c>
      <c r="BW34" s="211">
        <v>155.48445000000004</v>
      </c>
      <c r="BX34" s="211">
        <v>155.48445000000004</v>
      </c>
      <c r="BY34" s="211">
        <v>155.48445000000004</v>
      </c>
      <c r="BZ34" s="211">
        <v>155.48445000000004</v>
      </c>
      <c r="CA34" s="211">
        <v>155.48445000000004</v>
      </c>
      <c r="CB34" s="211">
        <v>155.48445000000004</v>
      </c>
      <c r="CC34" s="211">
        <v>2.1755557016966982</v>
      </c>
      <c r="CD34" s="211">
        <v>2.1755557016966982</v>
      </c>
      <c r="CE34" s="211">
        <v>2.1755557016966982</v>
      </c>
      <c r="CF34" s="211">
        <v>2.1755557016966982</v>
      </c>
      <c r="CG34" s="211">
        <v>2.1755557016966982</v>
      </c>
      <c r="CH34" s="211">
        <v>2.1755557016966982</v>
      </c>
      <c r="CI34" s="211">
        <v>2.1755557016966982</v>
      </c>
      <c r="CJ34" s="211">
        <v>2.1755557016966982</v>
      </c>
      <c r="CK34" s="211">
        <v>2.1755557016966982</v>
      </c>
      <c r="CL34" s="211">
        <v>2.1755557016966982</v>
      </c>
      <c r="CM34" s="211">
        <v>2.1755557016966982</v>
      </c>
      <c r="CN34" s="211">
        <v>2.1755557016966982</v>
      </c>
      <c r="CO34" s="211">
        <v>2.1755557016966982</v>
      </c>
      <c r="CP34" s="211">
        <v>2.1755557016966982</v>
      </c>
      <c r="CQ34" s="211">
        <v>2.1755557016966982</v>
      </c>
      <c r="CR34" s="211">
        <v>2.1755557016966982</v>
      </c>
      <c r="CS34" s="211">
        <v>2.1755557016966982</v>
      </c>
      <c r="CT34" s="211">
        <v>2.1755557016966982</v>
      </c>
      <c r="CU34" s="211">
        <v>2.1755557016966982</v>
      </c>
      <c r="CV34" s="211">
        <v>2.1755557016966982</v>
      </c>
      <c r="CW34" s="211">
        <v>2.1755557016966982</v>
      </c>
      <c r="CX34" s="211">
        <v>2.1755557016966982</v>
      </c>
      <c r="CY34" s="211">
        <v>2.1755557016966982</v>
      </c>
      <c r="CZ34" s="211">
        <v>2.1755557016966982</v>
      </c>
      <c r="DA34" s="211">
        <v>2.1755557016966982</v>
      </c>
      <c r="DB34" s="211">
        <v>2.1755557016966982</v>
      </c>
      <c r="DC34" s="211">
        <v>264.65199999999999</v>
      </c>
      <c r="DD34" s="211">
        <v>264.65199999999999</v>
      </c>
      <c r="DE34" s="211">
        <v>264.65199999999999</v>
      </c>
      <c r="DF34" s="211">
        <v>264.65199999999999</v>
      </c>
      <c r="DG34" s="211">
        <v>264.65199999999999</v>
      </c>
      <c r="DH34" s="211">
        <v>264.65199999999999</v>
      </c>
      <c r="DI34" s="211">
        <v>264.65199999999999</v>
      </c>
      <c r="DJ34" s="211">
        <v>264.65199999999999</v>
      </c>
      <c r="DK34" s="211">
        <v>264.65199999999999</v>
      </c>
      <c r="DL34" s="211">
        <v>264.65199999999999</v>
      </c>
      <c r="DM34" s="211">
        <v>264.65199999999999</v>
      </c>
      <c r="DN34" s="211">
        <v>264.65199999999999</v>
      </c>
      <c r="DO34" s="211">
        <v>264.65199999999999</v>
      </c>
      <c r="DP34" s="211">
        <v>264.65199999999999</v>
      </c>
      <c r="DQ34" s="211">
        <v>264.65199999999999</v>
      </c>
      <c r="DR34" s="211">
        <v>264.65199999999999</v>
      </c>
      <c r="DS34" s="211">
        <v>264.65199999999999</v>
      </c>
      <c r="DT34" s="211">
        <v>264.65199999999999</v>
      </c>
      <c r="DU34" s="211">
        <v>264.65199999999999</v>
      </c>
      <c r="DV34" s="211">
        <v>264.65199999999999</v>
      </c>
      <c r="DW34" s="211">
        <v>264.65199999999999</v>
      </c>
      <c r="DX34" s="211">
        <v>264.65199999999999</v>
      </c>
      <c r="DY34" s="211">
        <v>264.65199999999999</v>
      </c>
      <c r="DZ34" s="211">
        <v>264.65199999999999</v>
      </c>
      <c r="EA34" s="211">
        <v>264.65199999999999</v>
      </c>
      <c r="EB34" s="211">
        <v>264.65199999999999</v>
      </c>
    </row>
    <row r="35" spans="1:132" x14ac:dyDescent="0.2">
      <c r="A35" s="209">
        <v>22</v>
      </c>
      <c r="B35" s="219" t="s">
        <v>1012</v>
      </c>
      <c r="C35" s="210">
        <v>20.153164046755339</v>
      </c>
      <c r="D35" s="210">
        <v>20.153164046755339</v>
      </c>
      <c r="E35" s="210">
        <v>20.153164046755339</v>
      </c>
      <c r="F35" s="210">
        <v>20.153164046755339</v>
      </c>
      <c r="G35" s="210">
        <v>20.153164046755339</v>
      </c>
      <c r="H35" s="210">
        <v>20.153164046755339</v>
      </c>
      <c r="I35" s="210">
        <v>20.153164046755339</v>
      </c>
      <c r="J35" s="210">
        <v>20.153164046755339</v>
      </c>
      <c r="K35" s="210">
        <v>20.153164046755339</v>
      </c>
      <c r="L35" s="210">
        <v>20.153164046755339</v>
      </c>
      <c r="M35" s="210">
        <v>20.153164046755339</v>
      </c>
      <c r="N35" s="210">
        <v>20.153164046755339</v>
      </c>
      <c r="O35" s="210">
        <v>20.153164046755339</v>
      </c>
      <c r="P35" s="210">
        <v>20.153164046755339</v>
      </c>
      <c r="Q35" s="210">
        <v>20.153164046755339</v>
      </c>
      <c r="R35" s="210">
        <v>20.153164046755339</v>
      </c>
      <c r="S35" s="210">
        <v>20.153164046755339</v>
      </c>
      <c r="T35" s="210">
        <v>20.153164046755339</v>
      </c>
      <c r="U35" s="210">
        <v>20.153164046755339</v>
      </c>
      <c r="V35" s="210">
        <v>20.153164046755339</v>
      </c>
      <c r="W35" s="210">
        <v>20.153164046755339</v>
      </c>
      <c r="X35" s="210">
        <v>20.153164046755339</v>
      </c>
      <c r="Y35" s="210">
        <v>20.153164046755339</v>
      </c>
      <c r="Z35" s="210">
        <v>20.153164046755339</v>
      </c>
      <c r="AA35" s="210">
        <v>20.153164046755339</v>
      </c>
      <c r="AB35" s="210">
        <v>20.153164046755339</v>
      </c>
      <c r="AC35" s="210">
        <v>7.690923326108992</v>
      </c>
      <c r="AD35" s="210">
        <v>7.690923326108992</v>
      </c>
      <c r="AE35" s="210">
        <v>7.690923326108992</v>
      </c>
      <c r="AF35" s="210">
        <v>7.690923326108992</v>
      </c>
      <c r="AG35" s="210">
        <v>0</v>
      </c>
      <c r="AH35" s="210">
        <v>0</v>
      </c>
      <c r="AI35" s="210">
        <v>0</v>
      </c>
      <c r="AJ35" s="210">
        <v>0</v>
      </c>
      <c r="AK35" s="210">
        <v>0</v>
      </c>
      <c r="AL35" s="210">
        <v>0</v>
      </c>
      <c r="AM35" s="210">
        <v>0</v>
      </c>
      <c r="AN35" s="210">
        <v>0</v>
      </c>
      <c r="AO35" s="210">
        <v>0</v>
      </c>
      <c r="AP35" s="210">
        <v>0</v>
      </c>
      <c r="AQ35" s="210">
        <v>0</v>
      </c>
      <c r="AR35" s="210">
        <v>0</v>
      </c>
      <c r="AS35" s="210">
        <v>0</v>
      </c>
      <c r="AT35" s="210">
        <v>0</v>
      </c>
      <c r="AU35" s="210">
        <v>0</v>
      </c>
      <c r="AV35" s="210">
        <v>0</v>
      </c>
      <c r="AW35" s="210">
        <v>0</v>
      </c>
      <c r="AX35" s="210">
        <v>0</v>
      </c>
      <c r="AY35" s="210">
        <v>0</v>
      </c>
      <c r="AZ35" s="210">
        <v>0</v>
      </c>
      <c r="BA35" s="210">
        <v>0</v>
      </c>
      <c r="BB35" s="210">
        <v>0</v>
      </c>
      <c r="BC35" s="211">
        <v>155.71</v>
      </c>
      <c r="BD35" s="211">
        <v>155.71</v>
      </c>
      <c r="BE35" s="211">
        <v>155.71</v>
      </c>
      <c r="BF35" s="211">
        <v>155.71</v>
      </c>
      <c r="BG35" s="211">
        <v>155.7090225</v>
      </c>
      <c r="BH35" s="211">
        <v>155.7090225</v>
      </c>
      <c r="BI35" s="211">
        <v>155.7090225</v>
      </c>
      <c r="BJ35" s="211">
        <v>155.7090225</v>
      </c>
      <c r="BK35" s="211">
        <v>155.7090225</v>
      </c>
      <c r="BL35" s="211">
        <v>155.7090225</v>
      </c>
      <c r="BM35" s="211">
        <v>155.7090225</v>
      </c>
      <c r="BN35" s="211">
        <v>155.7090225</v>
      </c>
      <c r="BO35" s="211">
        <v>155.7090225</v>
      </c>
      <c r="BP35" s="211">
        <v>155.7090225</v>
      </c>
      <c r="BQ35" s="211">
        <v>155.7090225</v>
      </c>
      <c r="BR35" s="211">
        <v>155.7090225</v>
      </c>
      <c r="BS35" s="211">
        <v>155.7090225</v>
      </c>
      <c r="BT35" s="211">
        <v>155.7090225</v>
      </c>
      <c r="BU35" s="211">
        <v>155.7090225</v>
      </c>
      <c r="BV35" s="211">
        <v>155.7090225</v>
      </c>
      <c r="BW35" s="211">
        <v>155.7090225</v>
      </c>
      <c r="BX35" s="211">
        <v>155.7090225</v>
      </c>
      <c r="BY35" s="211">
        <v>155.7090225</v>
      </c>
      <c r="BZ35" s="211">
        <v>155.7090225</v>
      </c>
      <c r="CA35" s="211">
        <v>155.7090225</v>
      </c>
      <c r="CB35" s="211">
        <v>155.7090225</v>
      </c>
      <c r="CC35" s="211">
        <v>0</v>
      </c>
      <c r="CD35" s="211">
        <v>0</v>
      </c>
      <c r="CE35" s="211">
        <v>0</v>
      </c>
      <c r="CF35" s="211">
        <v>0</v>
      </c>
      <c r="CG35" s="211">
        <v>0</v>
      </c>
      <c r="CH35" s="211">
        <v>0</v>
      </c>
      <c r="CI35" s="211">
        <v>0</v>
      </c>
      <c r="CJ35" s="211">
        <v>0</v>
      </c>
      <c r="CK35" s="211">
        <v>0</v>
      </c>
      <c r="CL35" s="211">
        <v>0</v>
      </c>
      <c r="CM35" s="211">
        <v>0</v>
      </c>
      <c r="CN35" s="211">
        <v>0</v>
      </c>
      <c r="CO35" s="211">
        <v>0</v>
      </c>
      <c r="CP35" s="211">
        <v>0</v>
      </c>
      <c r="CQ35" s="211">
        <v>0</v>
      </c>
      <c r="CR35" s="211">
        <v>0</v>
      </c>
      <c r="CS35" s="211">
        <v>0</v>
      </c>
      <c r="CT35" s="211">
        <v>0</v>
      </c>
      <c r="CU35" s="211">
        <v>0</v>
      </c>
      <c r="CV35" s="211">
        <v>0</v>
      </c>
      <c r="CW35" s="211">
        <v>0</v>
      </c>
      <c r="CX35" s="211">
        <v>0</v>
      </c>
      <c r="CY35" s="211">
        <v>0</v>
      </c>
      <c r="CZ35" s="211">
        <v>0</v>
      </c>
      <c r="DA35" s="211">
        <v>0</v>
      </c>
      <c r="DB35" s="211">
        <v>0</v>
      </c>
      <c r="DC35" s="211">
        <v>0</v>
      </c>
      <c r="DD35" s="211">
        <v>0</v>
      </c>
      <c r="DE35" s="211">
        <v>0</v>
      </c>
      <c r="DF35" s="211">
        <v>0</v>
      </c>
      <c r="DG35" s="211">
        <v>0</v>
      </c>
      <c r="DH35" s="211">
        <v>0</v>
      </c>
      <c r="DI35" s="211">
        <v>0</v>
      </c>
      <c r="DJ35" s="211">
        <v>0</v>
      </c>
      <c r="DK35" s="211">
        <v>0</v>
      </c>
      <c r="DL35" s="211">
        <v>0</v>
      </c>
      <c r="DM35" s="211">
        <v>0</v>
      </c>
      <c r="DN35" s="211">
        <v>0</v>
      </c>
      <c r="DO35" s="211">
        <v>0</v>
      </c>
      <c r="DP35" s="211">
        <v>0</v>
      </c>
      <c r="DQ35" s="211">
        <v>0</v>
      </c>
      <c r="DR35" s="211">
        <v>0</v>
      </c>
      <c r="DS35" s="211">
        <v>0</v>
      </c>
      <c r="DT35" s="211">
        <v>0</v>
      </c>
      <c r="DU35" s="211">
        <v>0</v>
      </c>
      <c r="DV35" s="211">
        <v>0</v>
      </c>
      <c r="DW35" s="211">
        <v>0</v>
      </c>
      <c r="DX35" s="211">
        <v>0</v>
      </c>
      <c r="DY35" s="211">
        <v>0</v>
      </c>
      <c r="DZ35" s="211">
        <v>0</v>
      </c>
      <c r="EA35" s="211">
        <v>0</v>
      </c>
      <c r="EB35" s="211">
        <v>0</v>
      </c>
    </row>
    <row r="36" spans="1:132" x14ac:dyDescent="0.2">
      <c r="A36" s="209">
        <v>23</v>
      </c>
      <c r="B36" s="219" t="s">
        <v>1013</v>
      </c>
      <c r="C36" s="210">
        <v>0.28274117569839596</v>
      </c>
      <c r="D36" s="210">
        <v>0.28274117569839596</v>
      </c>
      <c r="E36" s="210">
        <v>0.28274117569839596</v>
      </c>
      <c r="F36" s="210">
        <v>0.28274117569839596</v>
      </c>
      <c r="G36" s="210">
        <v>0.28274117569839596</v>
      </c>
      <c r="H36" s="210">
        <v>0.28274117569839596</v>
      </c>
      <c r="I36" s="210">
        <v>0.28274117569839596</v>
      </c>
      <c r="J36" s="210">
        <v>0.28274117569839596</v>
      </c>
      <c r="K36" s="210">
        <v>0.28274117569839596</v>
      </c>
      <c r="L36" s="210">
        <v>0.28274117569839596</v>
      </c>
      <c r="M36" s="210">
        <v>0.28274117569839596</v>
      </c>
      <c r="N36" s="210">
        <v>0.28274117569839596</v>
      </c>
      <c r="O36" s="210">
        <v>0.28274117569839596</v>
      </c>
      <c r="P36" s="210">
        <v>0.28274117569839596</v>
      </c>
      <c r="Q36" s="210">
        <v>0.28274117569839596</v>
      </c>
      <c r="R36" s="210">
        <v>0.28274117569839596</v>
      </c>
      <c r="S36" s="210">
        <v>0.28274117569839596</v>
      </c>
      <c r="T36" s="210">
        <v>0.28274117569839596</v>
      </c>
      <c r="U36" s="210">
        <v>0.28274117569839596</v>
      </c>
      <c r="V36" s="210">
        <v>0.28274117569839596</v>
      </c>
      <c r="W36" s="210">
        <v>0.28274117569839596</v>
      </c>
      <c r="X36" s="210">
        <v>0.28274117569839596</v>
      </c>
      <c r="Y36" s="210">
        <v>0.28274117569839596</v>
      </c>
      <c r="Z36" s="210">
        <v>0.28274117569839596</v>
      </c>
      <c r="AA36" s="210">
        <v>0.28274117569839596</v>
      </c>
      <c r="AB36" s="210">
        <v>0.28274117569839596</v>
      </c>
      <c r="AC36" s="210">
        <v>0.22148394241417499</v>
      </c>
      <c r="AD36" s="210">
        <v>0.22148394241417499</v>
      </c>
      <c r="AE36" s="210">
        <v>0.22148394241417499</v>
      </c>
      <c r="AF36" s="210">
        <v>0.22148394241417499</v>
      </c>
      <c r="AG36" s="210">
        <v>0</v>
      </c>
      <c r="AH36" s="210">
        <v>0</v>
      </c>
      <c r="AI36" s="210">
        <v>0</v>
      </c>
      <c r="AJ36" s="210">
        <v>0</v>
      </c>
      <c r="AK36" s="210">
        <v>0</v>
      </c>
      <c r="AL36" s="210">
        <v>0</v>
      </c>
      <c r="AM36" s="210">
        <v>0</v>
      </c>
      <c r="AN36" s="210">
        <v>0</v>
      </c>
      <c r="AO36" s="210">
        <v>0</v>
      </c>
      <c r="AP36" s="210">
        <v>0</v>
      </c>
      <c r="AQ36" s="210">
        <v>0</v>
      </c>
      <c r="AR36" s="210">
        <v>0</v>
      </c>
      <c r="AS36" s="210">
        <v>0</v>
      </c>
      <c r="AT36" s="210">
        <v>0</v>
      </c>
      <c r="AU36" s="210">
        <v>0</v>
      </c>
      <c r="AV36" s="210">
        <v>0</v>
      </c>
      <c r="AW36" s="210">
        <v>0</v>
      </c>
      <c r="AX36" s="210">
        <v>0</v>
      </c>
      <c r="AY36" s="210">
        <v>0</v>
      </c>
      <c r="AZ36" s="210">
        <v>0</v>
      </c>
      <c r="BA36" s="210">
        <v>0</v>
      </c>
      <c r="BB36" s="210">
        <v>0</v>
      </c>
      <c r="BC36" s="211">
        <v>159.15838603811449</v>
      </c>
      <c r="BD36" s="211">
        <v>159.15838603811449</v>
      </c>
      <c r="BE36" s="211">
        <v>159.15838603811449</v>
      </c>
      <c r="BF36" s="211">
        <v>159.15838603811449</v>
      </c>
      <c r="BG36" s="211">
        <v>155.97257083271302</v>
      </c>
      <c r="BH36" s="211">
        <v>155.97257083271302</v>
      </c>
      <c r="BI36" s="211">
        <v>155.97257083271302</v>
      </c>
      <c r="BJ36" s="211">
        <v>155.97257083271302</v>
      </c>
      <c r="BK36" s="211">
        <v>155.97257083271302</v>
      </c>
      <c r="BL36" s="211">
        <v>155.97257083271302</v>
      </c>
      <c r="BM36" s="211">
        <v>155.97257083271302</v>
      </c>
      <c r="BN36" s="211">
        <v>155.97257083271302</v>
      </c>
      <c r="BO36" s="211">
        <v>155.97257083271302</v>
      </c>
      <c r="BP36" s="211">
        <v>155.97257083271302</v>
      </c>
      <c r="BQ36" s="211">
        <v>155.97257083271302</v>
      </c>
      <c r="BR36" s="211">
        <v>155.97257083271302</v>
      </c>
      <c r="BS36" s="211">
        <v>155.97257083271302</v>
      </c>
      <c r="BT36" s="211">
        <v>155.97257083271302</v>
      </c>
      <c r="BU36" s="211">
        <v>155.97257083271302</v>
      </c>
      <c r="BV36" s="211">
        <v>155.97257083271302</v>
      </c>
      <c r="BW36" s="211">
        <v>155.97257083271302</v>
      </c>
      <c r="BX36" s="211">
        <v>155.97257083271302</v>
      </c>
      <c r="BY36" s="211">
        <v>155.97257083271302</v>
      </c>
      <c r="BZ36" s="211">
        <v>155.97257083271302</v>
      </c>
      <c r="CA36" s="211">
        <v>155.97257083271302</v>
      </c>
      <c r="CB36" s="211">
        <v>155.97257083271302</v>
      </c>
      <c r="CC36" s="211">
        <v>3.3977691119495588</v>
      </c>
      <c r="CD36" s="211">
        <v>3.3977691119495588</v>
      </c>
      <c r="CE36" s="211">
        <v>3.3977691119495588</v>
      </c>
      <c r="CF36" s="211">
        <v>3.3977691119495588</v>
      </c>
      <c r="CG36" s="211">
        <v>3.3977691119495588</v>
      </c>
      <c r="CH36" s="211">
        <v>3.3977691119495588</v>
      </c>
      <c r="CI36" s="211">
        <v>3.3977691119495588</v>
      </c>
      <c r="CJ36" s="211">
        <v>3.3977691119495588</v>
      </c>
      <c r="CK36" s="211">
        <v>3.3977691119495588</v>
      </c>
      <c r="CL36" s="211">
        <v>3.3977691119495588</v>
      </c>
      <c r="CM36" s="211">
        <v>3.3977691119495588</v>
      </c>
      <c r="CN36" s="211">
        <v>3.3977691119495588</v>
      </c>
      <c r="CO36" s="211">
        <v>3.3977691119495588</v>
      </c>
      <c r="CP36" s="211">
        <v>3.3977691119495588</v>
      </c>
      <c r="CQ36" s="211">
        <v>3.3977691119495588</v>
      </c>
      <c r="CR36" s="211">
        <v>3.3977691119495588</v>
      </c>
      <c r="CS36" s="211">
        <v>3.3977691119495588</v>
      </c>
      <c r="CT36" s="211">
        <v>3.3977691119495588</v>
      </c>
      <c r="CU36" s="211">
        <v>3.3977691119495588</v>
      </c>
      <c r="CV36" s="211">
        <v>3.3977691119495588</v>
      </c>
      <c r="CW36" s="211">
        <v>3.3977691119495588</v>
      </c>
      <c r="CX36" s="211">
        <v>3.3977691119495588</v>
      </c>
      <c r="CY36" s="211">
        <v>3.3977691119495588</v>
      </c>
      <c r="CZ36" s="211">
        <v>3.3977691119495588</v>
      </c>
      <c r="DA36" s="211">
        <v>3.3977691119495588</v>
      </c>
      <c r="DB36" s="211">
        <v>3.3977691119495588</v>
      </c>
      <c r="DC36" s="211">
        <v>1341.8130000000001</v>
      </c>
      <c r="DD36" s="211">
        <v>1341.8130000000001</v>
      </c>
      <c r="DE36" s="211">
        <v>1341.8130000000001</v>
      </c>
      <c r="DF36" s="211">
        <v>1341.8130000000001</v>
      </c>
      <c r="DG36" s="211">
        <v>1341.8130000000001</v>
      </c>
      <c r="DH36" s="211">
        <v>1341.8130000000001</v>
      </c>
      <c r="DI36" s="211">
        <v>1341.8130000000001</v>
      </c>
      <c r="DJ36" s="211">
        <v>1341.8130000000001</v>
      </c>
      <c r="DK36" s="211">
        <v>1341.8130000000001</v>
      </c>
      <c r="DL36" s="211">
        <v>1341.8130000000001</v>
      </c>
      <c r="DM36" s="211">
        <v>1341.8130000000001</v>
      </c>
      <c r="DN36" s="211">
        <v>1341.8130000000001</v>
      </c>
      <c r="DO36" s="211">
        <v>1341.8130000000001</v>
      </c>
      <c r="DP36" s="211">
        <v>1341.8130000000001</v>
      </c>
      <c r="DQ36" s="211">
        <v>1341.8130000000001</v>
      </c>
      <c r="DR36" s="211">
        <v>1341.8130000000001</v>
      </c>
      <c r="DS36" s="211">
        <v>1341.8130000000001</v>
      </c>
      <c r="DT36" s="211">
        <v>1341.8130000000001</v>
      </c>
      <c r="DU36" s="211">
        <v>1341.8130000000001</v>
      </c>
      <c r="DV36" s="211">
        <v>1341.8130000000001</v>
      </c>
      <c r="DW36" s="211">
        <v>1341.8130000000001</v>
      </c>
      <c r="DX36" s="211">
        <v>1341.8130000000001</v>
      </c>
      <c r="DY36" s="211">
        <v>1341.8130000000001</v>
      </c>
      <c r="DZ36" s="211">
        <v>1341.8130000000001</v>
      </c>
      <c r="EA36" s="211">
        <v>1341.8130000000001</v>
      </c>
      <c r="EB36" s="211">
        <v>1341.8130000000001</v>
      </c>
    </row>
    <row r="37" spans="1:132" ht="22.5" x14ac:dyDescent="0.2">
      <c r="A37" s="209">
        <v>24</v>
      </c>
      <c r="B37" s="219" t="s">
        <v>1014</v>
      </c>
      <c r="C37" s="210">
        <v>0.28274117569839596</v>
      </c>
      <c r="D37" s="210">
        <v>0.28274117569839596</v>
      </c>
      <c r="E37" s="210">
        <v>0.28274117569839596</v>
      </c>
      <c r="F37" s="210">
        <v>0.28274117569839596</v>
      </c>
      <c r="G37" s="210">
        <v>0.25210556298163977</v>
      </c>
      <c r="H37" s="210">
        <v>0.25210556298163977</v>
      </c>
      <c r="I37" s="210">
        <v>0.25210556298163977</v>
      </c>
      <c r="J37" s="210">
        <v>0.25210556298163977</v>
      </c>
      <c r="K37" s="210">
        <v>0.25210556298163977</v>
      </c>
      <c r="L37" s="210">
        <v>0.25210556298163977</v>
      </c>
      <c r="M37" s="210">
        <v>0.25210556298163977</v>
      </c>
      <c r="N37" s="210">
        <v>0.25210556298163977</v>
      </c>
      <c r="O37" s="210">
        <v>0.25210556298163977</v>
      </c>
      <c r="P37" s="210">
        <v>0.25210556298163977</v>
      </c>
      <c r="Q37" s="210">
        <v>0.25210556298163977</v>
      </c>
      <c r="R37" s="210">
        <v>0.25210556298163977</v>
      </c>
      <c r="S37" s="210">
        <v>0.25210556298163977</v>
      </c>
      <c r="T37" s="210">
        <v>0.25210556298163977</v>
      </c>
      <c r="U37" s="210">
        <v>0.25210556298163977</v>
      </c>
      <c r="V37" s="210">
        <v>0.25210556298163977</v>
      </c>
      <c r="W37" s="210">
        <v>0.25210556298163977</v>
      </c>
      <c r="X37" s="210">
        <v>0.25210556298163977</v>
      </c>
      <c r="Y37" s="210">
        <v>0.25210556298163977</v>
      </c>
      <c r="Z37" s="210">
        <v>0.25210556298163977</v>
      </c>
      <c r="AA37" s="210">
        <v>0.25210556298163977</v>
      </c>
      <c r="AB37" s="210">
        <v>0.25210556298163977</v>
      </c>
      <c r="AC37" s="210">
        <v>0.14121962402567628</v>
      </c>
      <c r="AD37" s="210">
        <v>0.14121962402567628</v>
      </c>
      <c r="AE37" s="210">
        <v>0.14121962402567628</v>
      </c>
      <c r="AF37" s="210">
        <v>0.14121962402567628</v>
      </c>
      <c r="AG37" s="210">
        <v>0</v>
      </c>
      <c r="AH37" s="210">
        <v>0</v>
      </c>
      <c r="AI37" s="210">
        <v>0</v>
      </c>
      <c r="AJ37" s="210">
        <v>0</v>
      </c>
      <c r="AK37" s="210">
        <v>0</v>
      </c>
      <c r="AL37" s="210">
        <v>0</v>
      </c>
      <c r="AM37" s="210">
        <v>0</v>
      </c>
      <c r="AN37" s="210">
        <v>0</v>
      </c>
      <c r="AO37" s="210">
        <v>0</v>
      </c>
      <c r="AP37" s="210">
        <v>0</v>
      </c>
      <c r="AQ37" s="210">
        <v>0</v>
      </c>
      <c r="AR37" s="210">
        <v>0</v>
      </c>
      <c r="AS37" s="210">
        <v>0</v>
      </c>
      <c r="AT37" s="210">
        <v>0</v>
      </c>
      <c r="AU37" s="210">
        <v>0</v>
      </c>
      <c r="AV37" s="210">
        <v>0</v>
      </c>
      <c r="AW37" s="210">
        <v>0</v>
      </c>
      <c r="AX37" s="210">
        <v>0</v>
      </c>
      <c r="AY37" s="210">
        <v>0</v>
      </c>
      <c r="AZ37" s="210">
        <v>0</v>
      </c>
      <c r="BA37" s="210">
        <v>0</v>
      </c>
      <c r="BB37" s="210">
        <v>0</v>
      </c>
      <c r="BC37" s="211">
        <v>161.05878467737557</v>
      </c>
      <c r="BD37" s="211">
        <v>161.05878467737557</v>
      </c>
      <c r="BE37" s="211">
        <v>161.05878467737557</v>
      </c>
      <c r="BF37" s="211">
        <v>161.05878467737557</v>
      </c>
      <c r="BG37" s="211">
        <v>158.1</v>
      </c>
      <c r="BH37" s="211">
        <v>158.1</v>
      </c>
      <c r="BI37" s="211">
        <v>158.1</v>
      </c>
      <c r="BJ37" s="211">
        <v>158.1</v>
      </c>
      <c r="BK37" s="211">
        <v>158.1</v>
      </c>
      <c r="BL37" s="211">
        <v>158.1</v>
      </c>
      <c r="BM37" s="211">
        <v>158.1</v>
      </c>
      <c r="BN37" s="211">
        <v>158.1</v>
      </c>
      <c r="BO37" s="211">
        <v>158.1</v>
      </c>
      <c r="BP37" s="211">
        <v>158.1</v>
      </c>
      <c r="BQ37" s="211">
        <v>158.1</v>
      </c>
      <c r="BR37" s="211">
        <v>158.1</v>
      </c>
      <c r="BS37" s="211">
        <v>158.1</v>
      </c>
      <c r="BT37" s="211">
        <v>158.1</v>
      </c>
      <c r="BU37" s="211">
        <v>158.1</v>
      </c>
      <c r="BV37" s="211">
        <v>158.1</v>
      </c>
      <c r="BW37" s="211">
        <v>158.1</v>
      </c>
      <c r="BX37" s="211">
        <v>158.1</v>
      </c>
      <c r="BY37" s="211">
        <v>158.1</v>
      </c>
      <c r="BZ37" s="211">
        <v>158.1</v>
      </c>
      <c r="CA37" s="211">
        <v>158.1</v>
      </c>
      <c r="CB37" s="211">
        <v>158.1</v>
      </c>
      <c r="CC37" s="211">
        <v>5.7986872356370762</v>
      </c>
      <c r="CD37" s="211">
        <v>5.7986872356370762</v>
      </c>
      <c r="CE37" s="211">
        <v>5.7986872356370762</v>
      </c>
      <c r="CF37" s="211">
        <v>5.7986872356370762</v>
      </c>
      <c r="CG37" s="211">
        <v>5.7986872356370762</v>
      </c>
      <c r="CH37" s="211">
        <v>5.7986872356370762</v>
      </c>
      <c r="CI37" s="211">
        <v>5.7290771043389261</v>
      </c>
      <c r="CJ37" s="211">
        <v>5.7290771043389261</v>
      </c>
      <c r="CK37" s="211">
        <v>5.7290771043389261</v>
      </c>
      <c r="CL37" s="211">
        <v>5.7290771043389261</v>
      </c>
      <c r="CM37" s="211">
        <v>5.7290771043389261</v>
      </c>
      <c r="CN37" s="211">
        <v>5.7290771043389261</v>
      </c>
      <c r="CO37" s="211">
        <v>5.7290771043389261</v>
      </c>
      <c r="CP37" s="211">
        <v>5.7290771043389261</v>
      </c>
      <c r="CQ37" s="211">
        <v>5.7290771043389261</v>
      </c>
      <c r="CR37" s="211">
        <v>5.7290771043389261</v>
      </c>
      <c r="CS37" s="211">
        <v>5.7290771043389261</v>
      </c>
      <c r="CT37" s="211">
        <v>5.7290771043389261</v>
      </c>
      <c r="CU37" s="211">
        <v>5.7290771043389261</v>
      </c>
      <c r="CV37" s="211">
        <v>5.7290771043389261</v>
      </c>
      <c r="CW37" s="211">
        <v>5.7290771043389261</v>
      </c>
      <c r="CX37" s="211">
        <v>5.7290771043389261</v>
      </c>
      <c r="CY37" s="211">
        <v>5.7290771043389261</v>
      </c>
      <c r="CZ37" s="211">
        <v>5.7290771043389261</v>
      </c>
      <c r="DA37" s="211">
        <v>5.7290771043389261</v>
      </c>
      <c r="DB37" s="211">
        <v>5.7290771043389261</v>
      </c>
      <c r="DC37" s="211">
        <v>1826.0530000000001</v>
      </c>
      <c r="DD37" s="211">
        <v>1826.0530000000001</v>
      </c>
      <c r="DE37" s="211">
        <v>1826.0530000000001</v>
      </c>
      <c r="DF37" s="211">
        <v>1826.0530000000001</v>
      </c>
      <c r="DG37" s="211">
        <v>1826.0530000000001</v>
      </c>
      <c r="DH37" s="211">
        <v>1826.0530000000001</v>
      </c>
      <c r="DI37" s="211">
        <v>1804.1322127731623</v>
      </c>
      <c r="DJ37" s="211">
        <v>1804.1322127731623</v>
      </c>
      <c r="DK37" s="211">
        <v>1804.1322127731623</v>
      </c>
      <c r="DL37" s="211">
        <v>1804.1322127731623</v>
      </c>
      <c r="DM37" s="211">
        <v>1804.1322127731623</v>
      </c>
      <c r="DN37" s="211">
        <v>1804.1322127731623</v>
      </c>
      <c r="DO37" s="211">
        <v>1804.1322127731623</v>
      </c>
      <c r="DP37" s="211">
        <v>1804.1322127731623</v>
      </c>
      <c r="DQ37" s="211">
        <v>1804.1322127731623</v>
      </c>
      <c r="DR37" s="211">
        <v>1804.1322127731623</v>
      </c>
      <c r="DS37" s="211">
        <v>1804.1322127731623</v>
      </c>
      <c r="DT37" s="211">
        <v>1804.1322127731623</v>
      </c>
      <c r="DU37" s="211">
        <v>1804.1322127731623</v>
      </c>
      <c r="DV37" s="211">
        <v>1804.1322127731623</v>
      </c>
      <c r="DW37" s="211">
        <v>1804.1322127731623</v>
      </c>
      <c r="DX37" s="211">
        <v>1804.1322127731623</v>
      </c>
      <c r="DY37" s="211">
        <v>1804.1322127731623</v>
      </c>
      <c r="DZ37" s="211">
        <v>1804.1322127731623</v>
      </c>
      <c r="EA37" s="211">
        <v>1804.1322127731623</v>
      </c>
      <c r="EB37" s="211">
        <v>1804.1322127731623</v>
      </c>
    </row>
    <row r="38" spans="1:132" x14ac:dyDescent="0.2">
      <c r="A38" s="209">
        <v>25</v>
      </c>
      <c r="B38" s="219" t="s">
        <v>1015</v>
      </c>
      <c r="C38" s="210">
        <v>0.56980056980056981</v>
      </c>
      <c r="D38" s="210">
        <v>0.56980056980056981</v>
      </c>
      <c r="E38" s="210">
        <v>0.56980056980056981</v>
      </c>
      <c r="F38" s="210">
        <v>0.56980056980056981</v>
      </c>
      <c r="G38" s="210">
        <v>0.56980056980056981</v>
      </c>
      <c r="H38" s="210">
        <v>0.56980056980056981</v>
      </c>
      <c r="I38" s="210">
        <v>0.56980056980056981</v>
      </c>
      <c r="J38" s="210">
        <v>0.56980056980056981</v>
      </c>
      <c r="K38" s="210">
        <v>0.56980056980056981</v>
      </c>
      <c r="L38" s="210">
        <v>0.56980056980056981</v>
      </c>
      <c r="M38" s="210">
        <v>0.56980056980056981</v>
      </c>
      <c r="N38" s="210">
        <v>0.56980056980056981</v>
      </c>
      <c r="O38" s="210">
        <v>0.56980056980056981</v>
      </c>
      <c r="P38" s="210">
        <v>0.56980056980056981</v>
      </c>
      <c r="Q38" s="210">
        <v>0.56980056980056981</v>
      </c>
      <c r="R38" s="210">
        <v>0.56980056980056981</v>
      </c>
      <c r="S38" s="210">
        <v>0.56980056980056981</v>
      </c>
      <c r="T38" s="210">
        <v>0.56980056980056981</v>
      </c>
      <c r="U38" s="210">
        <v>0.56980056980056981</v>
      </c>
      <c r="V38" s="210">
        <v>0.56980056980056981</v>
      </c>
      <c r="W38" s="210">
        <v>0.56980056980056981</v>
      </c>
      <c r="X38" s="210">
        <v>0.56980056980056981</v>
      </c>
      <c r="Y38" s="210">
        <v>0.56980056980056981</v>
      </c>
      <c r="Z38" s="210">
        <v>0.56980056980056981</v>
      </c>
      <c r="AA38" s="210">
        <v>0.56980056980056981</v>
      </c>
      <c r="AB38" s="210">
        <v>0.56980056980056981</v>
      </c>
      <c r="AC38" s="210">
        <v>0.72674418604651159</v>
      </c>
      <c r="AD38" s="210">
        <v>0.72674418604651159</v>
      </c>
      <c r="AE38" s="210">
        <v>0.72674418604651159</v>
      </c>
      <c r="AF38" s="210">
        <v>0.72674418604651159</v>
      </c>
      <c r="AG38" s="210">
        <v>0</v>
      </c>
      <c r="AH38" s="210">
        <v>0</v>
      </c>
      <c r="AI38" s="210">
        <v>0</v>
      </c>
      <c r="AJ38" s="210">
        <v>0</v>
      </c>
      <c r="AK38" s="210">
        <v>0</v>
      </c>
      <c r="AL38" s="210">
        <v>0</v>
      </c>
      <c r="AM38" s="210">
        <v>0</v>
      </c>
      <c r="AN38" s="210">
        <v>0</v>
      </c>
      <c r="AO38" s="210">
        <v>0</v>
      </c>
      <c r="AP38" s="210">
        <v>0</v>
      </c>
      <c r="AQ38" s="210">
        <v>0</v>
      </c>
      <c r="AR38" s="210">
        <v>0</v>
      </c>
      <c r="AS38" s="210">
        <v>0</v>
      </c>
      <c r="AT38" s="210">
        <v>0</v>
      </c>
      <c r="AU38" s="210">
        <v>0</v>
      </c>
      <c r="AV38" s="210">
        <v>0</v>
      </c>
      <c r="AW38" s="210">
        <v>0</v>
      </c>
      <c r="AX38" s="210">
        <v>0</v>
      </c>
      <c r="AY38" s="210">
        <v>0</v>
      </c>
      <c r="AZ38" s="210">
        <v>0</v>
      </c>
      <c r="BA38" s="210">
        <v>0</v>
      </c>
      <c r="BB38" s="210">
        <v>0</v>
      </c>
      <c r="BC38" s="211">
        <v>153.03537467801459</v>
      </c>
      <c r="BD38" s="211">
        <v>153.03537467801459</v>
      </c>
      <c r="BE38" s="211">
        <v>153.03537467801459</v>
      </c>
      <c r="BF38" s="211">
        <v>153.03537467801459</v>
      </c>
      <c r="BG38" s="211">
        <v>152.88471000000004</v>
      </c>
      <c r="BH38" s="211">
        <v>152.88471000000004</v>
      </c>
      <c r="BI38" s="211">
        <v>152.88471000000004</v>
      </c>
      <c r="BJ38" s="211">
        <v>152.88471000000004</v>
      </c>
      <c r="BK38" s="211">
        <v>152.88471000000004</v>
      </c>
      <c r="BL38" s="211">
        <v>152.88471000000004</v>
      </c>
      <c r="BM38" s="211">
        <v>152.88471000000004</v>
      </c>
      <c r="BN38" s="211">
        <v>152.88471000000004</v>
      </c>
      <c r="BO38" s="211">
        <v>152.88471000000004</v>
      </c>
      <c r="BP38" s="211">
        <v>152.88471000000004</v>
      </c>
      <c r="BQ38" s="211">
        <v>152.88471000000004</v>
      </c>
      <c r="BR38" s="211">
        <v>152.88471000000004</v>
      </c>
      <c r="BS38" s="211">
        <v>152.88471000000004</v>
      </c>
      <c r="BT38" s="211">
        <v>152.88471000000004</v>
      </c>
      <c r="BU38" s="211">
        <v>152.88471000000004</v>
      </c>
      <c r="BV38" s="211">
        <v>152.88471000000004</v>
      </c>
      <c r="BW38" s="211">
        <v>152.88471000000004</v>
      </c>
      <c r="BX38" s="211">
        <v>152.88471000000004</v>
      </c>
      <c r="BY38" s="211">
        <v>152.88471000000004</v>
      </c>
      <c r="BZ38" s="211">
        <v>152.88471000000004</v>
      </c>
      <c r="CA38" s="211">
        <v>152.88471000000004</v>
      </c>
      <c r="CB38" s="211">
        <v>152.88471000000004</v>
      </c>
      <c r="CC38" s="211">
        <v>1.9956961318307782</v>
      </c>
      <c r="CD38" s="211">
        <v>1.9956961318307782</v>
      </c>
      <c r="CE38" s="211">
        <v>1.9956961318307782</v>
      </c>
      <c r="CF38" s="211">
        <v>1.9956961318307782</v>
      </c>
      <c r="CG38" s="211">
        <v>1.9956961318307782</v>
      </c>
      <c r="CH38" s="211">
        <v>1.9956961318307782</v>
      </c>
      <c r="CI38" s="211">
        <v>1.9956961318307782</v>
      </c>
      <c r="CJ38" s="211">
        <v>1.9956961318307782</v>
      </c>
      <c r="CK38" s="211">
        <v>1.9956961318307782</v>
      </c>
      <c r="CL38" s="211">
        <v>1.9956961318307782</v>
      </c>
      <c r="CM38" s="211">
        <v>1.9956961318307782</v>
      </c>
      <c r="CN38" s="211">
        <v>1.9956961318307782</v>
      </c>
      <c r="CO38" s="211">
        <v>1.9956961318307782</v>
      </c>
      <c r="CP38" s="211">
        <v>1.9956961318307782</v>
      </c>
      <c r="CQ38" s="211">
        <v>1.9956961318307782</v>
      </c>
      <c r="CR38" s="211">
        <v>1.9956961318307782</v>
      </c>
      <c r="CS38" s="211">
        <v>1.9956961318307782</v>
      </c>
      <c r="CT38" s="211">
        <v>1.9956961318307782</v>
      </c>
      <c r="CU38" s="211">
        <v>1.9956961318307782</v>
      </c>
      <c r="CV38" s="211">
        <v>1.9956961318307782</v>
      </c>
      <c r="CW38" s="211">
        <v>1.9956961318307782</v>
      </c>
      <c r="CX38" s="211">
        <v>1.9956961318307782</v>
      </c>
      <c r="CY38" s="211">
        <v>1.9956961318307782</v>
      </c>
      <c r="CZ38" s="211">
        <v>1.9956961318307782</v>
      </c>
      <c r="DA38" s="211">
        <v>1.9956961318307782</v>
      </c>
      <c r="DB38" s="211">
        <v>1.9956961318307782</v>
      </c>
      <c r="DC38" s="211">
        <v>320.81813167245673</v>
      </c>
      <c r="DD38" s="211">
        <v>320.81813167245673</v>
      </c>
      <c r="DE38" s="211">
        <v>320.81813167245673</v>
      </c>
      <c r="DF38" s="211">
        <v>320.81813167245673</v>
      </c>
      <c r="DG38" s="211">
        <v>320.81813167245673</v>
      </c>
      <c r="DH38" s="211">
        <v>320.81813167245673</v>
      </c>
      <c r="DI38" s="211">
        <v>320.81813167245673</v>
      </c>
      <c r="DJ38" s="211">
        <v>320.81813167245673</v>
      </c>
      <c r="DK38" s="211">
        <v>320.81813167245673</v>
      </c>
      <c r="DL38" s="211">
        <v>320.81813167245673</v>
      </c>
      <c r="DM38" s="211">
        <v>320.81813167245673</v>
      </c>
      <c r="DN38" s="211">
        <v>320.81813167245673</v>
      </c>
      <c r="DO38" s="211">
        <v>320.81813167245673</v>
      </c>
      <c r="DP38" s="211">
        <v>320.81813167245673</v>
      </c>
      <c r="DQ38" s="211">
        <v>320.81813167245673</v>
      </c>
      <c r="DR38" s="211">
        <v>320.81813167245673</v>
      </c>
      <c r="DS38" s="211">
        <v>320.81813167245673</v>
      </c>
      <c r="DT38" s="211">
        <v>320.81813167245673</v>
      </c>
      <c r="DU38" s="211">
        <v>320.81813167245673</v>
      </c>
      <c r="DV38" s="211">
        <v>320.81813167245673</v>
      </c>
      <c r="DW38" s="211">
        <v>320.81813167245673</v>
      </c>
      <c r="DX38" s="211">
        <v>320.81813167245673</v>
      </c>
      <c r="DY38" s="211">
        <v>320.81813167245673</v>
      </c>
      <c r="DZ38" s="211">
        <v>320.81813167245673</v>
      </c>
      <c r="EA38" s="211">
        <v>320.81813167245673</v>
      </c>
      <c r="EB38" s="211">
        <v>320.81813167245673</v>
      </c>
    </row>
    <row r="39" spans="1:132" ht="22.5" x14ac:dyDescent="0.2">
      <c r="A39" s="209">
        <v>26</v>
      </c>
      <c r="B39" s="219" t="s">
        <v>1016</v>
      </c>
      <c r="C39" s="210">
        <v>1.4254354705362489</v>
      </c>
      <c r="D39" s="210">
        <v>1.4254354705362489</v>
      </c>
      <c r="E39" s="210">
        <v>1.4254354705362489</v>
      </c>
      <c r="F39" s="210">
        <v>1.4254354705362489</v>
      </c>
      <c r="G39" s="210">
        <v>1.4254354705362489</v>
      </c>
      <c r="H39" s="210">
        <v>1.4254354705362489</v>
      </c>
      <c r="I39" s="210">
        <v>1.4254354705362489</v>
      </c>
      <c r="J39" s="210">
        <v>1.4254354705362489</v>
      </c>
      <c r="K39" s="210">
        <v>1.4254354705362489</v>
      </c>
      <c r="L39" s="210">
        <v>1.4254354705362489</v>
      </c>
      <c r="M39" s="210">
        <v>1.4254354705362489</v>
      </c>
      <c r="N39" s="210">
        <v>1.4254354705362489</v>
      </c>
      <c r="O39" s="210">
        <v>1.4254354705362489</v>
      </c>
      <c r="P39" s="210">
        <v>1.4254354705362489</v>
      </c>
      <c r="Q39" s="210">
        <v>1.4254354705362489</v>
      </c>
      <c r="R39" s="210">
        <v>1.4254354705362489</v>
      </c>
      <c r="S39" s="210">
        <v>1.4254354705362489</v>
      </c>
      <c r="T39" s="210">
        <v>1.4254354705362489</v>
      </c>
      <c r="U39" s="210">
        <v>1.4254354705362489</v>
      </c>
      <c r="V39" s="210">
        <v>1.4254354705362489</v>
      </c>
      <c r="W39" s="210">
        <v>1.4254354705362489</v>
      </c>
      <c r="X39" s="210">
        <v>1.4254354705362489</v>
      </c>
      <c r="Y39" s="210">
        <v>1.4254354705362489</v>
      </c>
      <c r="Z39" s="210">
        <v>1.4254354705362489</v>
      </c>
      <c r="AA39" s="210">
        <v>1.4254354705362489</v>
      </c>
      <c r="AB39" s="210">
        <v>1.4254354705362489</v>
      </c>
      <c r="AC39" s="210">
        <v>0.55370985603543743</v>
      </c>
      <c r="AD39" s="210">
        <v>0.55370985603543743</v>
      </c>
      <c r="AE39" s="210">
        <v>0.55370985603543743</v>
      </c>
      <c r="AF39" s="210">
        <v>0.55370985603543743</v>
      </c>
      <c r="AG39" s="210">
        <v>0</v>
      </c>
      <c r="AH39" s="210">
        <v>0</v>
      </c>
      <c r="AI39" s="210">
        <v>0</v>
      </c>
      <c r="AJ39" s="210">
        <v>0</v>
      </c>
      <c r="AK39" s="210">
        <v>0</v>
      </c>
      <c r="AL39" s="210">
        <v>0</v>
      </c>
      <c r="AM39" s="210">
        <v>0</v>
      </c>
      <c r="AN39" s="210">
        <v>0</v>
      </c>
      <c r="AO39" s="210">
        <v>0</v>
      </c>
      <c r="AP39" s="210">
        <v>0</v>
      </c>
      <c r="AQ39" s="210">
        <v>0</v>
      </c>
      <c r="AR39" s="210">
        <v>0</v>
      </c>
      <c r="AS39" s="210">
        <v>0</v>
      </c>
      <c r="AT39" s="210">
        <v>0</v>
      </c>
      <c r="AU39" s="210">
        <v>0</v>
      </c>
      <c r="AV39" s="210">
        <v>0</v>
      </c>
      <c r="AW39" s="210">
        <v>0</v>
      </c>
      <c r="AX39" s="210">
        <v>0</v>
      </c>
      <c r="AY39" s="210">
        <v>0</v>
      </c>
      <c r="AZ39" s="210">
        <v>0</v>
      </c>
      <c r="BA39" s="210">
        <v>0</v>
      </c>
      <c r="BB39" s="210">
        <v>0</v>
      </c>
      <c r="BC39" s="211">
        <v>159.54422114032818</v>
      </c>
      <c r="BD39" s="211">
        <v>159.54422114032818</v>
      </c>
      <c r="BE39" s="211">
        <v>159.54422114032818</v>
      </c>
      <c r="BF39" s="211">
        <v>159.54422114032818</v>
      </c>
      <c r="BG39" s="211">
        <v>156.1</v>
      </c>
      <c r="BH39" s="211">
        <v>156.1</v>
      </c>
      <c r="BI39" s="211">
        <v>156.1</v>
      </c>
      <c r="BJ39" s="211">
        <v>156.1</v>
      </c>
      <c r="BK39" s="211">
        <v>156.1</v>
      </c>
      <c r="BL39" s="211">
        <v>156.1</v>
      </c>
      <c r="BM39" s="211">
        <v>156.1</v>
      </c>
      <c r="BN39" s="211">
        <v>156.1</v>
      </c>
      <c r="BO39" s="211">
        <v>156.1</v>
      </c>
      <c r="BP39" s="211">
        <v>156.1</v>
      </c>
      <c r="BQ39" s="211">
        <v>156.1</v>
      </c>
      <c r="BR39" s="211">
        <v>156.1</v>
      </c>
      <c r="BS39" s="211">
        <v>156.1</v>
      </c>
      <c r="BT39" s="211">
        <v>156.1</v>
      </c>
      <c r="BU39" s="211">
        <v>156.1</v>
      </c>
      <c r="BV39" s="211">
        <v>156.1</v>
      </c>
      <c r="BW39" s="211">
        <v>156.1</v>
      </c>
      <c r="BX39" s="211">
        <v>156.1</v>
      </c>
      <c r="BY39" s="211">
        <v>156.1</v>
      </c>
      <c r="BZ39" s="211">
        <v>156.1</v>
      </c>
      <c r="CA39" s="211">
        <v>156.1</v>
      </c>
      <c r="CB39" s="211">
        <v>156.1</v>
      </c>
      <c r="CC39" s="211">
        <v>2.1860091440041343</v>
      </c>
      <c r="CD39" s="211">
        <v>2.1860091440041343</v>
      </c>
      <c r="CE39" s="211">
        <v>2.1860091440041343</v>
      </c>
      <c r="CF39" s="211">
        <v>2.1860091440041343</v>
      </c>
      <c r="CG39" s="211">
        <v>2.1860091440041343</v>
      </c>
      <c r="CH39" s="211">
        <v>2.1860091440041343</v>
      </c>
      <c r="CI39" s="211">
        <v>2.1860091440041343</v>
      </c>
      <c r="CJ39" s="211">
        <v>2.1860091440041343</v>
      </c>
      <c r="CK39" s="211">
        <v>2.1860091440041343</v>
      </c>
      <c r="CL39" s="211">
        <v>2.1860091440041343</v>
      </c>
      <c r="CM39" s="211">
        <v>2.1860091440041343</v>
      </c>
      <c r="CN39" s="211">
        <v>2.1860091440041343</v>
      </c>
      <c r="CO39" s="211">
        <v>2.1860091440041343</v>
      </c>
      <c r="CP39" s="211">
        <v>2.1860091440041343</v>
      </c>
      <c r="CQ39" s="211">
        <v>2.1860091440041343</v>
      </c>
      <c r="CR39" s="211">
        <v>2.1860091440041343</v>
      </c>
      <c r="CS39" s="211">
        <v>2.1860091440041343</v>
      </c>
      <c r="CT39" s="211">
        <v>2.1860091440041343</v>
      </c>
      <c r="CU39" s="211">
        <v>2.1860091440041343</v>
      </c>
      <c r="CV39" s="211">
        <v>2.1860091440041343</v>
      </c>
      <c r="CW39" s="211">
        <v>2.1860091440041343</v>
      </c>
      <c r="CX39" s="211">
        <v>2.1860091440041343</v>
      </c>
      <c r="CY39" s="211">
        <v>2.1860091440041343</v>
      </c>
      <c r="CZ39" s="211">
        <v>2.1860091440041343</v>
      </c>
      <c r="DA39" s="211">
        <v>2.1860091440041343</v>
      </c>
      <c r="DB39" s="211">
        <v>2.1860091440041343</v>
      </c>
      <c r="DC39" s="211">
        <v>165.62586832754329</v>
      </c>
      <c r="DD39" s="211">
        <v>165.62586832754329</v>
      </c>
      <c r="DE39" s="211">
        <v>165.62586832754329</v>
      </c>
      <c r="DF39" s="211">
        <v>165.62586832754329</v>
      </c>
      <c r="DG39" s="211">
        <v>165.62586832754329</v>
      </c>
      <c r="DH39" s="211">
        <v>165.62586832754329</v>
      </c>
      <c r="DI39" s="211">
        <v>165.62586832754329</v>
      </c>
      <c r="DJ39" s="211">
        <v>165.62586832754329</v>
      </c>
      <c r="DK39" s="211">
        <v>165.62586832754329</v>
      </c>
      <c r="DL39" s="211">
        <v>165.62586832754329</v>
      </c>
      <c r="DM39" s="211">
        <v>165.62586832754329</v>
      </c>
      <c r="DN39" s="211">
        <v>165.62586832754329</v>
      </c>
      <c r="DO39" s="211">
        <v>165.62586832754329</v>
      </c>
      <c r="DP39" s="211">
        <v>165.62586832754329</v>
      </c>
      <c r="DQ39" s="211">
        <v>165.62586832754329</v>
      </c>
      <c r="DR39" s="211">
        <v>165.62586832754329</v>
      </c>
      <c r="DS39" s="211">
        <v>165.62586832754329</v>
      </c>
      <c r="DT39" s="211">
        <v>165.62586832754329</v>
      </c>
      <c r="DU39" s="211">
        <v>165.62586832754329</v>
      </c>
      <c r="DV39" s="211">
        <v>165.62586832754329</v>
      </c>
      <c r="DW39" s="211">
        <v>165.62586832754329</v>
      </c>
      <c r="DX39" s="211">
        <v>165.62586832754329</v>
      </c>
      <c r="DY39" s="211">
        <v>165.62586832754329</v>
      </c>
      <c r="DZ39" s="211">
        <v>165.62586832754329</v>
      </c>
      <c r="EA39" s="211">
        <v>165.62586832754329</v>
      </c>
      <c r="EB39" s="211">
        <v>165.62586832754329</v>
      </c>
    </row>
    <row r="40" spans="1:132" ht="22.5" x14ac:dyDescent="0.2">
      <c r="A40" s="209">
        <v>27</v>
      </c>
      <c r="B40" s="219" t="s">
        <v>1017</v>
      </c>
      <c r="C40" s="210">
        <v>0.28274117569839596</v>
      </c>
      <c r="D40" s="210">
        <v>0.28274117569839596</v>
      </c>
      <c r="E40" s="210">
        <v>0.28274117569839596</v>
      </c>
      <c r="F40" s="210">
        <v>0.28274117569839596</v>
      </c>
      <c r="G40" s="210">
        <v>0.28274117569839596</v>
      </c>
      <c r="H40" s="210">
        <v>0.28274117569839596</v>
      </c>
      <c r="I40" s="210">
        <v>0.28274117569839596</v>
      </c>
      <c r="J40" s="210">
        <v>0.23211558975316915</v>
      </c>
      <c r="K40" s="210">
        <v>0.23211558975316915</v>
      </c>
      <c r="L40" s="210">
        <v>0.23211558975316915</v>
      </c>
      <c r="M40" s="210">
        <v>0.23211558975316915</v>
      </c>
      <c r="N40" s="210">
        <v>0.23211558975316915</v>
      </c>
      <c r="O40" s="210">
        <v>0.23211558975316915</v>
      </c>
      <c r="P40" s="210">
        <v>0.23211558975316915</v>
      </c>
      <c r="Q40" s="210">
        <v>0.23211558975316915</v>
      </c>
      <c r="R40" s="210">
        <v>0.23211558975316915</v>
      </c>
      <c r="S40" s="210">
        <v>0.23211558975316915</v>
      </c>
      <c r="T40" s="210">
        <v>0.23211558975316915</v>
      </c>
      <c r="U40" s="210">
        <v>0.23211558975316915</v>
      </c>
      <c r="V40" s="210">
        <v>0.23211558975316915</v>
      </c>
      <c r="W40" s="210">
        <v>0.23211558975316915</v>
      </c>
      <c r="X40" s="210">
        <v>0.23211558975316915</v>
      </c>
      <c r="Y40" s="210">
        <v>0.23211558975316915</v>
      </c>
      <c r="Z40" s="210">
        <v>0.23211558975316915</v>
      </c>
      <c r="AA40" s="210">
        <v>0.23211558975316915</v>
      </c>
      <c r="AB40" s="210">
        <v>0.23211558975316915</v>
      </c>
      <c r="AC40" s="210">
        <v>0.14121962402567628</v>
      </c>
      <c r="AD40" s="210">
        <v>0.14121962402567628</v>
      </c>
      <c r="AE40" s="210">
        <v>0.14121962402567628</v>
      </c>
      <c r="AF40" s="210">
        <v>0.14121962402567628</v>
      </c>
      <c r="AG40" s="210">
        <v>0</v>
      </c>
      <c r="AH40" s="210">
        <v>0</v>
      </c>
      <c r="AI40" s="210">
        <v>0</v>
      </c>
      <c r="AJ40" s="210">
        <v>0</v>
      </c>
      <c r="AK40" s="210">
        <v>0</v>
      </c>
      <c r="AL40" s="210">
        <v>0</v>
      </c>
      <c r="AM40" s="210">
        <v>0</v>
      </c>
      <c r="AN40" s="210">
        <v>0</v>
      </c>
      <c r="AO40" s="210">
        <v>0</v>
      </c>
      <c r="AP40" s="210">
        <v>0</v>
      </c>
      <c r="AQ40" s="210">
        <v>0</v>
      </c>
      <c r="AR40" s="210">
        <v>0</v>
      </c>
      <c r="AS40" s="210">
        <v>0</v>
      </c>
      <c r="AT40" s="210">
        <v>0</v>
      </c>
      <c r="AU40" s="210">
        <v>0</v>
      </c>
      <c r="AV40" s="210">
        <v>0</v>
      </c>
      <c r="AW40" s="210">
        <v>0</v>
      </c>
      <c r="AX40" s="210">
        <v>0</v>
      </c>
      <c r="AY40" s="210">
        <v>0</v>
      </c>
      <c r="AZ40" s="210">
        <v>0</v>
      </c>
      <c r="BA40" s="210">
        <v>0</v>
      </c>
      <c r="BB40" s="210">
        <v>0</v>
      </c>
      <c r="BC40" s="211">
        <v>169.74203665966112</v>
      </c>
      <c r="BD40" s="211">
        <v>169.74203665966112</v>
      </c>
      <c r="BE40" s="211">
        <v>169.74203665966112</v>
      </c>
      <c r="BF40" s="211">
        <v>169.74203665966112</v>
      </c>
      <c r="BG40" s="211">
        <v>162.85192489999997</v>
      </c>
      <c r="BH40" s="211">
        <v>162.85192489999997</v>
      </c>
      <c r="BI40" s="211">
        <v>162.85192489999997</v>
      </c>
      <c r="BJ40" s="211">
        <v>162.85192489999997</v>
      </c>
      <c r="BK40" s="211">
        <v>162.85192489999997</v>
      </c>
      <c r="BL40" s="211">
        <v>162.85192489999997</v>
      </c>
      <c r="BM40" s="211">
        <v>162.85192489999997</v>
      </c>
      <c r="BN40" s="211">
        <v>162.85192489999997</v>
      </c>
      <c r="BO40" s="211">
        <v>162.85192489999997</v>
      </c>
      <c r="BP40" s="211">
        <v>162.85192489999997</v>
      </c>
      <c r="BQ40" s="211">
        <v>162.85192489999997</v>
      </c>
      <c r="BR40" s="211">
        <v>162.85192489999997</v>
      </c>
      <c r="BS40" s="211">
        <v>162.85192489999997</v>
      </c>
      <c r="BT40" s="211">
        <v>162.85192489999997</v>
      </c>
      <c r="BU40" s="211">
        <v>162.85192489999997</v>
      </c>
      <c r="BV40" s="211">
        <v>162.85192489999997</v>
      </c>
      <c r="BW40" s="211">
        <v>162.85192489999997</v>
      </c>
      <c r="BX40" s="211">
        <v>162.85192489999997</v>
      </c>
      <c r="BY40" s="211">
        <v>162.85192489999997</v>
      </c>
      <c r="BZ40" s="211">
        <v>162.85192489999997</v>
      </c>
      <c r="CA40" s="211">
        <v>162.85192489999997</v>
      </c>
      <c r="CB40" s="211">
        <v>162.85192489999997</v>
      </c>
      <c r="CC40" s="211">
        <v>4.3664737802618685</v>
      </c>
      <c r="CD40" s="211">
        <v>4.3664737802618685</v>
      </c>
      <c r="CE40" s="211">
        <v>4.3664737802618685</v>
      </c>
      <c r="CF40" s="211">
        <v>4.3664737802618685</v>
      </c>
      <c r="CG40" s="211">
        <v>4.3664737802618685</v>
      </c>
      <c r="CH40" s="211">
        <v>4.2786216021114631</v>
      </c>
      <c r="CI40" s="211">
        <v>4.2452849212582375</v>
      </c>
      <c r="CJ40" s="211">
        <v>4.2452849212582375</v>
      </c>
      <c r="CK40" s="211">
        <v>4.2452849212582375</v>
      </c>
      <c r="CL40" s="211">
        <v>4.2452849212582375</v>
      </c>
      <c r="CM40" s="211">
        <v>4.2452849212582375</v>
      </c>
      <c r="CN40" s="211">
        <v>4.2452849212582375</v>
      </c>
      <c r="CO40" s="211">
        <v>4.2452849212582375</v>
      </c>
      <c r="CP40" s="211">
        <v>4.2452849212582375</v>
      </c>
      <c r="CQ40" s="211">
        <v>4.2452849212582375</v>
      </c>
      <c r="CR40" s="211">
        <v>4.2452849212582375</v>
      </c>
      <c r="CS40" s="211">
        <v>4.2452849212582375</v>
      </c>
      <c r="CT40" s="211">
        <v>4.2452849212582375</v>
      </c>
      <c r="CU40" s="211">
        <v>4.2452849212582375</v>
      </c>
      <c r="CV40" s="211">
        <v>4.2452849212582375</v>
      </c>
      <c r="CW40" s="211">
        <v>4.2452849212582375</v>
      </c>
      <c r="CX40" s="211">
        <v>4.2452849212582375</v>
      </c>
      <c r="CY40" s="211">
        <v>4.2452849212582375</v>
      </c>
      <c r="CZ40" s="211">
        <v>4.2452849212582375</v>
      </c>
      <c r="DA40" s="211">
        <v>4.2452849212582375</v>
      </c>
      <c r="DB40" s="211">
        <v>4.2452849212582375</v>
      </c>
      <c r="DC40" s="211">
        <v>3782.7329999999997</v>
      </c>
      <c r="DD40" s="211">
        <v>3782.7329999999997</v>
      </c>
      <c r="DE40" s="211">
        <v>3782.7329999999997</v>
      </c>
      <c r="DF40" s="211">
        <v>3782.7329999999997</v>
      </c>
      <c r="DG40" s="211">
        <v>3782.7329999999997</v>
      </c>
      <c r="DH40" s="211">
        <v>3706.6255159899879</v>
      </c>
      <c r="DI40" s="211">
        <v>3677.7455159899878</v>
      </c>
      <c r="DJ40" s="211">
        <v>3677.7455159899878</v>
      </c>
      <c r="DK40" s="211">
        <v>3677.7455159899878</v>
      </c>
      <c r="DL40" s="211">
        <v>3677.7455159899878</v>
      </c>
      <c r="DM40" s="211">
        <v>3677.7455159899878</v>
      </c>
      <c r="DN40" s="211">
        <v>3677.7455159899878</v>
      </c>
      <c r="DO40" s="211">
        <v>3677.7455159899878</v>
      </c>
      <c r="DP40" s="211">
        <v>3677.7455159899878</v>
      </c>
      <c r="DQ40" s="211">
        <v>3677.7455159899878</v>
      </c>
      <c r="DR40" s="211">
        <v>3677.7455159899878</v>
      </c>
      <c r="DS40" s="211">
        <v>3677.7455159899878</v>
      </c>
      <c r="DT40" s="211">
        <v>3677.7455159899878</v>
      </c>
      <c r="DU40" s="211">
        <v>3677.7455159899878</v>
      </c>
      <c r="DV40" s="211">
        <v>3677.7455159899878</v>
      </c>
      <c r="DW40" s="211">
        <v>3677.7455159899878</v>
      </c>
      <c r="DX40" s="211">
        <v>3677.7455159899878</v>
      </c>
      <c r="DY40" s="211">
        <v>3677.7455159899878</v>
      </c>
      <c r="DZ40" s="211">
        <v>3677.7455159899878</v>
      </c>
      <c r="EA40" s="211">
        <v>3677.7455159899878</v>
      </c>
      <c r="EB40" s="211">
        <v>3677.7455159899878</v>
      </c>
    </row>
    <row r="41" spans="1:132" x14ac:dyDescent="0.2">
      <c r="A41" s="209">
        <v>28</v>
      </c>
      <c r="B41" s="219" t="s">
        <v>1018</v>
      </c>
      <c r="C41" s="210">
        <v>0.28274117569839591</v>
      </c>
      <c r="D41" s="210">
        <v>0.28274117569839591</v>
      </c>
      <c r="E41" s="210">
        <v>0.28274117569839596</v>
      </c>
      <c r="F41" s="210">
        <v>0.28274117569839596</v>
      </c>
      <c r="G41" s="210">
        <v>0.2345425077790827</v>
      </c>
      <c r="H41" s="210">
        <v>0.2345425077790827</v>
      </c>
      <c r="I41" s="210">
        <v>0.2345425077790827</v>
      </c>
      <c r="J41" s="210">
        <v>0.2345425077790827</v>
      </c>
      <c r="K41" s="210">
        <v>0.2345425077790827</v>
      </c>
      <c r="L41" s="210">
        <v>0.2345425077790827</v>
      </c>
      <c r="M41" s="210">
        <v>0.2345425077790827</v>
      </c>
      <c r="N41" s="210">
        <v>0.2345425077790827</v>
      </c>
      <c r="O41" s="210">
        <v>0.2345425077790827</v>
      </c>
      <c r="P41" s="210">
        <v>0.2345425077790827</v>
      </c>
      <c r="Q41" s="210">
        <v>0.2345425077790827</v>
      </c>
      <c r="R41" s="210">
        <v>0.2345425077790827</v>
      </c>
      <c r="S41" s="210">
        <v>0.2345425077790827</v>
      </c>
      <c r="T41" s="210">
        <v>0.2345425077790827</v>
      </c>
      <c r="U41" s="210">
        <v>0.2345425077790827</v>
      </c>
      <c r="V41" s="210">
        <v>0.2345425077790827</v>
      </c>
      <c r="W41" s="210">
        <v>0.2345425077790827</v>
      </c>
      <c r="X41" s="210">
        <v>0.2345425077790827</v>
      </c>
      <c r="Y41" s="210">
        <v>0.2345425077790827</v>
      </c>
      <c r="Z41" s="210">
        <v>0.2345425077790827</v>
      </c>
      <c r="AA41" s="210">
        <v>0.2345425077790827</v>
      </c>
      <c r="AB41" s="210">
        <v>0.2345425077790827</v>
      </c>
      <c r="AC41" s="210">
        <v>0.32299741602067183</v>
      </c>
      <c r="AD41" s="210">
        <v>0.32299741602067183</v>
      </c>
      <c r="AE41" s="210">
        <v>0.32299741602067183</v>
      </c>
      <c r="AF41" s="210">
        <v>0.32299741602067183</v>
      </c>
      <c r="AG41" s="210">
        <v>0</v>
      </c>
      <c r="AH41" s="210">
        <v>0</v>
      </c>
      <c r="AI41" s="210">
        <v>0</v>
      </c>
      <c r="AJ41" s="210">
        <v>0</v>
      </c>
      <c r="AK41" s="210">
        <v>0</v>
      </c>
      <c r="AL41" s="210">
        <v>0</v>
      </c>
      <c r="AM41" s="210">
        <v>0</v>
      </c>
      <c r="AN41" s="210">
        <v>0</v>
      </c>
      <c r="AO41" s="210">
        <v>0</v>
      </c>
      <c r="AP41" s="210">
        <v>0</v>
      </c>
      <c r="AQ41" s="210">
        <v>0</v>
      </c>
      <c r="AR41" s="210">
        <v>0</v>
      </c>
      <c r="AS41" s="210">
        <v>0</v>
      </c>
      <c r="AT41" s="210">
        <v>0</v>
      </c>
      <c r="AU41" s="210">
        <v>0</v>
      </c>
      <c r="AV41" s="210">
        <v>0</v>
      </c>
      <c r="AW41" s="210">
        <v>0</v>
      </c>
      <c r="AX41" s="210">
        <v>0</v>
      </c>
      <c r="AY41" s="210">
        <v>0</v>
      </c>
      <c r="AZ41" s="210">
        <v>0</v>
      </c>
      <c r="BA41" s="210">
        <v>0</v>
      </c>
      <c r="BB41" s="210">
        <v>0</v>
      </c>
      <c r="BC41" s="211">
        <v>154.32945111868887</v>
      </c>
      <c r="BD41" s="211">
        <v>154.32945111868887</v>
      </c>
      <c r="BE41" s="211">
        <v>154.32945111868887</v>
      </c>
      <c r="BF41" s="211">
        <v>154.32945111868887</v>
      </c>
      <c r="BG41" s="211">
        <v>152.73888000000002</v>
      </c>
      <c r="BH41" s="211">
        <v>152.73888000000002</v>
      </c>
      <c r="BI41" s="211">
        <v>152.73888000000002</v>
      </c>
      <c r="BJ41" s="211">
        <v>152.73888000000002</v>
      </c>
      <c r="BK41" s="211">
        <v>152.73888000000002</v>
      </c>
      <c r="BL41" s="211">
        <v>152.73888000000002</v>
      </c>
      <c r="BM41" s="211">
        <v>152.73888000000002</v>
      </c>
      <c r="BN41" s="211">
        <v>152.73888000000002</v>
      </c>
      <c r="BO41" s="211">
        <v>152.73888000000002</v>
      </c>
      <c r="BP41" s="211">
        <v>152.73888000000002</v>
      </c>
      <c r="BQ41" s="211">
        <v>152.73888000000002</v>
      </c>
      <c r="BR41" s="211">
        <v>152.73888000000002</v>
      </c>
      <c r="BS41" s="211">
        <v>152.73888000000002</v>
      </c>
      <c r="BT41" s="211">
        <v>152.73888000000002</v>
      </c>
      <c r="BU41" s="211">
        <v>152.73888000000002</v>
      </c>
      <c r="BV41" s="211">
        <v>152.73888000000002</v>
      </c>
      <c r="BW41" s="211">
        <v>152.73888000000002</v>
      </c>
      <c r="BX41" s="211">
        <v>152.73888000000002</v>
      </c>
      <c r="BY41" s="211">
        <v>152.73888000000002</v>
      </c>
      <c r="BZ41" s="211">
        <v>152.73888000000002</v>
      </c>
      <c r="CA41" s="211">
        <v>152.73888000000002</v>
      </c>
      <c r="CB41" s="211">
        <v>152.73888000000002</v>
      </c>
      <c r="CC41" s="211">
        <v>2.5264235148204404</v>
      </c>
      <c r="CD41" s="211">
        <v>2.5264235148204404</v>
      </c>
      <c r="CE41" s="211">
        <v>2.5264235148204404</v>
      </c>
      <c r="CF41" s="211">
        <v>2.5264235148204404</v>
      </c>
      <c r="CG41" s="211">
        <v>2.5264235148204404</v>
      </c>
      <c r="CH41" s="211">
        <v>2.4965794819197713</v>
      </c>
      <c r="CI41" s="211">
        <v>2.4476674987538969</v>
      </c>
      <c r="CJ41" s="211">
        <v>2.4476674987538969</v>
      </c>
      <c r="CK41" s="211">
        <v>2.4476674987538969</v>
      </c>
      <c r="CL41" s="211">
        <v>2.4476674987538969</v>
      </c>
      <c r="CM41" s="211">
        <v>2.4476674987538969</v>
      </c>
      <c r="CN41" s="211">
        <v>2.4476674987538969</v>
      </c>
      <c r="CO41" s="211">
        <v>2.4476674987538969</v>
      </c>
      <c r="CP41" s="211">
        <v>2.4476674987538969</v>
      </c>
      <c r="CQ41" s="211">
        <v>2.4476674987538969</v>
      </c>
      <c r="CR41" s="211">
        <v>2.4476674987538969</v>
      </c>
      <c r="CS41" s="211">
        <v>2.4476674987538969</v>
      </c>
      <c r="CT41" s="211">
        <v>2.4476674987538969</v>
      </c>
      <c r="CU41" s="211">
        <v>2.4476674987538969</v>
      </c>
      <c r="CV41" s="211">
        <v>2.4476674987538969</v>
      </c>
      <c r="CW41" s="211">
        <v>2.4476674987538969</v>
      </c>
      <c r="CX41" s="211">
        <v>2.4476674987538969</v>
      </c>
      <c r="CY41" s="211">
        <v>2.4476674987538969</v>
      </c>
      <c r="CZ41" s="211">
        <v>2.4476674987538969</v>
      </c>
      <c r="DA41" s="211">
        <v>2.4476674987538969</v>
      </c>
      <c r="DB41" s="211">
        <v>2.4476674987538969</v>
      </c>
      <c r="DC41" s="211">
        <v>1450.3489999999999</v>
      </c>
      <c r="DD41" s="211">
        <v>1450.3489999999999</v>
      </c>
      <c r="DE41" s="211">
        <v>1450.3489999999999</v>
      </c>
      <c r="DF41" s="211">
        <v>1450.3489999999999</v>
      </c>
      <c r="DG41" s="211">
        <v>1450.3489999999999</v>
      </c>
      <c r="DH41" s="211">
        <v>1433.216376344647</v>
      </c>
      <c r="DI41" s="211">
        <v>1405.137376344647</v>
      </c>
      <c r="DJ41" s="211">
        <v>1405.137376344647</v>
      </c>
      <c r="DK41" s="211">
        <v>1405.137376344647</v>
      </c>
      <c r="DL41" s="211">
        <v>1405.137376344647</v>
      </c>
      <c r="DM41" s="211">
        <v>1405.137376344647</v>
      </c>
      <c r="DN41" s="211">
        <v>1405.137376344647</v>
      </c>
      <c r="DO41" s="211">
        <v>1405.137376344647</v>
      </c>
      <c r="DP41" s="211">
        <v>1405.137376344647</v>
      </c>
      <c r="DQ41" s="211">
        <v>1405.137376344647</v>
      </c>
      <c r="DR41" s="211">
        <v>1405.137376344647</v>
      </c>
      <c r="DS41" s="211">
        <v>1405.137376344647</v>
      </c>
      <c r="DT41" s="211">
        <v>1405.137376344647</v>
      </c>
      <c r="DU41" s="211">
        <v>1405.137376344647</v>
      </c>
      <c r="DV41" s="211">
        <v>1405.137376344647</v>
      </c>
      <c r="DW41" s="211">
        <v>1405.137376344647</v>
      </c>
      <c r="DX41" s="211">
        <v>1405.137376344647</v>
      </c>
      <c r="DY41" s="211">
        <v>1405.137376344647</v>
      </c>
      <c r="DZ41" s="211">
        <v>1405.137376344647</v>
      </c>
      <c r="EA41" s="211">
        <v>1405.137376344647</v>
      </c>
      <c r="EB41" s="211">
        <v>1405.137376344647</v>
      </c>
    </row>
    <row r="42" spans="1:132" x14ac:dyDescent="0.2">
      <c r="A42" s="209">
        <v>29</v>
      </c>
      <c r="B42" s="219" t="s">
        <v>1019</v>
      </c>
      <c r="C42" s="210">
        <v>0.28274117569839596</v>
      </c>
      <c r="D42" s="210">
        <v>0.28274117569839596</v>
      </c>
      <c r="E42" s="210">
        <v>0.28274117569839596</v>
      </c>
      <c r="F42" s="210">
        <v>0.28274117569839596</v>
      </c>
      <c r="G42" s="210">
        <v>0.28274117569839596</v>
      </c>
      <c r="H42" s="210">
        <v>0.28274117569839596</v>
      </c>
      <c r="I42" s="210">
        <v>0.28274117569839596</v>
      </c>
      <c r="J42" s="210">
        <v>0.28274117569839596</v>
      </c>
      <c r="K42" s="210">
        <v>0.28274117569839596</v>
      </c>
      <c r="L42" s="210">
        <v>0.28274117569839596</v>
      </c>
      <c r="M42" s="210">
        <v>0.28274117569839596</v>
      </c>
      <c r="N42" s="210">
        <v>0.28274117569839596</v>
      </c>
      <c r="O42" s="210">
        <v>0.28274117569839596</v>
      </c>
      <c r="P42" s="210">
        <v>0.28274117569839596</v>
      </c>
      <c r="Q42" s="210">
        <v>0.28274117569839596</v>
      </c>
      <c r="R42" s="210">
        <v>0.28274117569839596</v>
      </c>
      <c r="S42" s="210">
        <v>0.28274117569839596</v>
      </c>
      <c r="T42" s="210">
        <v>0.28274117569839596</v>
      </c>
      <c r="U42" s="210">
        <v>0.28274117569839596</v>
      </c>
      <c r="V42" s="210">
        <v>0.28274117569839596</v>
      </c>
      <c r="W42" s="210">
        <v>0.28274117569839596</v>
      </c>
      <c r="X42" s="210">
        <v>0.28274117569839596</v>
      </c>
      <c r="Y42" s="210">
        <v>0.28274117569839596</v>
      </c>
      <c r="Z42" s="210">
        <v>0.28274117569839596</v>
      </c>
      <c r="AA42" s="210">
        <v>0.28274117569839596</v>
      </c>
      <c r="AB42" s="210">
        <v>0.28274117569839596</v>
      </c>
      <c r="AC42" s="210">
        <v>0.36913990402362495</v>
      </c>
      <c r="AD42" s="210">
        <v>0.36913990402362495</v>
      </c>
      <c r="AE42" s="210">
        <v>0.36913990402362495</v>
      </c>
      <c r="AF42" s="210">
        <v>0.36913990402362495</v>
      </c>
      <c r="AG42" s="210">
        <v>0</v>
      </c>
      <c r="AH42" s="210">
        <v>0</v>
      </c>
      <c r="AI42" s="210">
        <v>0</v>
      </c>
      <c r="AJ42" s="210">
        <v>0</v>
      </c>
      <c r="AK42" s="210">
        <v>0</v>
      </c>
      <c r="AL42" s="210">
        <v>0</v>
      </c>
      <c r="AM42" s="210">
        <v>0</v>
      </c>
      <c r="AN42" s="210">
        <v>0</v>
      </c>
      <c r="AO42" s="210">
        <v>0</v>
      </c>
      <c r="AP42" s="210">
        <v>0</v>
      </c>
      <c r="AQ42" s="210">
        <v>0</v>
      </c>
      <c r="AR42" s="210">
        <v>0</v>
      </c>
      <c r="AS42" s="210">
        <v>0</v>
      </c>
      <c r="AT42" s="210">
        <v>0</v>
      </c>
      <c r="AU42" s="210">
        <v>0</v>
      </c>
      <c r="AV42" s="210">
        <v>0</v>
      </c>
      <c r="AW42" s="210">
        <v>0</v>
      </c>
      <c r="AX42" s="210">
        <v>0</v>
      </c>
      <c r="AY42" s="210">
        <v>0</v>
      </c>
      <c r="AZ42" s="210">
        <v>0</v>
      </c>
      <c r="BA42" s="210">
        <v>0</v>
      </c>
      <c r="BB42" s="210">
        <v>0</v>
      </c>
      <c r="BC42" s="211">
        <v>160.52491094361432</v>
      </c>
      <c r="BD42" s="211">
        <v>160.52491094361432</v>
      </c>
      <c r="BE42" s="211">
        <v>160.52491094361432</v>
      </c>
      <c r="BF42" s="211">
        <v>160.52491094361432</v>
      </c>
      <c r="BG42" s="211">
        <v>158.37540000000001</v>
      </c>
      <c r="BH42" s="211">
        <v>158.37540000000001</v>
      </c>
      <c r="BI42" s="211">
        <v>158.37540000000001</v>
      </c>
      <c r="BJ42" s="211">
        <v>158.37540000000001</v>
      </c>
      <c r="BK42" s="211">
        <v>158.37540000000001</v>
      </c>
      <c r="BL42" s="211">
        <v>158.37540000000001</v>
      </c>
      <c r="BM42" s="211">
        <v>158.37540000000001</v>
      </c>
      <c r="BN42" s="211">
        <v>158.37540000000001</v>
      </c>
      <c r="BO42" s="211">
        <v>158.37540000000001</v>
      </c>
      <c r="BP42" s="211">
        <v>158.37540000000001</v>
      </c>
      <c r="BQ42" s="211">
        <v>158.37540000000001</v>
      </c>
      <c r="BR42" s="211">
        <v>158.37540000000001</v>
      </c>
      <c r="BS42" s="211">
        <v>158.37540000000001</v>
      </c>
      <c r="BT42" s="211">
        <v>158.37540000000001</v>
      </c>
      <c r="BU42" s="211">
        <v>158.37540000000001</v>
      </c>
      <c r="BV42" s="211">
        <v>158.37540000000001</v>
      </c>
      <c r="BW42" s="211">
        <v>158.37540000000001</v>
      </c>
      <c r="BX42" s="211">
        <v>158.37540000000001</v>
      </c>
      <c r="BY42" s="211">
        <v>158.37540000000001</v>
      </c>
      <c r="BZ42" s="211">
        <v>158.37540000000001</v>
      </c>
      <c r="CA42" s="211">
        <v>158.37540000000001</v>
      </c>
      <c r="CB42" s="211">
        <v>158.37540000000001</v>
      </c>
      <c r="CC42" s="211">
        <v>4.8576205749188164</v>
      </c>
      <c r="CD42" s="211">
        <v>4.8576205749188164</v>
      </c>
      <c r="CE42" s="211">
        <v>4.8576205749188164</v>
      </c>
      <c r="CF42" s="211">
        <v>4.8576205749188164</v>
      </c>
      <c r="CG42" s="211">
        <v>4.8576205749188164</v>
      </c>
      <c r="CH42" s="211">
        <v>4.8576205749188164</v>
      </c>
      <c r="CI42" s="211">
        <v>4.8576205749188164</v>
      </c>
      <c r="CJ42" s="211">
        <v>4.8576205749188164</v>
      </c>
      <c r="CK42" s="211">
        <v>4.8576205749188164</v>
      </c>
      <c r="CL42" s="211">
        <v>4.8576205749188164</v>
      </c>
      <c r="CM42" s="211">
        <v>4.8576205749188164</v>
      </c>
      <c r="CN42" s="211">
        <v>4.8576205749188164</v>
      </c>
      <c r="CO42" s="211">
        <v>4.8576205749188164</v>
      </c>
      <c r="CP42" s="211">
        <v>4.8576205749188164</v>
      </c>
      <c r="CQ42" s="211">
        <v>4.8576205749188164</v>
      </c>
      <c r="CR42" s="211">
        <v>4.8576205749188164</v>
      </c>
      <c r="CS42" s="211">
        <v>4.8576205749188164</v>
      </c>
      <c r="CT42" s="211">
        <v>4.8576205749188164</v>
      </c>
      <c r="CU42" s="211">
        <v>4.8576205749188164</v>
      </c>
      <c r="CV42" s="211">
        <v>4.8576205749188164</v>
      </c>
      <c r="CW42" s="211">
        <v>4.8576205749188164</v>
      </c>
      <c r="CX42" s="211">
        <v>4.8576205749188164</v>
      </c>
      <c r="CY42" s="211">
        <v>4.8576205749188164</v>
      </c>
      <c r="CZ42" s="211">
        <v>4.8576205749188164</v>
      </c>
      <c r="DA42" s="211">
        <v>4.8576205749188164</v>
      </c>
      <c r="DB42" s="211">
        <v>4.8576205749188164</v>
      </c>
      <c r="DC42" s="211">
        <v>1456.9849999999999</v>
      </c>
      <c r="DD42" s="211">
        <v>1456.9849999999999</v>
      </c>
      <c r="DE42" s="211">
        <v>1456.9849999999999</v>
      </c>
      <c r="DF42" s="211">
        <v>1456.9849999999999</v>
      </c>
      <c r="DG42" s="211">
        <v>1456.9849999999999</v>
      </c>
      <c r="DH42" s="211">
        <v>1456.9849999999999</v>
      </c>
      <c r="DI42" s="211">
        <v>1456.9849999999999</v>
      </c>
      <c r="DJ42" s="211">
        <v>1456.9849999999999</v>
      </c>
      <c r="DK42" s="211">
        <v>1456.9849999999999</v>
      </c>
      <c r="DL42" s="211">
        <v>1456.9849999999999</v>
      </c>
      <c r="DM42" s="211">
        <v>1456.9849999999999</v>
      </c>
      <c r="DN42" s="211">
        <v>1456.9849999999999</v>
      </c>
      <c r="DO42" s="211">
        <v>1456.9849999999999</v>
      </c>
      <c r="DP42" s="211">
        <v>1456.9849999999999</v>
      </c>
      <c r="DQ42" s="211">
        <v>1456.9849999999999</v>
      </c>
      <c r="DR42" s="211">
        <v>1456.9849999999999</v>
      </c>
      <c r="DS42" s="211">
        <v>1456.9849999999999</v>
      </c>
      <c r="DT42" s="211">
        <v>1456.9849999999999</v>
      </c>
      <c r="DU42" s="211">
        <v>1456.9849999999999</v>
      </c>
      <c r="DV42" s="211">
        <v>1456.9849999999999</v>
      </c>
      <c r="DW42" s="211">
        <v>1456.9849999999999</v>
      </c>
      <c r="DX42" s="211">
        <v>1456.9849999999999</v>
      </c>
      <c r="DY42" s="211">
        <v>1456.9849999999999</v>
      </c>
      <c r="DZ42" s="211">
        <v>1456.9849999999999</v>
      </c>
      <c r="EA42" s="211">
        <v>1456.9849999999999</v>
      </c>
      <c r="EB42" s="211">
        <v>1456.9849999999999</v>
      </c>
    </row>
    <row r="43" spans="1:132" ht="22.5" x14ac:dyDescent="0.2">
      <c r="A43" s="209">
        <v>30</v>
      </c>
      <c r="B43" s="219" t="s">
        <v>1020</v>
      </c>
      <c r="C43" s="210">
        <v>0.28274117569839596</v>
      </c>
      <c r="D43" s="210">
        <v>0.28274117569839596</v>
      </c>
      <c r="E43" s="210">
        <v>0.28274117569839596</v>
      </c>
      <c r="F43" s="210">
        <v>0.28274117569839596</v>
      </c>
      <c r="G43" s="210">
        <v>0.28274117569839596</v>
      </c>
      <c r="H43" s="210">
        <v>0.28274117569839596</v>
      </c>
      <c r="I43" s="210">
        <v>0.28274117569839596</v>
      </c>
      <c r="J43" s="210">
        <v>0.28274117569839596</v>
      </c>
      <c r="K43" s="210">
        <v>0.28274117569839596</v>
      </c>
      <c r="L43" s="210">
        <v>0.28274117569839596</v>
      </c>
      <c r="M43" s="210">
        <v>0.28274117569839596</v>
      </c>
      <c r="N43" s="210">
        <v>0.28274117569839596</v>
      </c>
      <c r="O43" s="210">
        <v>0.28274117569839596</v>
      </c>
      <c r="P43" s="210">
        <v>0.28274117569839596</v>
      </c>
      <c r="Q43" s="210">
        <v>0.28274117569839596</v>
      </c>
      <c r="R43" s="210">
        <v>0.28274117569839596</v>
      </c>
      <c r="S43" s="210">
        <v>0.28274117569839596</v>
      </c>
      <c r="T43" s="210">
        <v>0.28274117569839596</v>
      </c>
      <c r="U43" s="210">
        <v>0.28274117569839596</v>
      </c>
      <c r="V43" s="210">
        <v>0.28274117569839596</v>
      </c>
      <c r="W43" s="210">
        <v>0.28274117569839596</v>
      </c>
      <c r="X43" s="210">
        <v>0.28274117569839596</v>
      </c>
      <c r="Y43" s="210">
        <v>0.28274117569839596</v>
      </c>
      <c r="Z43" s="210">
        <v>0.28274117569839596</v>
      </c>
      <c r="AA43" s="210">
        <v>0.28274117569839596</v>
      </c>
      <c r="AB43" s="210">
        <v>0.28274117569839596</v>
      </c>
      <c r="AC43" s="210">
        <v>0.14121962402567628</v>
      </c>
      <c r="AD43" s="210">
        <v>0.14121962402567628</v>
      </c>
      <c r="AE43" s="210">
        <v>0.14121962402567628</v>
      </c>
      <c r="AF43" s="210">
        <v>0.14121962402567628</v>
      </c>
      <c r="AG43" s="210">
        <v>0</v>
      </c>
      <c r="AH43" s="210">
        <v>0</v>
      </c>
      <c r="AI43" s="210">
        <v>0</v>
      </c>
      <c r="AJ43" s="210">
        <v>0</v>
      </c>
      <c r="AK43" s="210">
        <v>0</v>
      </c>
      <c r="AL43" s="210">
        <v>0</v>
      </c>
      <c r="AM43" s="210">
        <v>0</v>
      </c>
      <c r="AN43" s="210">
        <v>0</v>
      </c>
      <c r="AO43" s="210">
        <v>0</v>
      </c>
      <c r="AP43" s="210">
        <v>0</v>
      </c>
      <c r="AQ43" s="210">
        <v>0</v>
      </c>
      <c r="AR43" s="210">
        <v>0</v>
      </c>
      <c r="AS43" s="210">
        <v>0</v>
      </c>
      <c r="AT43" s="210">
        <v>0</v>
      </c>
      <c r="AU43" s="210">
        <v>0</v>
      </c>
      <c r="AV43" s="210">
        <v>0</v>
      </c>
      <c r="AW43" s="210">
        <v>0</v>
      </c>
      <c r="AX43" s="210">
        <v>0</v>
      </c>
      <c r="AY43" s="210">
        <v>0</v>
      </c>
      <c r="AZ43" s="210">
        <v>0</v>
      </c>
      <c r="BA43" s="210">
        <v>0</v>
      </c>
      <c r="BB43" s="210">
        <v>0</v>
      </c>
      <c r="BC43" s="211">
        <v>161.48080000000004</v>
      </c>
      <c r="BD43" s="211">
        <v>161.48080000000004</v>
      </c>
      <c r="BE43" s="211">
        <v>161.48080000000004</v>
      </c>
      <c r="BF43" s="211">
        <v>161.48080000000004</v>
      </c>
      <c r="BG43" s="211">
        <v>161.48080000000002</v>
      </c>
      <c r="BH43" s="211">
        <v>161.48080000000002</v>
      </c>
      <c r="BI43" s="211">
        <v>161.48080000000002</v>
      </c>
      <c r="BJ43" s="211">
        <v>161.48080000000002</v>
      </c>
      <c r="BK43" s="211">
        <v>161.48080000000002</v>
      </c>
      <c r="BL43" s="211">
        <v>161.48080000000002</v>
      </c>
      <c r="BM43" s="211">
        <v>161.48080000000002</v>
      </c>
      <c r="BN43" s="211">
        <v>161.48080000000002</v>
      </c>
      <c r="BO43" s="211">
        <v>161.48080000000002</v>
      </c>
      <c r="BP43" s="211">
        <v>161.48080000000002</v>
      </c>
      <c r="BQ43" s="211">
        <v>161.48080000000002</v>
      </c>
      <c r="BR43" s="211">
        <v>161.48080000000002</v>
      </c>
      <c r="BS43" s="211">
        <v>161.48080000000002</v>
      </c>
      <c r="BT43" s="211">
        <v>161.48080000000002</v>
      </c>
      <c r="BU43" s="211">
        <v>161.48080000000002</v>
      </c>
      <c r="BV43" s="211">
        <v>161.48080000000002</v>
      </c>
      <c r="BW43" s="211">
        <v>161.48080000000002</v>
      </c>
      <c r="BX43" s="211">
        <v>161.48080000000002</v>
      </c>
      <c r="BY43" s="211">
        <v>161.48080000000002</v>
      </c>
      <c r="BZ43" s="211">
        <v>161.48080000000002</v>
      </c>
      <c r="CA43" s="211">
        <v>161.48080000000002</v>
      </c>
      <c r="CB43" s="211">
        <v>161.48080000000002</v>
      </c>
      <c r="CC43" s="211">
        <v>3.1769608426198981</v>
      </c>
      <c r="CD43" s="211">
        <v>3.1769608426198981</v>
      </c>
      <c r="CE43" s="211">
        <v>3.1769608426198981</v>
      </c>
      <c r="CF43" s="211">
        <v>3.1769608426198981</v>
      </c>
      <c r="CG43" s="211">
        <v>3.1769608426198981</v>
      </c>
      <c r="CH43" s="211">
        <v>3.1769608426198981</v>
      </c>
      <c r="CI43" s="211">
        <v>3.1769608426198981</v>
      </c>
      <c r="CJ43" s="211">
        <v>3.1769608426198981</v>
      </c>
      <c r="CK43" s="211">
        <v>3.1769608426198981</v>
      </c>
      <c r="CL43" s="211">
        <v>3.1769608426198981</v>
      </c>
      <c r="CM43" s="211">
        <v>3.1769608426198981</v>
      </c>
      <c r="CN43" s="211">
        <v>3.1769608426198981</v>
      </c>
      <c r="CO43" s="211">
        <v>3.1769608426198981</v>
      </c>
      <c r="CP43" s="211">
        <v>3.1769608426198981</v>
      </c>
      <c r="CQ43" s="211">
        <v>3.1769608426198981</v>
      </c>
      <c r="CR43" s="211">
        <v>3.1769608426198981</v>
      </c>
      <c r="CS43" s="211">
        <v>3.1769608426198981</v>
      </c>
      <c r="CT43" s="211">
        <v>3.1769608426198981</v>
      </c>
      <c r="CU43" s="211">
        <v>3.1769608426198981</v>
      </c>
      <c r="CV43" s="211">
        <v>3.1769608426198981</v>
      </c>
      <c r="CW43" s="211">
        <v>3.1769608426198981</v>
      </c>
      <c r="CX43" s="211">
        <v>3.1769608426198981</v>
      </c>
      <c r="CY43" s="211">
        <v>3.1769608426198981</v>
      </c>
      <c r="CZ43" s="211">
        <v>3.1769608426198981</v>
      </c>
      <c r="DA43" s="211">
        <v>3.1769608426198981</v>
      </c>
      <c r="DB43" s="211">
        <v>3.1769608426198981</v>
      </c>
      <c r="DC43" s="211">
        <v>1549.1559999999999</v>
      </c>
      <c r="DD43" s="211">
        <v>1549.1559999999999</v>
      </c>
      <c r="DE43" s="211">
        <v>1549.1559999999999</v>
      </c>
      <c r="DF43" s="211">
        <v>1549.1559999999999</v>
      </c>
      <c r="DG43" s="211">
        <v>1549.1559999999999</v>
      </c>
      <c r="DH43" s="211">
        <v>1549.1559999999999</v>
      </c>
      <c r="DI43" s="211">
        <v>1549.1559999999999</v>
      </c>
      <c r="DJ43" s="211">
        <v>1549.1559999999999</v>
      </c>
      <c r="DK43" s="211">
        <v>1549.1559999999999</v>
      </c>
      <c r="DL43" s="211">
        <v>1549.1559999999999</v>
      </c>
      <c r="DM43" s="211">
        <v>1549.1559999999999</v>
      </c>
      <c r="DN43" s="211">
        <v>1549.1559999999999</v>
      </c>
      <c r="DO43" s="211">
        <v>1549.1559999999999</v>
      </c>
      <c r="DP43" s="211">
        <v>1549.1559999999999</v>
      </c>
      <c r="DQ43" s="211">
        <v>1549.1559999999999</v>
      </c>
      <c r="DR43" s="211">
        <v>1549.1559999999999</v>
      </c>
      <c r="DS43" s="211">
        <v>1549.1559999999999</v>
      </c>
      <c r="DT43" s="211">
        <v>1549.1559999999999</v>
      </c>
      <c r="DU43" s="211">
        <v>1549.1559999999999</v>
      </c>
      <c r="DV43" s="211">
        <v>1549.1559999999999</v>
      </c>
      <c r="DW43" s="211">
        <v>1549.1559999999999</v>
      </c>
      <c r="DX43" s="211">
        <v>1549.1559999999999</v>
      </c>
      <c r="DY43" s="211">
        <v>1549.1559999999999</v>
      </c>
      <c r="DZ43" s="211">
        <v>1549.1559999999999</v>
      </c>
      <c r="EA43" s="211">
        <v>1549.1559999999999</v>
      </c>
      <c r="EB43" s="211">
        <v>1549.1559999999999</v>
      </c>
    </row>
    <row r="44" spans="1:132" x14ac:dyDescent="0.2">
      <c r="A44" s="209">
        <v>31</v>
      </c>
      <c r="B44" s="219" t="s">
        <v>1021</v>
      </c>
      <c r="C44" s="210">
        <v>0.28274117569839591</v>
      </c>
      <c r="D44" s="210">
        <v>0.28274117569839591</v>
      </c>
      <c r="E44" s="210">
        <v>0.28274117569839596</v>
      </c>
      <c r="F44" s="210">
        <v>0.28274117569839596</v>
      </c>
      <c r="G44" s="210">
        <v>0.28274117569839596</v>
      </c>
      <c r="H44" s="210">
        <v>0.28274117569839596</v>
      </c>
      <c r="I44" s="210">
        <v>0.28274117569839596</v>
      </c>
      <c r="J44" s="210">
        <v>0.28274117569839596</v>
      </c>
      <c r="K44" s="210">
        <v>0.28274117569839596</v>
      </c>
      <c r="L44" s="210">
        <v>0.28274117569839596</v>
      </c>
      <c r="M44" s="210">
        <v>0.28274117569839596</v>
      </c>
      <c r="N44" s="210">
        <v>0.28274117569839596</v>
      </c>
      <c r="O44" s="210">
        <v>0.28274117569839596</v>
      </c>
      <c r="P44" s="210">
        <v>0.28274117569839596</v>
      </c>
      <c r="Q44" s="210">
        <v>0.28274117569839596</v>
      </c>
      <c r="R44" s="210">
        <v>0.28274117569839596</v>
      </c>
      <c r="S44" s="210">
        <v>0.28274117569839596</v>
      </c>
      <c r="T44" s="210">
        <v>0.28274117569839596</v>
      </c>
      <c r="U44" s="210">
        <v>0.28274117569839596</v>
      </c>
      <c r="V44" s="210">
        <v>0.28274117569839596</v>
      </c>
      <c r="W44" s="210">
        <v>0.28274117569839596</v>
      </c>
      <c r="X44" s="210">
        <v>0.28274117569839596</v>
      </c>
      <c r="Y44" s="210">
        <v>0.28274117569839596</v>
      </c>
      <c r="Z44" s="210">
        <v>0.28274117569839596</v>
      </c>
      <c r="AA44" s="210">
        <v>0.28274117569839596</v>
      </c>
      <c r="AB44" s="210">
        <v>0.28274117569839596</v>
      </c>
      <c r="AC44" s="210">
        <v>0.14121962402567628</v>
      </c>
      <c r="AD44" s="210">
        <v>0.14121962402567628</v>
      </c>
      <c r="AE44" s="210">
        <v>0.14121962402567628</v>
      </c>
      <c r="AF44" s="210">
        <v>0.14121962402567628</v>
      </c>
      <c r="AG44" s="210">
        <v>0.14121962402567628</v>
      </c>
      <c r="AH44" s="210">
        <v>0.14121962402567628</v>
      </c>
      <c r="AI44" s="210">
        <v>0.14121962402567628</v>
      </c>
      <c r="AJ44" s="210">
        <v>0</v>
      </c>
      <c r="AK44" s="210">
        <v>0</v>
      </c>
      <c r="AL44" s="210">
        <v>0</v>
      </c>
      <c r="AM44" s="210">
        <v>0</v>
      </c>
      <c r="AN44" s="210">
        <v>0</v>
      </c>
      <c r="AO44" s="210">
        <v>0</v>
      </c>
      <c r="AP44" s="210">
        <v>0</v>
      </c>
      <c r="AQ44" s="210">
        <v>0</v>
      </c>
      <c r="AR44" s="210">
        <v>0</v>
      </c>
      <c r="AS44" s="210">
        <v>0</v>
      </c>
      <c r="AT44" s="210">
        <v>0</v>
      </c>
      <c r="AU44" s="210">
        <v>0</v>
      </c>
      <c r="AV44" s="210">
        <v>0</v>
      </c>
      <c r="AW44" s="210">
        <v>0</v>
      </c>
      <c r="AX44" s="210">
        <v>0</v>
      </c>
      <c r="AY44" s="210">
        <v>0</v>
      </c>
      <c r="AZ44" s="210">
        <v>0</v>
      </c>
      <c r="BA44" s="210">
        <v>0</v>
      </c>
      <c r="BB44" s="210">
        <v>0</v>
      </c>
      <c r="BC44" s="211">
        <v>169.54718565127797</v>
      </c>
      <c r="BD44" s="211">
        <v>169.54718565127797</v>
      </c>
      <c r="BE44" s="211">
        <v>169.54718565127797</v>
      </c>
      <c r="BF44" s="211">
        <v>169.54718565127797</v>
      </c>
      <c r="BG44" s="211">
        <v>169.54718565127797</v>
      </c>
      <c r="BH44" s="211">
        <v>169.54718565127797</v>
      </c>
      <c r="BI44" s="211">
        <v>169.54718565127797</v>
      </c>
      <c r="BJ44" s="211">
        <v>159.3695376</v>
      </c>
      <c r="BK44" s="211">
        <v>159.3695376</v>
      </c>
      <c r="BL44" s="211">
        <v>159.3695376</v>
      </c>
      <c r="BM44" s="211">
        <v>159.3695376</v>
      </c>
      <c r="BN44" s="211">
        <v>159.3695376</v>
      </c>
      <c r="BO44" s="211">
        <v>159.3695376</v>
      </c>
      <c r="BP44" s="211">
        <v>159.3695376</v>
      </c>
      <c r="BQ44" s="211">
        <v>159.3695376</v>
      </c>
      <c r="BR44" s="211">
        <v>159.3695376</v>
      </c>
      <c r="BS44" s="211">
        <v>159.3695376</v>
      </c>
      <c r="BT44" s="211">
        <v>159.3695376</v>
      </c>
      <c r="BU44" s="211">
        <v>159.3695376</v>
      </c>
      <c r="BV44" s="211">
        <v>159.3695376</v>
      </c>
      <c r="BW44" s="211">
        <v>159.3695376</v>
      </c>
      <c r="BX44" s="211">
        <v>159.3695376</v>
      </c>
      <c r="BY44" s="211">
        <v>159.3695376</v>
      </c>
      <c r="BZ44" s="211">
        <v>159.3695376</v>
      </c>
      <c r="CA44" s="211">
        <v>159.3695376</v>
      </c>
      <c r="CB44" s="211">
        <v>159.3695376</v>
      </c>
      <c r="CC44" s="211">
        <v>3.5501492034569426</v>
      </c>
      <c r="CD44" s="211">
        <v>3.5501492034569426</v>
      </c>
      <c r="CE44" s="211">
        <v>3.5501492034569426</v>
      </c>
      <c r="CF44" s="211">
        <v>3.5501492034569426</v>
      </c>
      <c r="CG44" s="211">
        <v>3.5501492034569426</v>
      </c>
      <c r="CH44" s="211">
        <v>3.5501492034569426</v>
      </c>
      <c r="CI44" s="211">
        <v>3.5501492034569426</v>
      </c>
      <c r="CJ44" s="211">
        <v>3.5501492034569426</v>
      </c>
      <c r="CK44" s="211">
        <v>3.5501492034569426</v>
      </c>
      <c r="CL44" s="211">
        <v>3.5501492034569426</v>
      </c>
      <c r="CM44" s="211">
        <v>3.5501492034569426</v>
      </c>
      <c r="CN44" s="211">
        <v>3.5501492034569426</v>
      </c>
      <c r="CO44" s="211">
        <v>3.5501492034569426</v>
      </c>
      <c r="CP44" s="211">
        <v>3.5501492034569426</v>
      </c>
      <c r="CQ44" s="211">
        <v>3.5501492034569426</v>
      </c>
      <c r="CR44" s="211">
        <v>3.5501492034569426</v>
      </c>
      <c r="CS44" s="211">
        <v>3.5501492034569426</v>
      </c>
      <c r="CT44" s="211">
        <v>3.5501492034569426</v>
      </c>
      <c r="CU44" s="211">
        <v>3.5501492034569426</v>
      </c>
      <c r="CV44" s="211">
        <v>3.5501492034569426</v>
      </c>
      <c r="CW44" s="211">
        <v>3.5501492034569426</v>
      </c>
      <c r="CX44" s="211">
        <v>3.5501492034569426</v>
      </c>
      <c r="CY44" s="211">
        <v>3.5501492034569426</v>
      </c>
      <c r="CZ44" s="211">
        <v>3.5501492034569426</v>
      </c>
      <c r="DA44" s="211">
        <v>3.5501492034569426</v>
      </c>
      <c r="DB44" s="211">
        <v>3.5501492034569426</v>
      </c>
      <c r="DC44" s="211">
        <v>7103.7030000000004</v>
      </c>
      <c r="DD44" s="211">
        <v>7103.7030000000004</v>
      </c>
      <c r="DE44" s="211">
        <v>7103.7030000000004</v>
      </c>
      <c r="DF44" s="211">
        <v>7103.7030000000004</v>
      </c>
      <c r="DG44" s="211">
        <v>7103.7030000000004</v>
      </c>
      <c r="DH44" s="211">
        <v>7103.7030000000004</v>
      </c>
      <c r="DI44" s="211">
        <v>7103.7030000000004</v>
      </c>
      <c r="DJ44" s="211">
        <v>7103.7030000000004</v>
      </c>
      <c r="DK44" s="211">
        <v>7103.7030000000004</v>
      </c>
      <c r="DL44" s="211">
        <v>7103.7030000000004</v>
      </c>
      <c r="DM44" s="211">
        <v>7103.7030000000004</v>
      </c>
      <c r="DN44" s="211">
        <v>7103.7030000000004</v>
      </c>
      <c r="DO44" s="211">
        <v>7103.7030000000004</v>
      </c>
      <c r="DP44" s="211">
        <v>7103.7030000000004</v>
      </c>
      <c r="DQ44" s="211">
        <v>7103.7030000000004</v>
      </c>
      <c r="DR44" s="211">
        <v>7103.7030000000004</v>
      </c>
      <c r="DS44" s="211">
        <v>7103.7030000000004</v>
      </c>
      <c r="DT44" s="211">
        <v>7103.7030000000004</v>
      </c>
      <c r="DU44" s="211">
        <v>7103.7030000000004</v>
      </c>
      <c r="DV44" s="211">
        <v>7103.7030000000004</v>
      </c>
      <c r="DW44" s="211">
        <v>7103.7030000000004</v>
      </c>
      <c r="DX44" s="211">
        <v>7103.7030000000004</v>
      </c>
      <c r="DY44" s="211">
        <v>7103.7030000000004</v>
      </c>
      <c r="DZ44" s="211">
        <v>7103.7030000000004</v>
      </c>
      <c r="EA44" s="211">
        <v>7103.7030000000004</v>
      </c>
      <c r="EB44" s="211">
        <v>7103.7030000000004</v>
      </c>
    </row>
    <row r="45" spans="1:132" ht="22.5" x14ac:dyDescent="0.2">
      <c r="A45" s="209">
        <v>32</v>
      </c>
      <c r="B45" s="219" t="s">
        <v>1022</v>
      </c>
      <c r="C45" s="210">
        <v>1.0775862068965516</v>
      </c>
      <c r="D45" s="210">
        <v>1.0775862068965516</v>
      </c>
      <c r="E45" s="210">
        <v>1.0775862068965516</v>
      </c>
      <c r="F45" s="210">
        <v>1.0775862068965516</v>
      </c>
      <c r="G45" s="210">
        <v>1.0775862068965516</v>
      </c>
      <c r="H45" s="210">
        <v>1.0775862068965516</v>
      </c>
      <c r="I45" s="210">
        <v>1.0775862068965516</v>
      </c>
      <c r="J45" s="210">
        <v>1.0775862068965516</v>
      </c>
      <c r="K45" s="210">
        <v>1.0775862068965516</v>
      </c>
      <c r="L45" s="210">
        <v>1.0775862068965516</v>
      </c>
      <c r="M45" s="210">
        <v>1.0775862068965516</v>
      </c>
      <c r="N45" s="210">
        <v>1.0775862068965516</v>
      </c>
      <c r="O45" s="210">
        <v>1.0775862068965516</v>
      </c>
      <c r="P45" s="210">
        <v>1.0775862068965516</v>
      </c>
      <c r="Q45" s="210">
        <v>1.0775862068965516</v>
      </c>
      <c r="R45" s="210">
        <v>1.0775862068965516</v>
      </c>
      <c r="S45" s="210">
        <v>1.0775862068965516</v>
      </c>
      <c r="T45" s="210">
        <v>1.0775862068965516</v>
      </c>
      <c r="U45" s="210">
        <v>1.0775862068965516</v>
      </c>
      <c r="V45" s="210">
        <v>1.0775862068965516</v>
      </c>
      <c r="W45" s="210">
        <v>1.0775862068965516</v>
      </c>
      <c r="X45" s="210">
        <v>1.0775862068965516</v>
      </c>
      <c r="Y45" s="210">
        <v>1.0775862068965516</v>
      </c>
      <c r="Z45" s="210">
        <v>1.0775862068965516</v>
      </c>
      <c r="AA45" s="210">
        <v>1.0775862068965516</v>
      </c>
      <c r="AB45" s="210">
        <v>1.0775862068965516</v>
      </c>
      <c r="AC45" s="210">
        <v>0.90864154454524315</v>
      </c>
      <c r="AD45" s="210">
        <v>0.90864154454524315</v>
      </c>
      <c r="AE45" s="210">
        <v>0.90864154454524315</v>
      </c>
      <c r="AF45" s="210">
        <v>0.90864154454524315</v>
      </c>
      <c r="AG45" s="210">
        <v>0.90864154454524315</v>
      </c>
      <c r="AH45" s="210">
        <v>0</v>
      </c>
      <c r="AI45" s="210">
        <v>0</v>
      </c>
      <c r="AJ45" s="210">
        <v>0</v>
      </c>
      <c r="AK45" s="210">
        <v>0</v>
      </c>
      <c r="AL45" s="210">
        <v>0</v>
      </c>
      <c r="AM45" s="210">
        <v>0</v>
      </c>
      <c r="AN45" s="210">
        <v>0</v>
      </c>
      <c r="AO45" s="210">
        <v>0</v>
      </c>
      <c r="AP45" s="210">
        <v>0</v>
      </c>
      <c r="AQ45" s="210">
        <v>0</v>
      </c>
      <c r="AR45" s="210">
        <v>0</v>
      </c>
      <c r="AS45" s="210">
        <v>0</v>
      </c>
      <c r="AT45" s="210">
        <v>0</v>
      </c>
      <c r="AU45" s="210">
        <v>0</v>
      </c>
      <c r="AV45" s="210">
        <v>0</v>
      </c>
      <c r="AW45" s="210">
        <v>0</v>
      </c>
      <c r="AX45" s="210">
        <v>0</v>
      </c>
      <c r="AY45" s="210">
        <v>0</v>
      </c>
      <c r="AZ45" s="210">
        <v>0</v>
      </c>
      <c r="BA45" s="210">
        <v>0</v>
      </c>
      <c r="BB45" s="210">
        <v>0</v>
      </c>
      <c r="BC45" s="211">
        <v>187.94230769230768</v>
      </c>
      <c r="BD45" s="211">
        <v>187.94230769230768</v>
      </c>
      <c r="BE45" s="211">
        <v>187.94230769230768</v>
      </c>
      <c r="BF45" s="211">
        <v>187.94230769230768</v>
      </c>
      <c r="BG45" s="211">
        <v>187.94230769230768</v>
      </c>
      <c r="BH45" s="211">
        <v>158.60250000000005</v>
      </c>
      <c r="BI45" s="211">
        <v>158.60250000000005</v>
      </c>
      <c r="BJ45" s="211">
        <v>158.60250000000005</v>
      </c>
      <c r="BK45" s="211">
        <v>158.60250000000005</v>
      </c>
      <c r="BL45" s="211">
        <v>158.60250000000005</v>
      </c>
      <c r="BM45" s="211">
        <v>158.60250000000005</v>
      </c>
      <c r="BN45" s="211">
        <v>158.60250000000005</v>
      </c>
      <c r="BO45" s="211">
        <v>158.60250000000005</v>
      </c>
      <c r="BP45" s="211">
        <v>158.60250000000005</v>
      </c>
      <c r="BQ45" s="211">
        <v>158.60250000000005</v>
      </c>
      <c r="BR45" s="211">
        <v>158.60250000000005</v>
      </c>
      <c r="BS45" s="211">
        <v>158.60250000000005</v>
      </c>
      <c r="BT45" s="211">
        <v>158.60250000000005</v>
      </c>
      <c r="BU45" s="211">
        <v>158.60250000000005</v>
      </c>
      <c r="BV45" s="211">
        <v>158.60250000000005</v>
      </c>
      <c r="BW45" s="211">
        <v>158.60250000000005</v>
      </c>
      <c r="BX45" s="211">
        <v>158.60250000000005</v>
      </c>
      <c r="BY45" s="211">
        <v>158.60250000000005</v>
      </c>
      <c r="BZ45" s="211">
        <v>158.60250000000005</v>
      </c>
      <c r="CA45" s="211">
        <v>158.60250000000005</v>
      </c>
      <c r="CB45" s="211">
        <v>158.60250000000005</v>
      </c>
      <c r="CC45" s="211">
        <v>3.5732903587443947</v>
      </c>
      <c r="CD45" s="211">
        <v>3.5732903587443947</v>
      </c>
      <c r="CE45" s="211">
        <v>3.5732903587443947</v>
      </c>
      <c r="CF45" s="211">
        <v>3.5732903587443947</v>
      </c>
      <c r="CG45" s="211">
        <v>3.5732903587443947</v>
      </c>
      <c r="CH45" s="211">
        <v>3.5732903587443947</v>
      </c>
      <c r="CI45" s="211">
        <v>3.5732903587443947</v>
      </c>
      <c r="CJ45" s="211">
        <v>3.5732903587443947</v>
      </c>
      <c r="CK45" s="211">
        <v>3.5732903587443947</v>
      </c>
      <c r="CL45" s="211">
        <v>3.5732903587443947</v>
      </c>
      <c r="CM45" s="211">
        <v>3.5732903587443947</v>
      </c>
      <c r="CN45" s="211">
        <v>3.5732903587443947</v>
      </c>
      <c r="CO45" s="211">
        <v>3.5732903587443947</v>
      </c>
      <c r="CP45" s="211">
        <v>3.5732903587443947</v>
      </c>
      <c r="CQ45" s="211">
        <v>3.5732903587443947</v>
      </c>
      <c r="CR45" s="211">
        <v>3.5732903587443947</v>
      </c>
      <c r="CS45" s="211">
        <v>3.5732903587443947</v>
      </c>
      <c r="CT45" s="211">
        <v>3.5732903587443947</v>
      </c>
      <c r="CU45" s="211">
        <v>3.5732903587443947</v>
      </c>
      <c r="CV45" s="211">
        <v>3.5732903587443947</v>
      </c>
      <c r="CW45" s="211">
        <v>3.5732903587443947</v>
      </c>
      <c r="CX45" s="211">
        <v>3.5732903587443947</v>
      </c>
      <c r="CY45" s="211">
        <v>3.5732903587443947</v>
      </c>
      <c r="CZ45" s="211">
        <v>3.5732903587443947</v>
      </c>
      <c r="DA45" s="211">
        <v>3.5732903587443947</v>
      </c>
      <c r="DB45" s="211">
        <v>3.5732903587443947</v>
      </c>
      <c r="DC45" s="211">
        <v>280.48899999999998</v>
      </c>
      <c r="DD45" s="211">
        <v>280.48899999999998</v>
      </c>
      <c r="DE45" s="211">
        <v>280.48899999999998</v>
      </c>
      <c r="DF45" s="211">
        <v>280.48899999999998</v>
      </c>
      <c r="DG45" s="211">
        <v>280.48899999999998</v>
      </c>
      <c r="DH45" s="211">
        <v>280.48899999999998</v>
      </c>
      <c r="DI45" s="211">
        <v>280.48899999999998</v>
      </c>
      <c r="DJ45" s="211">
        <v>280.48899999999998</v>
      </c>
      <c r="DK45" s="211">
        <v>280.48899999999998</v>
      </c>
      <c r="DL45" s="211">
        <v>280.48899999999998</v>
      </c>
      <c r="DM45" s="211">
        <v>280.48899999999998</v>
      </c>
      <c r="DN45" s="211">
        <v>280.48899999999998</v>
      </c>
      <c r="DO45" s="211">
        <v>280.48899999999998</v>
      </c>
      <c r="DP45" s="211">
        <v>280.48899999999998</v>
      </c>
      <c r="DQ45" s="211">
        <v>280.48899999999998</v>
      </c>
      <c r="DR45" s="211">
        <v>280.48899999999998</v>
      </c>
      <c r="DS45" s="211">
        <v>280.48899999999998</v>
      </c>
      <c r="DT45" s="211">
        <v>280.48899999999998</v>
      </c>
      <c r="DU45" s="211">
        <v>280.48899999999998</v>
      </c>
      <c r="DV45" s="211">
        <v>280.48899999999998</v>
      </c>
      <c r="DW45" s="211">
        <v>280.48899999999998</v>
      </c>
      <c r="DX45" s="211">
        <v>280.48899999999998</v>
      </c>
      <c r="DY45" s="211">
        <v>280.48899999999998</v>
      </c>
      <c r="DZ45" s="211">
        <v>280.48899999999998</v>
      </c>
      <c r="EA45" s="211">
        <v>280.48899999999998</v>
      </c>
      <c r="EB45" s="211">
        <v>280.48899999999998</v>
      </c>
    </row>
    <row r="46" spans="1:132" x14ac:dyDescent="0.2">
      <c r="A46" s="209">
        <v>33</v>
      </c>
      <c r="B46" s="219" t="s">
        <v>1023</v>
      </c>
      <c r="C46" s="210">
        <v>0.42881646655231559</v>
      </c>
      <c r="D46" s="210">
        <v>0.42881646655231559</v>
      </c>
      <c r="E46" s="210">
        <v>0.42881646655231559</v>
      </c>
      <c r="F46" s="210">
        <v>0.42881646655231559</v>
      </c>
      <c r="G46" s="210">
        <v>0.42881646655231559</v>
      </c>
      <c r="H46" s="210">
        <v>0.42881646655231559</v>
      </c>
      <c r="I46" s="210">
        <v>0.42881646655231559</v>
      </c>
      <c r="J46" s="210">
        <v>0.42881646655231559</v>
      </c>
      <c r="K46" s="210">
        <v>0.42881646655231559</v>
      </c>
      <c r="L46" s="210">
        <v>0.42881646655231559</v>
      </c>
      <c r="M46" s="210">
        <v>0.42881646655231559</v>
      </c>
      <c r="N46" s="210">
        <v>0.42881646655231559</v>
      </c>
      <c r="O46" s="210">
        <v>0.42881646655231559</v>
      </c>
      <c r="P46" s="210">
        <v>0.42881646655231559</v>
      </c>
      <c r="Q46" s="210">
        <v>0.42881646655231559</v>
      </c>
      <c r="R46" s="210">
        <v>0.42881646655231559</v>
      </c>
      <c r="S46" s="210">
        <v>0.42881646655231559</v>
      </c>
      <c r="T46" s="210">
        <v>0.42881646655231559</v>
      </c>
      <c r="U46" s="210">
        <v>0.42881646655231559</v>
      </c>
      <c r="V46" s="210">
        <v>0.42881646655231559</v>
      </c>
      <c r="W46" s="210">
        <v>0.42881646655231559</v>
      </c>
      <c r="X46" s="210">
        <v>0.42881646655231559</v>
      </c>
      <c r="Y46" s="210">
        <v>0.42881646655231559</v>
      </c>
      <c r="Z46" s="210">
        <v>0.42881646655231559</v>
      </c>
      <c r="AA46" s="210">
        <v>0.42881646655231559</v>
      </c>
      <c r="AB46" s="210">
        <v>0.42881646655231559</v>
      </c>
      <c r="AC46" s="210">
        <v>0.48460882375746295</v>
      </c>
      <c r="AD46" s="210">
        <v>0.48460882375746295</v>
      </c>
      <c r="AE46" s="210">
        <v>0.48460882375746295</v>
      </c>
      <c r="AF46" s="210">
        <v>0.48460882375746295</v>
      </c>
      <c r="AG46" s="210">
        <v>0</v>
      </c>
      <c r="AH46" s="210">
        <v>0</v>
      </c>
      <c r="AI46" s="210">
        <v>0</v>
      </c>
      <c r="AJ46" s="210">
        <v>0</v>
      </c>
      <c r="AK46" s="210">
        <v>0</v>
      </c>
      <c r="AL46" s="210">
        <v>0</v>
      </c>
      <c r="AM46" s="210">
        <v>0</v>
      </c>
      <c r="AN46" s="210">
        <v>0</v>
      </c>
      <c r="AO46" s="210">
        <v>0</v>
      </c>
      <c r="AP46" s="210">
        <v>0</v>
      </c>
      <c r="AQ46" s="210">
        <v>0</v>
      </c>
      <c r="AR46" s="210">
        <v>0</v>
      </c>
      <c r="AS46" s="210">
        <v>0</v>
      </c>
      <c r="AT46" s="210">
        <v>0</v>
      </c>
      <c r="AU46" s="210">
        <v>0</v>
      </c>
      <c r="AV46" s="210">
        <v>0</v>
      </c>
      <c r="AW46" s="210">
        <v>0</v>
      </c>
      <c r="AX46" s="210">
        <v>0</v>
      </c>
      <c r="AY46" s="210">
        <v>0</v>
      </c>
      <c r="AZ46" s="210">
        <v>0</v>
      </c>
      <c r="BA46" s="210">
        <v>0</v>
      </c>
      <c r="BB46" s="210">
        <v>0</v>
      </c>
      <c r="BC46" s="211">
        <v>157.53035825300242</v>
      </c>
      <c r="BD46" s="211">
        <v>157.53035825300242</v>
      </c>
      <c r="BE46" s="211">
        <v>157.53035825300242</v>
      </c>
      <c r="BF46" s="211">
        <v>157.53035825300242</v>
      </c>
      <c r="BG46" s="211">
        <v>157.53035825300242</v>
      </c>
      <c r="BH46" s="211">
        <v>157.53035825300242</v>
      </c>
      <c r="BI46" s="211">
        <v>157.53035825300242</v>
      </c>
      <c r="BJ46" s="211">
        <v>157.53035825300242</v>
      </c>
      <c r="BK46" s="211">
        <v>157.53035825300242</v>
      </c>
      <c r="BL46" s="211">
        <v>157.53035825300242</v>
      </c>
      <c r="BM46" s="211">
        <v>157.53035825300242</v>
      </c>
      <c r="BN46" s="211">
        <v>157.53035825300242</v>
      </c>
      <c r="BO46" s="211">
        <v>157.53035825300242</v>
      </c>
      <c r="BP46" s="211">
        <v>157.53035825300242</v>
      </c>
      <c r="BQ46" s="211">
        <v>157.53035825300242</v>
      </c>
      <c r="BR46" s="211">
        <v>157.53035825300242</v>
      </c>
      <c r="BS46" s="211">
        <v>157.53035825300242</v>
      </c>
      <c r="BT46" s="211">
        <v>157.53035825300242</v>
      </c>
      <c r="BU46" s="211">
        <v>157.53035825300242</v>
      </c>
      <c r="BV46" s="211">
        <v>157.53035825300242</v>
      </c>
      <c r="BW46" s="211">
        <v>157.53035825300242</v>
      </c>
      <c r="BX46" s="211">
        <v>157.53035825300242</v>
      </c>
      <c r="BY46" s="211">
        <v>157.53035825300242</v>
      </c>
      <c r="BZ46" s="211">
        <v>157.53035825300242</v>
      </c>
      <c r="CA46" s="211">
        <v>157.53035825300242</v>
      </c>
      <c r="CB46" s="211">
        <v>157.53035825300242</v>
      </c>
      <c r="CC46" s="211">
        <v>4.5122196240464953</v>
      </c>
      <c r="CD46" s="211">
        <v>4.5122196240464953</v>
      </c>
      <c r="CE46" s="211">
        <v>4.5122196240464953</v>
      </c>
      <c r="CF46" s="211">
        <v>4.5122196240464953</v>
      </c>
      <c r="CG46" s="211">
        <v>4.5122196240464953</v>
      </c>
      <c r="CH46" s="211">
        <v>4.5122196240464953</v>
      </c>
      <c r="CI46" s="211">
        <v>4.5122196240464953</v>
      </c>
      <c r="CJ46" s="211">
        <v>4.5122196240464953</v>
      </c>
      <c r="CK46" s="211">
        <v>4.5122196240464953</v>
      </c>
      <c r="CL46" s="211">
        <v>4.5122196240464953</v>
      </c>
      <c r="CM46" s="211">
        <v>4.5122196240464953</v>
      </c>
      <c r="CN46" s="211">
        <v>4.5122196240464953</v>
      </c>
      <c r="CO46" s="211">
        <v>4.5122196240464953</v>
      </c>
      <c r="CP46" s="211">
        <v>4.5122196240464953</v>
      </c>
      <c r="CQ46" s="211">
        <v>4.5122196240464953</v>
      </c>
      <c r="CR46" s="211">
        <v>4.5122196240464953</v>
      </c>
      <c r="CS46" s="211">
        <v>4.5122196240464953</v>
      </c>
      <c r="CT46" s="211">
        <v>4.5122196240464953</v>
      </c>
      <c r="CU46" s="211">
        <v>4.5122196240464953</v>
      </c>
      <c r="CV46" s="211">
        <v>4.5122196240464953</v>
      </c>
      <c r="CW46" s="211">
        <v>4.5122196240464953</v>
      </c>
      <c r="CX46" s="211">
        <v>4.5122196240464953</v>
      </c>
      <c r="CY46" s="211">
        <v>4.5122196240464953</v>
      </c>
      <c r="CZ46" s="211">
        <v>4.5122196240464953</v>
      </c>
      <c r="DA46" s="211">
        <v>4.5122196240464953</v>
      </c>
      <c r="DB46" s="211">
        <v>4.5122196240464953</v>
      </c>
      <c r="DC46" s="211">
        <v>795.01700000000005</v>
      </c>
      <c r="DD46" s="211">
        <v>795.01700000000005</v>
      </c>
      <c r="DE46" s="211">
        <v>795.01700000000005</v>
      </c>
      <c r="DF46" s="211">
        <v>795.01700000000005</v>
      </c>
      <c r="DG46" s="211">
        <v>795.01700000000005</v>
      </c>
      <c r="DH46" s="211">
        <v>795.01700000000005</v>
      </c>
      <c r="DI46" s="211">
        <v>795.01700000000005</v>
      </c>
      <c r="DJ46" s="211">
        <v>795.01700000000005</v>
      </c>
      <c r="DK46" s="211">
        <v>795.01700000000005</v>
      </c>
      <c r="DL46" s="211">
        <v>795.01700000000005</v>
      </c>
      <c r="DM46" s="211">
        <v>795.01700000000005</v>
      </c>
      <c r="DN46" s="211">
        <v>795.01700000000005</v>
      </c>
      <c r="DO46" s="211">
        <v>795.01700000000005</v>
      </c>
      <c r="DP46" s="211">
        <v>795.01700000000005</v>
      </c>
      <c r="DQ46" s="211">
        <v>795.01700000000005</v>
      </c>
      <c r="DR46" s="211">
        <v>795.01700000000005</v>
      </c>
      <c r="DS46" s="211">
        <v>795.01700000000005</v>
      </c>
      <c r="DT46" s="211">
        <v>795.01700000000005</v>
      </c>
      <c r="DU46" s="211">
        <v>795.01700000000005</v>
      </c>
      <c r="DV46" s="211">
        <v>795.01700000000005</v>
      </c>
      <c r="DW46" s="211">
        <v>795.01700000000005</v>
      </c>
      <c r="DX46" s="211">
        <v>795.01700000000005</v>
      </c>
      <c r="DY46" s="211">
        <v>795.01700000000005</v>
      </c>
      <c r="DZ46" s="211">
        <v>795.01700000000005</v>
      </c>
      <c r="EA46" s="211">
        <v>795.01700000000005</v>
      </c>
      <c r="EB46" s="211">
        <v>795.01700000000005</v>
      </c>
    </row>
    <row r="47" spans="1:132" ht="22.5" x14ac:dyDescent="0.2">
      <c r="A47" s="209">
        <v>34</v>
      </c>
      <c r="B47" s="219" t="s">
        <v>1024</v>
      </c>
      <c r="C47" s="210">
        <v>0.53418803418803429</v>
      </c>
      <c r="D47" s="210">
        <v>0.53418803418803429</v>
      </c>
      <c r="E47" s="210">
        <v>0.53418803418803429</v>
      </c>
      <c r="F47" s="210">
        <v>0.53418803418803429</v>
      </c>
      <c r="G47" s="210">
        <v>0.53418803418803429</v>
      </c>
      <c r="H47" s="210">
        <v>0.53418803418803429</v>
      </c>
      <c r="I47" s="210">
        <v>0.53418803418803429</v>
      </c>
      <c r="J47" s="210">
        <v>0.53418803418803429</v>
      </c>
      <c r="K47" s="210">
        <v>0.53418803418803429</v>
      </c>
      <c r="L47" s="210">
        <v>0.53418803418803429</v>
      </c>
      <c r="M47" s="210">
        <v>0.53418803418803429</v>
      </c>
      <c r="N47" s="210">
        <v>0.53418803418803429</v>
      </c>
      <c r="O47" s="210">
        <v>0.53418803418803429</v>
      </c>
      <c r="P47" s="210">
        <v>0.53418803418803429</v>
      </c>
      <c r="Q47" s="210">
        <v>0.53418803418803429</v>
      </c>
      <c r="R47" s="210">
        <v>0.53418803418803429</v>
      </c>
      <c r="S47" s="210">
        <v>0.53418803418803429</v>
      </c>
      <c r="T47" s="210">
        <v>0.53418803418803429</v>
      </c>
      <c r="U47" s="210">
        <v>0.53418803418803429</v>
      </c>
      <c r="V47" s="210">
        <v>0.53418803418803429</v>
      </c>
      <c r="W47" s="210">
        <v>0.53418803418803429</v>
      </c>
      <c r="X47" s="210">
        <v>0.53418803418803429</v>
      </c>
      <c r="Y47" s="210">
        <v>0.53418803418803429</v>
      </c>
      <c r="Z47" s="210">
        <v>0.53418803418803429</v>
      </c>
      <c r="AA47" s="210">
        <v>0.53418803418803429</v>
      </c>
      <c r="AB47" s="210">
        <v>0.53418803418803429</v>
      </c>
      <c r="AC47" s="210">
        <v>0.58740463485753092</v>
      </c>
      <c r="AD47" s="210">
        <v>0.58740463485753092</v>
      </c>
      <c r="AE47" s="210">
        <v>0.58740463485753092</v>
      </c>
      <c r="AF47" s="210">
        <v>0.58740463485753092</v>
      </c>
      <c r="AG47" s="210">
        <v>0.58740463485753092</v>
      </c>
      <c r="AH47" s="210">
        <v>0.58740463485753092</v>
      </c>
      <c r="AI47" s="210">
        <v>0.58740463485753092</v>
      </c>
      <c r="AJ47" s="210">
        <v>0</v>
      </c>
      <c r="AK47" s="210">
        <v>0</v>
      </c>
      <c r="AL47" s="210">
        <v>0</v>
      </c>
      <c r="AM47" s="210">
        <v>0</v>
      </c>
      <c r="AN47" s="210">
        <v>0</v>
      </c>
      <c r="AO47" s="210">
        <v>0</v>
      </c>
      <c r="AP47" s="210">
        <v>0</v>
      </c>
      <c r="AQ47" s="210">
        <v>0</v>
      </c>
      <c r="AR47" s="210">
        <v>0</v>
      </c>
      <c r="AS47" s="210">
        <v>0</v>
      </c>
      <c r="AT47" s="210">
        <v>0</v>
      </c>
      <c r="AU47" s="210">
        <v>0</v>
      </c>
      <c r="AV47" s="210">
        <v>0</v>
      </c>
      <c r="AW47" s="210">
        <v>0</v>
      </c>
      <c r="AX47" s="210">
        <v>0</v>
      </c>
      <c r="AY47" s="210">
        <v>0</v>
      </c>
      <c r="AZ47" s="210">
        <v>0</v>
      </c>
      <c r="BA47" s="210">
        <v>0</v>
      </c>
      <c r="BB47" s="210">
        <v>0</v>
      </c>
      <c r="BC47" s="211">
        <v>203.37817870741114</v>
      </c>
      <c r="BD47" s="211">
        <v>203.37817870741114</v>
      </c>
      <c r="BE47" s="211">
        <v>203.37817870741114</v>
      </c>
      <c r="BF47" s="211">
        <v>203.37817870741114</v>
      </c>
      <c r="BG47" s="211">
        <v>203.37817870741114</v>
      </c>
      <c r="BH47" s="211">
        <v>203.37817870741114</v>
      </c>
      <c r="BI47" s="211">
        <v>203.37817870741114</v>
      </c>
      <c r="BJ47" s="211">
        <v>158.40599999999998</v>
      </c>
      <c r="BK47" s="211">
        <v>158.40599999999998</v>
      </c>
      <c r="BL47" s="211">
        <v>158.40599999999998</v>
      </c>
      <c r="BM47" s="211">
        <v>158.40599999999998</v>
      </c>
      <c r="BN47" s="211">
        <v>158.40599999999998</v>
      </c>
      <c r="BO47" s="211">
        <v>158.40599999999998</v>
      </c>
      <c r="BP47" s="211">
        <v>158.40599999999998</v>
      </c>
      <c r="BQ47" s="211">
        <v>158.40599999999998</v>
      </c>
      <c r="BR47" s="211">
        <v>158.40599999999998</v>
      </c>
      <c r="BS47" s="211">
        <v>158.40599999999998</v>
      </c>
      <c r="BT47" s="211">
        <v>158.40599999999998</v>
      </c>
      <c r="BU47" s="211">
        <v>158.40599999999998</v>
      </c>
      <c r="BV47" s="211">
        <v>158.40599999999998</v>
      </c>
      <c r="BW47" s="211">
        <v>158.40599999999998</v>
      </c>
      <c r="BX47" s="211">
        <v>158.40599999999998</v>
      </c>
      <c r="BY47" s="211">
        <v>158.40599999999998</v>
      </c>
      <c r="BZ47" s="211">
        <v>158.40599999999998</v>
      </c>
      <c r="CA47" s="211">
        <v>158.40599999999998</v>
      </c>
      <c r="CB47" s="211">
        <v>158.40599999999998</v>
      </c>
      <c r="CC47" s="211">
        <v>5.4744322789943229</v>
      </c>
      <c r="CD47" s="211">
        <v>5.4744322789943229</v>
      </c>
      <c r="CE47" s="211">
        <v>5.4744322789943229</v>
      </c>
      <c r="CF47" s="211">
        <v>5.4744322789943229</v>
      </c>
      <c r="CG47" s="211">
        <v>5.4744322789943229</v>
      </c>
      <c r="CH47" s="211">
        <v>5.4744322789943229</v>
      </c>
      <c r="CI47" s="211">
        <v>5.4744322789943229</v>
      </c>
      <c r="CJ47" s="211">
        <v>5.4744322789943229</v>
      </c>
      <c r="CK47" s="211">
        <v>5.4744322789943229</v>
      </c>
      <c r="CL47" s="211">
        <v>5.4744322789943229</v>
      </c>
      <c r="CM47" s="211">
        <v>5.4744322789943229</v>
      </c>
      <c r="CN47" s="211">
        <v>5.4744322789943229</v>
      </c>
      <c r="CO47" s="211">
        <v>5.4744322789943229</v>
      </c>
      <c r="CP47" s="211">
        <v>5.4744322789943229</v>
      </c>
      <c r="CQ47" s="211">
        <v>5.4744322789943229</v>
      </c>
      <c r="CR47" s="211">
        <v>5.4744322789943229</v>
      </c>
      <c r="CS47" s="211">
        <v>5.4744322789943229</v>
      </c>
      <c r="CT47" s="211">
        <v>5.4744322789943229</v>
      </c>
      <c r="CU47" s="211">
        <v>5.4744322789943229</v>
      </c>
      <c r="CV47" s="211">
        <v>5.4744322789943229</v>
      </c>
      <c r="CW47" s="211">
        <v>5.4744322789943229</v>
      </c>
      <c r="CX47" s="211">
        <v>5.4744322789943229</v>
      </c>
      <c r="CY47" s="211">
        <v>5.4744322789943229</v>
      </c>
      <c r="CZ47" s="211">
        <v>5.4744322789943229</v>
      </c>
      <c r="DA47" s="211">
        <v>5.4744322789943229</v>
      </c>
      <c r="DB47" s="211">
        <v>5.4744322789943229</v>
      </c>
      <c r="DC47" s="211">
        <v>1079.9960000000001</v>
      </c>
      <c r="DD47" s="211">
        <v>1079.9960000000001</v>
      </c>
      <c r="DE47" s="211">
        <v>1079.9960000000001</v>
      </c>
      <c r="DF47" s="211">
        <v>1079.9960000000001</v>
      </c>
      <c r="DG47" s="211">
        <v>1079.9960000000001</v>
      </c>
      <c r="DH47" s="211">
        <v>1079.9960000000001</v>
      </c>
      <c r="DI47" s="211">
        <v>1079.9960000000001</v>
      </c>
      <c r="DJ47" s="211">
        <v>1079.9960000000001</v>
      </c>
      <c r="DK47" s="211">
        <v>1079.9960000000001</v>
      </c>
      <c r="DL47" s="211">
        <v>1079.9960000000001</v>
      </c>
      <c r="DM47" s="211">
        <v>1079.9960000000001</v>
      </c>
      <c r="DN47" s="211">
        <v>1079.9960000000001</v>
      </c>
      <c r="DO47" s="211">
        <v>1079.9960000000001</v>
      </c>
      <c r="DP47" s="211">
        <v>1079.9960000000001</v>
      </c>
      <c r="DQ47" s="211">
        <v>1079.9960000000001</v>
      </c>
      <c r="DR47" s="211">
        <v>1079.9960000000001</v>
      </c>
      <c r="DS47" s="211">
        <v>1079.9960000000001</v>
      </c>
      <c r="DT47" s="211">
        <v>1079.9960000000001</v>
      </c>
      <c r="DU47" s="211">
        <v>1079.9960000000001</v>
      </c>
      <c r="DV47" s="211">
        <v>1079.9960000000001</v>
      </c>
      <c r="DW47" s="211">
        <v>1079.9960000000001</v>
      </c>
      <c r="DX47" s="211">
        <v>1079.9960000000001</v>
      </c>
      <c r="DY47" s="211">
        <v>1079.9960000000001</v>
      </c>
      <c r="DZ47" s="211">
        <v>1079.9960000000001</v>
      </c>
      <c r="EA47" s="211">
        <v>1079.9960000000001</v>
      </c>
      <c r="EB47" s="211">
        <v>1079.9960000000001</v>
      </c>
    </row>
    <row r="48" spans="1:132" ht="22.5" x14ac:dyDescent="0.2">
      <c r="A48" s="209">
        <v>35</v>
      </c>
      <c r="B48" s="219" t="s">
        <v>1025</v>
      </c>
      <c r="C48" s="210">
        <v>0.28274117569839596</v>
      </c>
      <c r="D48" s="210">
        <v>0.28274117569839596</v>
      </c>
      <c r="E48" s="210">
        <v>0.28274117569839596</v>
      </c>
      <c r="F48" s="210">
        <v>0.28274117569839596</v>
      </c>
      <c r="G48" s="210">
        <v>0.28274117569839596</v>
      </c>
      <c r="H48" s="210">
        <v>0.27995373479214319</v>
      </c>
      <c r="I48" s="210">
        <v>0.27995373479214319</v>
      </c>
      <c r="J48" s="210">
        <v>0.27995373479214319</v>
      </c>
      <c r="K48" s="210">
        <v>0.27995373479214319</v>
      </c>
      <c r="L48" s="210">
        <v>0.27995373479214319</v>
      </c>
      <c r="M48" s="210">
        <v>0.27995373479214319</v>
      </c>
      <c r="N48" s="210">
        <v>0.27995373479214319</v>
      </c>
      <c r="O48" s="210">
        <v>0.27995373479214319</v>
      </c>
      <c r="P48" s="210">
        <v>0.27995373479214319</v>
      </c>
      <c r="Q48" s="210">
        <v>0.27995373479214319</v>
      </c>
      <c r="R48" s="210">
        <v>0.27995373479214319</v>
      </c>
      <c r="S48" s="210">
        <v>0.27995373479214319</v>
      </c>
      <c r="T48" s="210">
        <v>0.27995373479214319</v>
      </c>
      <c r="U48" s="210">
        <v>0.27995373479214319</v>
      </c>
      <c r="V48" s="210">
        <v>0.27995373479214319</v>
      </c>
      <c r="W48" s="210">
        <v>0.27995373479214319</v>
      </c>
      <c r="X48" s="210">
        <v>0.27995373479214319</v>
      </c>
      <c r="Y48" s="210">
        <v>0.27995373479214319</v>
      </c>
      <c r="Z48" s="210">
        <v>0.27995373479214319</v>
      </c>
      <c r="AA48" s="210">
        <v>0.27995373479214319</v>
      </c>
      <c r="AB48" s="210">
        <v>0.27995373479214319</v>
      </c>
      <c r="AC48" s="210">
        <v>0.14121962402567628</v>
      </c>
      <c r="AD48" s="210">
        <v>0.14121962402567628</v>
      </c>
      <c r="AE48" s="210">
        <v>0.14121962402567628</v>
      </c>
      <c r="AF48" s="210">
        <v>0.14121962402567628</v>
      </c>
      <c r="AG48" s="210">
        <v>0.14121962402567628</v>
      </c>
      <c r="AH48" s="210">
        <v>0.14121962402567628</v>
      </c>
      <c r="AI48" s="210">
        <v>0.14121962402567628</v>
      </c>
      <c r="AJ48" s="210">
        <v>0</v>
      </c>
      <c r="AK48" s="210">
        <v>0</v>
      </c>
      <c r="AL48" s="210">
        <v>0</v>
      </c>
      <c r="AM48" s="210">
        <v>0</v>
      </c>
      <c r="AN48" s="210">
        <v>0</v>
      </c>
      <c r="AO48" s="210">
        <v>0</v>
      </c>
      <c r="AP48" s="210">
        <v>0</v>
      </c>
      <c r="AQ48" s="210">
        <v>0</v>
      </c>
      <c r="AR48" s="210">
        <v>0</v>
      </c>
      <c r="AS48" s="210">
        <v>0</v>
      </c>
      <c r="AT48" s="210">
        <v>0</v>
      </c>
      <c r="AU48" s="210">
        <v>0</v>
      </c>
      <c r="AV48" s="210">
        <v>0</v>
      </c>
      <c r="AW48" s="210">
        <v>0</v>
      </c>
      <c r="AX48" s="210">
        <v>0</v>
      </c>
      <c r="AY48" s="210">
        <v>0</v>
      </c>
      <c r="AZ48" s="210">
        <v>0</v>
      </c>
      <c r="BA48" s="210">
        <v>0</v>
      </c>
      <c r="BB48" s="210">
        <v>0</v>
      </c>
      <c r="BC48" s="211">
        <v>169.45170443475664</v>
      </c>
      <c r="BD48" s="211">
        <v>169.45170443475664</v>
      </c>
      <c r="BE48" s="211">
        <v>169.45170443475664</v>
      </c>
      <c r="BF48" s="211">
        <v>169.45170443475664</v>
      </c>
      <c r="BG48" s="211">
        <v>169.45170443475664</v>
      </c>
      <c r="BH48" s="211">
        <v>169.45170443475664</v>
      </c>
      <c r="BI48" s="211">
        <v>169.45170443475664</v>
      </c>
      <c r="BJ48" s="211">
        <v>162.49999999999997</v>
      </c>
      <c r="BK48" s="211">
        <v>162.49999999999997</v>
      </c>
      <c r="BL48" s="211">
        <v>162.49999999999997</v>
      </c>
      <c r="BM48" s="211">
        <v>162.49999999999997</v>
      </c>
      <c r="BN48" s="211">
        <v>162.49999999999997</v>
      </c>
      <c r="BO48" s="211">
        <v>162.49999999999997</v>
      </c>
      <c r="BP48" s="211">
        <v>162.49999999999997</v>
      </c>
      <c r="BQ48" s="211">
        <v>162.49999999999997</v>
      </c>
      <c r="BR48" s="211">
        <v>162.49999999999997</v>
      </c>
      <c r="BS48" s="211">
        <v>162.49999999999997</v>
      </c>
      <c r="BT48" s="211">
        <v>162.49999999999997</v>
      </c>
      <c r="BU48" s="211">
        <v>162.49999999999997</v>
      </c>
      <c r="BV48" s="211">
        <v>162.49999999999997</v>
      </c>
      <c r="BW48" s="211">
        <v>162.49999999999997</v>
      </c>
      <c r="BX48" s="211">
        <v>162.49999999999997</v>
      </c>
      <c r="BY48" s="211">
        <v>162.49999999999997</v>
      </c>
      <c r="BZ48" s="211">
        <v>162.49999999999997</v>
      </c>
      <c r="CA48" s="211">
        <v>162.49999999999997</v>
      </c>
      <c r="CB48" s="211">
        <v>162.49999999999997</v>
      </c>
      <c r="CC48" s="211">
        <v>3.1076519072845672</v>
      </c>
      <c r="CD48" s="211">
        <v>3.1076519072845672</v>
      </c>
      <c r="CE48" s="211">
        <v>3.1076519072845672</v>
      </c>
      <c r="CF48" s="211">
        <v>3.1076519072845672</v>
      </c>
      <c r="CG48" s="211">
        <v>3.1076519072845672</v>
      </c>
      <c r="CH48" s="211">
        <v>3.1076519072845672</v>
      </c>
      <c r="CI48" s="211">
        <v>3.1076519072845672</v>
      </c>
      <c r="CJ48" s="211">
        <v>3.0907731165951899</v>
      </c>
      <c r="CK48" s="211">
        <v>3.0907731165951899</v>
      </c>
      <c r="CL48" s="211">
        <v>3.0907731165951899</v>
      </c>
      <c r="CM48" s="211">
        <v>3.0907731165951899</v>
      </c>
      <c r="CN48" s="211">
        <v>3.0907731165951899</v>
      </c>
      <c r="CO48" s="211">
        <v>3.0907731165951899</v>
      </c>
      <c r="CP48" s="211">
        <v>3.0907731165951899</v>
      </c>
      <c r="CQ48" s="211">
        <v>3.0907731165951899</v>
      </c>
      <c r="CR48" s="211">
        <v>3.0907731165951899</v>
      </c>
      <c r="CS48" s="211">
        <v>3.0907731165951899</v>
      </c>
      <c r="CT48" s="211">
        <v>3.0907731165951899</v>
      </c>
      <c r="CU48" s="211">
        <v>3.0907731165951899</v>
      </c>
      <c r="CV48" s="211">
        <v>3.0907731165951899</v>
      </c>
      <c r="CW48" s="211">
        <v>3.0907731165951899</v>
      </c>
      <c r="CX48" s="211">
        <v>3.0907731165951899</v>
      </c>
      <c r="CY48" s="211">
        <v>3.0907731165951899</v>
      </c>
      <c r="CZ48" s="211">
        <v>3.0907731165951899</v>
      </c>
      <c r="DA48" s="211">
        <v>3.0907731165951899</v>
      </c>
      <c r="DB48" s="211">
        <v>3.0907731165951899</v>
      </c>
      <c r="DC48" s="211">
        <v>6960.7860000000001</v>
      </c>
      <c r="DD48" s="211">
        <v>6960.7860000000001</v>
      </c>
      <c r="DE48" s="211">
        <v>6960.7860000000001</v>
      </c>
      <c r="DF48" s="211">
        <v>6960.7860000000001</v>
      </c>
      <c r="DG48" s="211">
        <v>6960.7860000000001</v>
      </c>
      <c r="DH48" s="211">
        <v>6960.7860000000001</v>
      </c>
      <c r="DI48" s="211">
        <v>6960.7860000000001</v>
      </c>
      <c r="DJ48" s="211">
        <v>6922.9794330379336</v>
      </c>
      <c r="DK48" s="211">
        <v>6922.9794330379336</v>
      </c>
      <c r="DL48" s="211">
        <v>6922.9794330379336</v>
      </c>
      <c r="DM48" s="211">
        <v>6922.9794330379336</v>
      </c>
      <c r="DN48" s="211">
        <v>6922.9794330379336</v>
      </c>
      <c r="DO48" s="211">
        <v>6922.9794330379336</v>
      </c>
      <c r="DP48" s="211">
        <v>6922.9794330379336</v>
      </c>
      <c r="DQ48" s="211">
        <v>6922.9794330379336</v>
      </c>
      <c r="DR48" s="211">
        <v>6922.9794330379336</v>
      </c>
      <c r="DS48" s="211">
        <v>6922.9794330379336</v>
      </c>
      <c r="DT48" s="211">
        <v>6922.9794330379336</v>
      </c>
      <c r="DU48" s="211">
        <v>6922.9794330379336</v>
      </c>
      <c r="DV48" s="211">
        <v>6922.9794330379336</v>
      </c>
      <c r="DW48" s="211">
        <v>6922.9794330379336</v>
      </c>
      <c r="DX48" s="211">
        <v>6922.9794330379336</v>
      </c>
      <c r="DY48" s="211">
        <v>6922.9794330379336</v>
      </c>
      <c r="DZ48" s="211">
        <v>6922.9794330379336</v>
      </c>
      <c r="EA48" s="211">
        <v>6922.9794330379336</v>
      </c>
      <c r="EB48" s="211">
        <v>6922.9794330379336</v>
      </c>
    </row>
    <row r="49" spans="1:132" ht="22.5" x14ac:dyDescent="0.2">
      <c r="A49" s="209">
        <v>36</v>
      </c>
      <c r="B49" s="219" t="s">
        <v>1026</v>
      </c>
      <c r="C49" s="210">
        <v>0.28274117569839596</v>
      </c>
      <c r="D49" s="210">
        <v>0.28274117569839596</v>
      </c>
      <c r="E49" s="210">
        <v>0.28274117569839596</v>
      </c>
      <c r="F49" s="210">
        <v>0.28274117569839596</v>
      </c>
      <c r="G49" s="210">
        <v>0.28274117569839596</v>
      </c>
      <c r="H49" s="210">
        <v>0.28274117569839596</v>
      </c>
      <c r="I49" s="210">
        <v>0.28274117569839596</v>
      </c>
      <c r="J49" s="210">
        <v>0.28274117569839596</v>
      </c>
      <c r="K49" s="210">
        <v>0.28274117569839596</v>
      </c>
      <c r="L49" s="210">
        <v>0.28274117569839596</v>
      </c>
      <c r="M49" s="210">
        <v>0.28274117569839596</v>
      </c>
      <c r="N49" s="210">
        <v>0.28274117569839596</v>
      </c>
      <c r="O49" s="210">
        <v>0.28274117569839596</v>
      </c>
      <c r="P49" s="210">
        <v>0.28274117569839596</v>
      </c>
      <c r="Q49" s="210">
        <v>0.28274117569839596</v>
      </c>
      <c r="R49" s="210">
        <v>0.28274117569839596</v>
      </c>
      <c r="S49" s="210">
        <v>0.28274117569839596</v>
      </c>
      <c r="T49" s="210">
        <v>0.28274117569839596</v>
      </c>
      <c r="U49" s="210">
        <v>0.28274117569839596</v>
      </c>
      <c r="V49" s="210">
        <v>0.28274117569839596</v>
      </c>
      <c r="W49" s="210">
        <v>0.28274117569839596</v>
      </c>
      <c r="X49" s="210">
        <v>0.28274117569839596</v>
      </c>
      <c r="Y49" s="210">
        <v>0.28274117569839596</v>
      </c>
      <c r="Z49" s="210">
        <v>0.28274117569839596</v>
      </c>
      <c r="AA49" s="210">
        <v>0.28274117569839596</v>
      </c>
      <c r="AB49" s="210">
        <v>0.28274117569839596</v>
      </c>
      <c r="AC49" s="210">
        <v>0.14121962402567628</v>
      </c>
      <c r="AD49" s="210">
        <v>0.14121962402567628</v>
      </c>
      <c r="AE49" s="210">
        <v>0.14121962402567628</v>
      </c>
      <c r="AF49" s="210">
        <v>0.14121962402567628</v>
      </c>
      <c r="AG49" s="210">
        <v>0.14121962402567628</v>
      </c>
      <c r="AH49" s="210">
        <v>0.14121962402567628</v>
      </c>
      <c r="AI49" s="210">
        <v>0.14121962402567628</v>
      </c>
      <c r="AJ49" s="210">
        <v>0.14121962402567628</v>
      </c>
      <c r="AK49" s="210">
        <v>0</v>
      </c>
      <c r="AL49" s="210">
        <v>0</v>
      </c>
      <c r="AM49" s="210">
        <v>0</v>
      </c>
      <c r="AN49" s="210">
        <v>0</v>
      </c>
      <c r="AO49" s="210">
        <v>0</v>
      </c>
      <c r="AP49" s="210">
        <v>0</v>
      </c>
      <c r="AQ49" s="210">
        <v>0</v>
      </c>
      <c r="AR49" s="210">
        <v>0</v>
      </c>
      <c r="AS49" s="210">
        <v>0</v>
      </c>
      <c r="AT49" s="210">
        <v>0</v>
      </c>
      <c r="AU49" s="210">
        <v>0</v>
      </c>
      <c r="AV49" s="210">
        <v>0</v>
      </c>
      <c r="AW49" s="210">
        <v>0</v>
      </c>
      <c r="AX49" s="210">
        <v>0</v>
      </c>
      <c r="AY49" s="210">
        <v>0</v>
      </c>
      <c r="AZ49" s="210">
        <v>0</v>
      </c>
      <c r="BA49" s="210">
        <v>0</v>
      </c>
      <c r="BB49" s="210">
        <v>0</v>
      </c>
      <c r="BC49" s="211">
        <v>173.71200691974269</v>
      </c>
      <c r="BD49" s="211">
        <v>173.71200691974269</v>
      </c>
      <c r="BE49" s="211">
        <v>173.71200691974269</v>
      </c>
      <c r="BF49" s="211">
        <v>173.71200691974269</v>
      </c>
      <c r="BG49" s="211">
        <v>173.71200691974269</v>
      </c>
      <c r="BH49" s="211">
        <v>173.71200691974269</v>
      </c>
      <c r="BI49" s="211">
        <v>173.71200691974269</v>
      </c>
      <c r="BJ49" s="211">
        <v>173.71200691974269</v>
      </c>
      <c r="BK49" s="211">
        <v>167.42725109723136</v>
      </c>
      <c r="BL49" s="211">
        <v>167.42725109723136</v>
      </c>
      <c r="BM49" s="211">
        <v>167.42725109723136</v>
      </c>
      <c r="BN49" s="211">
        <v>167.42725109723136</v>
      </c>
      <c r="BO49" s="211">
        <v>167.42725109723136</v>
      </c>
      <c r="BP49" s="211">
        <v>167.42725109723136</v>
      </c>
      <c r="BQ49" s="211">
        <v>167.42725109723136</v>
      </c>
      <c r="BR49" s="211">
        <v>167.42725109723136</v>
      </c>
      <c r="BS49" s="211">
        <v>167.42725109723136</v>
      </c>
      <c r="BT49" s="211">
        <v>167.42725109723136</v>
      </c>
      <c r="BU49" s="211">
        <v>167.42725109723136</v>
      </c>
      <c r="BV49" s="211">
        <v>167.42725109723136</v>
      </c>
      <c r="BW49" s="211">
        <v>167.42725109723136</v>
      </c>
      <c r="BX49" s="211">
        <v>167.42725109723136</v>
      </c>
      <c r="BY49" s="211">
        <v>167.42725109723136</v>
      </c>
      <c r="BZ49" s="211">
        <v>167.42725109723136</v>
      </c>
      <c r="CA49" s="211">
        <v>167.42725109723136</v>
      </c>
      <c r="CB49" s="211">
        <v>167.42725109723136</v>
      </c>
      <c r="CC49" s="211">
        <v>1.9688681233492773</v>
      </c>
      <c r="CD49" s="211">
        <v>1.9688681233492773</v>
      </c>
      <c r="CE49" s="211">
        <v>1.9688681233492773</v>
      </c>
      <c r="CF49" s="211">
        <v>1.9688681233492773</v>
      </c>
      <c r="CG49" s="211">
        <v>1.9688681233492773</v>
      </c>
      <c r="CH49" s="211">
        <v>1.9688681233492773</v>
      </c>
      <c r="CI49" s="211">
        <v>1.9688681233492773</v>
      </c>
      <c r="CJ49" s="211">
        <v>1.9688681233492773</v>
      </c>
      <c r="CK49" s="211">
        <v>1.9688681233492773</v>
      </c>
      <c r="CL49" s="211">
        <v>1.9688681233492773</v>
      </c>
      <c r="CM49" s="211">
        <v>1.9688681233492773</v>
      </c>
      <c r="CN49" s="211">
        <v>1.9688681233492773</v>
      </c>
      <c r="CO49" s="211">
        <v>1.9688681233492773</v>
      </c>
      <c r="CP49" s="211">
        <v>1.9688681233492773</v>
      </c>
      <c r="CQ49" s="211">
        <v>1.9688681233492773</v>
      </c>
      <c r="CR49" s="211">
        <v>1.9688681233492773</v>
      </c>
      <c r="CS49" s="211">
        <v>1.9688681233492773</v>
      </c>
      <c r="CT49" s="211">
        <v>1.9688681233492773</v>
      </c>
      <c r="CU49" s="211">
        <v>1.9688681233492773</v>
      </c>
      <c r="CV49" s="211">
        <v>1.9688681233492773</v>
      </c>
      <c r="CW49" s="211">
        <v>1.9688681233492773</v>
      </c>
      <c r="CX49" s="211">
        <v>1.9688681233492773</v>
      </c>
      <c r="CY49" s="211">
        <v>1.9688681233492773</v>
      </c>
      <c r="CZ49" s="211">
        <v>1.9688681233492773</v>
      </c>
      <c r="DA49" s="211">
        <v>1.9688681233492773</v>
      </c>
      <c r="DB49" s="211">
        <v>1.9688681233492773</v>
      </c>
      <c r="DC49" s="211">
        <v>1597.5139999999999</v>
      </c>
      <c r="DD49" s="211">
        <v>1597.5139999999999</v>
      </c>
      <c r="DE49" s="211">
        <v>1597.5139999999999</v>
      </c>
      <c r="DF49" s="211">
        <v>1597.5139999999999</v>
      </c>
      <c r="DG49" s="211">
        <v>1597.5139999999999</v>
      </c>
      <c r="DH49" s="211">
        <v>1597.5139999999999</v>
      </c>
      <c r="DI49" s="211">
        <v>1597.5139999999999</v>
      </c>
      <c r="DJ49" s="211">
        <v>1597.5139999999999</v>
      </c>
      <c r="DK49" s="211">
        <v>1597.5139999999999</v>
      </c>
      <c r="DL49" s="211">
        <v>1597.5139999999999</v>
      </c>
      <c r="DM49" s="211">
        <v>1597.5139999999999</v>
      </c>
      <c r="DN49" s="211">
        <v>1597.5139999999999</v>
      </c>
      <c r="DO49" s="211">
        <v>1597.5139999999999</v>
      </c>
      <c r="DP49" s="211">
        <v>1597.5139999999999</v>
      </c>
      <c r="DQ49" s="211">
        <v>1597.5139999999999</v>
      </c>
      <c r="DR49" s="211">
        <v>1597.5139999999999</v>
      </c>
      <c r="DS49" s="211">
        <v>1597.5139999999999</v>
      </c>
      <c r="DT49" s="211">
        <v>1597.5139999999999</v>
      </c>
      <c r="DU49" s="211">
        <v>1597.5139999999999</v>
      </c>
      <c r="DV49" s="211">
        <v>1597.5139999999999</v>
      </c>
      <c r="DW49" s="211">
        <v>1597.5139999999999</v>
      </c>
      <c r="DX49" s="211">
        <v>1597.5139999999999</v>
      </c>
      <c r="DY49" s="211">
        <v>1597.5139999999999</v>
      </c>
      <c r="DZ49" s="211">
        <v>1597.5139999999999</v>
      </c>
      <c r="EA49" s="211">
        <v>1597.5139999999999</v>
      </c>
      <c r="EB49" s="211">
        <v>1597.5139999999999</v>
      </c>
    </row>
    <row r="50" spans="1:132" ht="22.5" x14ac:dyDescent="0.2">
      <c r="A50" s="209">
        <v>37</v>
      </c>
      <c r="B50" s="219" t="s">
        <v>1027</v>
      </c>
      <c r="C50" s="210">
        <v>0.28274117569839596</v>
      </c>
      <c r="D50" s="210">
        <v>0.28274117569839596</v>
      </c>
      <c r="E50" s="210">
        <v>0.28274117569839596</v>
      </c>
      <c r="F50" s="210">
        <v>0.28274117569839596</v>
      </c>
      <c r="G50" s="210">
        <v>0.28274117569839596</v>
      </c>
      <c r="H50" s="210">
        <v>0.28274117569839596</v>
      </c>
      <c r="I50" s="210">
        <v>0.28274117569839596</v>
      </c>
      <c r="J50" s="210">
        <v>0.28274117569839596</v>
      </c>
      <c r="K50" s="210">
        <v>0.28274117569839596</v>
      </c>
      <c r="L50" s="210">
        <v>0.28274117569839596</v>
      </c>
      <c r="M50" s="210">
        <v>0.28274117569839596</v>
      </c>
      <c r="N50" s="210">
        <v>0.28274117569839596</v>
      </c>
      <c r="O50" s="210">
        <v>0.28274117569839596</v>
      </c>
      <c r="P50" s="210">
        <v>0.28274117569839596</v>
      </c>
      <c r="Q50" s="210">
        <v>0.28274117569839596</v>
      </c>
      <c r="R50" s="210">
        <v>0.28274117569839596</v>
      </c>
      <c r="S50" s="210">
        <v>0.28274117569839596</v>
      </c>
      <c r="T50" s="210">
        <v>0.28274117569839596</v>
      </c>
      <c r="U50" s="210">
        <v>0.28274117569839596</v>
      </c>
      <c r="V50" s="210">
        <v>0.28274117569839596</v>
      </c>
      <c r="W50" s="210">
        <v>0.28274117569839596</v>
      </c>
      <c r="X50" s="210">
        <v>0.28274117569839596</v>
      </c>
      <c r="Y50" s="210">
        <v>0.28274117569839596</v>
      </c>
      <c r="Z50" s="210">
        <v>0.28274117569839596</v>
      </c>
      <c r="AA50" s="210">
        <v>0.28274117569839596</v>
      </c>
      <c r="AB50" s="210">
        <v>0.28274117569839596</v>
      </c>
      <c r="AC50" s="210">
        <v>0.16381143338280441</v>
      </c>
      <c r="AD50" s="210">
        <v>0.16381143338280441</v>
      </c>
      <c r="AE50" s="210">
        <v>0.16381143338280441</v>
      </c>
      <c r="AF50" s="210">
        <v>0.16381143338280441</v>
      </c>
      <c r="AG50" s="210">
        <v>0.16381143338280441</v>
      </c>
      <c r="AH50" s="210">
        <v>0.16381143338280441</v>
      </c>
      <c r="AI50" s="210">
        <v>0</v>
      </c>
      <c r="AJ50" s="210">
        <v>0</v>
      </c>
      <c r="AK50" s="210">
        <v>0</v>
      </c>
      <c r="AL50" s="210">
        <v>0</v>
      </c>
      <c r="AM50" s="210">
        <v>0</v>
      </c>
      <c r="AN50" s="210">
        <v>0</v>
      </c>
      <c r="AO50" s="210">
        <v>0</v>
      </c>
      <c r="AP50" s="210">
        <v>0</v>
      </c>
      <c r="AQ50" s="210">
        <v>0</v>
      </c>
      <c r="AR50" s="210">
        <v>0</v>
      </c>
      <c r="AS50" s="210">
        <v>0</v>
      </c>
      <c r="AT50" s="210">
        <v>0</v>
      </c>
      <c r="AU50" s="210">
        <v>0</v>
      </c>
      <c r="AV50" s="210">
        <v>0</v>
      </c>
      <c r="AW50" s="210">
        <v>0</v>
      </c>
      <c r="AX50" s="210">
        <v>0</v>
      </c>
      <c r="AY50" s="210">
        <v>0</v>
      </c>
      <c r="AZ50" s="210">
        <v>0</v>
      </c>
      <c r="BA50" s="210">
        <v>0</v>
      </c>
      <c r="BB50" s="210">
        <v>0</v>
      </c>
      <c r="BC50" s="211">
        <v>166.39919433799218</v>
      </c>
      <c r="BD50" s="211">
        <v>166.39919433799218</v>
      </c>
      <c r="BE50" s="211">
        <v>166.39919433799218</v>
      </c>
      <c r="BF50" s="211">
        <v>166.39919433799218</v>
      </c>
      <c r="BG50" s="211">
        <v>166.39919433799218</v>
      </c>
      <c r="BH50" s="211">
        <v>166.39919433799218</v>
      </c>
      <c r="BI50" s="211">
        <v>159.54817698669828</v>
      </c>
      <c r="BJ50" s="211">
        <v>159.54817698669828</v>
      </c>
      <c r="BK50" s="211">
        <v>159.54817698669828</v>
      </c>
      <c r="BL50" s="211">
        <v>159.54817698669828</v>
      </c>
      <c r="BM50" s="211">
        <v>159.54817698669828</v>
      </c>
      <c r="BN50" s="211">
        <v>159.54817698669828</v>
      </c>
      <c r="BO50" s="211">
        <v>159.54817698669828</v>
      </c>
      <c r="BP50" s="211">
        <v>159.54817698669828</v>
      </c>
      <c r="BQ50" s="211">
        <v>159.54817698669828</v>
      </c>
      <c r="BR50" s="211">
        <v>159.54817698669828</v>
      </c>
      <c r="BS50" s="211">
        <v>159.54817698669828</v>
      </c>
      <c r="BT50" s="211">
        <v>159.54817698669828</v>
      </c>
      <c r="BU50" s="211">
        <v>159.54817698669828</v>
      </c>
      <c r="BV50" s="211">
        <v>159.54817698669828</v>
      </c>
      <c r="BW50" s="211">
        <v>159.54817698669828</v>
      </c>
      <c r="BX50" s="211">
        <v>159.54817698669828</v>
      </c>
      <c r="BY50" s="211">
        <v>159.54817698669828</v>
      </c>
      <c r="BZ50" s="211">
        <v>159.54817698669828</v>
      </c>
      <c r="CA50" s="211">
        <v>159.54817698669828</v>
      </c>
      <c r="CB50" s="211">
        <v>159.54817698669828</v>
      </c>
      <c r="CC50" s="211">
        <v>2.2847569083130996</v>
      </c>
      <c r="CD50" s="211">
        <v>2.2847569083130996</v>
      </c>
      <c r="CE50" s="211">
        <v>2.2847569083130996</v>
      </c>
      <c r="CF50" s="211">
        <v>2.2847569083130996</v>
      </c>
      <c r="CG50" s="211">
        <v>2.2847569083130996</v>
      </c>
      <c r="CH50" s="211">
        <v>2.2847569083130996</v>
      </c>
      <c r="CI50" s="211">
        <v>2.2847569083130996</v>
      </c>
      <c r="CJ50" s="211">
        <v>2.2847569083130996</v>
      </c>
      <c r="CK50" s="211">
        <v>2.2847569083130996</v>
      </c>
      <c r="CL50" s="211">
        <v>2.2847569083130996</v>
      </c>
      <c r="CM50" s="211">
        <v>2.2847569083130996</v>
      </c>
      <c r="CN50" s="211">
        <v>2.2847569083130996</v>
      </c>
      <c r="CO50" s="211">
        <v>2.2847569083130996</v>
      </c>
      <c r="CP50" s="211">
        <v>2.2847569083130996</v>
      </c>
      <c r="CQ50" s="211">
        <v>2.2847569083130996</v>
      </c>
      <c r="CR50" s="211">
        <v>2.2847569083130996</v>
      </c>
      <c r="CS50" s="211">
        <v>2.2847569083130996</v>
      </c>
      <c r="CT50" s="211">
        <v>2.2847569083130996</v>
      </c>
      <c r="CU50" s="211">
        <v>2.2847569083130996</v>
      </c>
      <c r="CV50" s="211">
        <v>2.2847569083130996</v>
      </c>
      <c r="CW50" s="211">
        <v>2.2847569083130996</v>
      </c>
      <c r="CX50" s="211">
        <v>2.2847569083130996</v>
      </c>
      <c r="CY50" s="211">
        <v>2.2847569083130996</v>
      </c>
      <c r="CZ50" s="211">
        <v>2.2847569083130996</v>
      </c>
      <c r="DA50" s="211">
        <v>2.2847569083130996</v>
      </c>
      <c r="DB50" s="211">
        <v>2.2847569083130996</v>
      </c>
      <c r="DC50" s="211">
        <v>3161.7379999999998</v>
      </c>
      <c r="DD50" s="211">
        <v>3161.7379999999998</v>
      </c>
      <c r="DE50" s="211">
        <v>3161.7379999999998</v>
      </c>
      <c r="DF50" s="211">
        <v>3161.7379999999998</v>
      </c>
      <c r="DG50" s="211">
        <v>3161.7379999999998</v>
      </c>
      <c r="DH50" s="211">
        <v>3161.7379999999998</v>
      </c>
      <c r="DI50" s="211">
        <v>3161.7379999999998</v>
      </c>
      <c r="DJ50" s="211">
        <v>3161.7379999999998</v>
      </c>
      <c r="DK50" s="211">
        <v>3161.7379999999998</v>
      </c>
      <c r="DL50" s="211">
        <v>3161.7379999999998</v>
      </c>
      <c r="DM50" s="211">
        <v>3161.7379999999998</v>
      </c>
      <c r="DN50" s="211">
        <v>3161.7379999999998</v>
      </c>
      <c r="DO50" s="211">
        <v>3161.7379999999998</v>
      </c>
      <c r="DP50" s="211">
        <v>3161.7379999999998</v>
      </c>
      <c r="DQ50" s="211">
        <v>3161.7379999999998</v>
      </c>
      <c r="DR50" s="211">
        <v>3161.7379999999998</v>
      </c>
      <c r="DS50" s="211">
        <v>3161.7379999999998</v>
      </c>
      <c r="DT50" s="211">
        <v>3161.7379999999998</v>
      </c>
      <c r="DU50" s="211">
        <v>3161.7379999999998</v>
      </c>
      <c r="DV50" s="211">
        <v>3161.7379999999998</v>
      </c>
      <c r="DW50" s="211">
        <v>3161.7379999999998</v>
      </c>
      <c r="DX50" s="211">
        <v>3161.7379999999998</v>
      </c>
      <c r="DY50" s="211">
        <v>3161.7379999999998</v>
      </c>
      <c r="DZ50" s="211">
        <v>3161.7379999999998</v>
      </c>
      <c r="EA50" s="211">
        <v>3161.7379999999998</v>
      </c>
      <c r="EB50" s="211">
        <v>3161.7379999999998</v>
      </c>
    </row>
    <row r="51" spans="1:132" x14ac:dyDescent="0.2">
      <c r="A51" s="209">
        <v>38</v>
      </c>
      <c r="B51" s="219" t="s">
        <v>1028</v>
      </c>
      <c r="C51" s="210">
        <v>0.28274117569839596</v>
      </c>
      <c r="D51" s="210">
        <v>0.28274117569839596</v>
      </c>
      <c r="E51" s="210">
        <v>0.28274117569839596</v>
      </c>
      <c r="F51" s="210">
        <v>0.28274117569839596</v>
      </c>
      <c r="G51" s="210">
        <v>0.28274117569839596</v>
      </c>
      <c r="H51" s="210">
        <v>0.28274117569839596</v>
      </c>
      <c r="I51" s="210">
        <v>0.24445631041949323</v>
      </c>
      <c r="J51" s="210">
        <v>0.24445631041949323</v>
      </c>
      <c r="K51" s="210">
        <v>0.24445631041949323</v>
      </c>
      <c r="L51" s="210">
        <v>0.24445631041949323</v>
      </c>
      <c r="M51" s="210">
        <v>0.24445631041949323</v>
      </c>
      <c r="N51" s="210">
        <v>0.24445631041949323</v>
      </c>
      <c r="O51" s="210">
        <v>0.24445631041949323</v>
      </c>
      <c r="P51" s="210">
        <v>0.24445631041949323</v>
      </c>
      <c r="Q51" s="210">
        <v>0.24445631041949323</v>
      </c>
      <c r="R51" s="210">
        <v>0.24445631041949323</v>
      </c>
      <c r="S51" s="210">
        <v>0.24445631041949323</v>
      </c>
      <c r="T51" s="210">
        <v>0.24445631041949323</v>
      </c>
      <c r="U51" s="210">
        <v>0.24445631041949323</v>
      </c>
      <c r="V51" s="210">
        <v>0.24445631041949323</v>
      </c>
      <c r="W51" s="210">
        <v>0.24445631041949323</v>
      </c>
      <c r="X51" s="210">
        <v>0.24445631041949323</v>
      </c>
      <c r="Y51" s="210">
        <v>0.24445631041949323</v>
      </c>
      <c r="Z51" s="210">
        <v>0.24445631041949323</v>
      </c>
      <c r="AA51" s="210">
        <v>0.24445631041949323</v>
      </c>
      <c r="AB51" s="210">
        <v>0.24445631041949323</v>
      </c>
      <c r="AC51" s="210">
        <v>0.14121962402567628</v>
      </c>
      <c r="AD51" s="210">
        <v>0.14121962402567628</v>
      </c>
      <c r="AE51" s="210">
        <v>0.14121962402567628</v>
      </c>
      <c r="AF51" s="210">
        <v>0.14121962402567628</v>
      </c>
      <c r="AG51" s="210">
        <v>0</v>
      </c>
      <c r="AH51" s="210">
        <v>0</v>
      </c>
      <c r="AI51" s="210">
        <v>0</v>
      </c>
      <c r="AJ51" s="210">
        <v>0</v>
      </c>
      <c r="AK51" s="210">
        <v>0</v>
      </c>
      <c r="AL51" s="210">
        <v>0</v>
      </c>
      <c r="AM51" s="210">
        <v>0</v>
      </c>
      <c r="AN51" s="210">
        <v>0</v>
      </c>
      <c r="AO51" s="210">
        <v>0</v>
      </c>
      <c r="AP51" s="210">
        <v>0</v>
      </c>
      <c r="AQ51" s="210">
        <v>0</v>
      </c>
      <c r="AR51" s="210">
        <v>0</v>
      </c>
      <c r="AS51" s="210">
        <v>0</v>
      </c>
      <c r="AT51" s="210">
        <v>0</v>
      </c>
      <c r="AU51" s="210">
        <v>0</v>
      </c>
      <c r="AV51" s="210">
        <v>0</v>
      </c>
      <c r="AW51" s="210">
        <v>0</v>
      </c>
      <c r="AX51" s="210">
        <v>0</v>
      </c>
      <c r="AY51" s="210">
        <v>0</v>
      </c>
      <c r="AZ51" s="210">
        <v>0</v>
      </c>
      <c r="BA51" s="210">
        <v>0</v>
      </c>
      <c r="BB51" s="210">
        <v>0</v>
      </c>
      <c r="BC51" s="211">
        <v>161.12838221979317</v>
      </c>
      <c r="BD51" s="211">
        <v>161.12838221979317</v>
      </c>
      <c r="BE51" s="211">
        <v>161.12838221979317</v>
      </c>
      <c r="BF51" s="211">
        <v>161.12838221979317</v>
      </c>
      <c r="BG51" s="211">
        <v>159.15175000000005</v>
      </c>
      <c r="BH51" s="211">
        <v>159.15175000000005</v>
      </c>
      <c r="BI51" s="211">
        <v>159.15175000000005</v>
      </c>
      <c r="BJ51" s="211">
        <v>159.15175000000005</v>
      </c>
      <c r="BK51" s="211">
        <v>159.15175000000005</v>
      </c>
      <c r="BL51" s="211">
        <v>159.15175000000005</v>
      </c>
      <c r="BM51" s="211">
        <v>159.15175000000005</v>
      </c>
      <c r="BN51" s="211">
        <v>159.15175000000005</v>
      </c>
      <c r="BO51" s="211">
        <v>159.15175000000005</v>
      </c>
      <c r="BP51" s="211">
        <v>159.15175000000005</v>
      </c>
      <c r="BQ51" s="211">
        <v>159.15175000000005</v>
      </c>
      <c r="BR51" s="211">
        <v>159.15175000000005</v>
      </c>
      <c r="BS51" s="211">
        <v>159.15175000000005</v>
      </c>
      <c r="BT51" s="211">
        <v>159.15175000000005</v>
      </c>
      <c r="BU51" s="211">
        <v>159.15175000000005</v>
      </c>
      <c r="BV51" s="211">
        <v>159.15175000000005</v>
      </c>
      <c r="BW51" s="211">
        <v>159.15175000000005</v>
      </c>
      <c r="BX51" s="211">
        <v>159.15175000000005</v>
      </c>
      <c r="BY51" s="211">
        <v>159.15175000000005</v>
      </c>
      <c r="BZ51" s="211">
        <v>159.15175000000005</v>
      </c>
      <c r="CA51" s="211">
        <v>159.15175000000005</v>
      </c>
      <c r="CB51" s="211">
        <v>159.15175000000005</v>
      </c>
      <c r="CC51" s="211">
        <v>2.0688237666207452</v>
      </c>
      <c r="CD51" s="211">
        <v>2.0688237666207452</v>
      </c>
      <c r="CE51" s="211">
        <v>2.0688237666207452</v>
      </c>
      <c r="CF51" s="211">
        <v>2.0688237666207452</v>
      </c>
      <c r="CG51" s="211">
        <v>2.0688237666207452</v>
      </c>
      <c r="CH51" s="211">
        <v>2.0688237666207452</v>
      </c>
      <c r="CI51" s="211">
        <v>2.0688237666207452</v>
      </c>
      <c r="CJ51" s="211">
        <v>1.63465285430764</v>
      </c>
      <c r="CK51" s="211">
        <v>1.63465285430764</v>
      </c>
      <c r="CL51" s="211">
        <v>1.63465285430764</v>
      </c>
      <c r="CM51" s="211">
        <v>1.63465285430764</v>
      </c>
      <c r="CN51" s="211">
        <v>1.63465285430764</v>
      </c>
      <c r="CO51" s="211">
        <v>1.63465285430764</v>
      </c>
      <c r="CP51" s="211">
        <v>1.63465285430764</v>
      </c>
      <c r="CQ51" s="211">
        <v>1.63465285430764</v>
      </c>
      <c r="CR51" s="211">
        <v>1.63465285430764</v>
      </c>
      <c r="CS51" s="211">
        <v>1.63465285430764</v>
      </c>
      <c r="CT51" s="211">
        <v>1.63465285430764</v>
      </c>
      <c r="CU51" s="211">
        <v>1.63465285430764</v>
      </c>
      <c r="CV51" s="211">
        <v>1.63465285430764</v>
      </c>
      <c r="CW51" s="211">
        <v>1.63465285430764</v>
      </c>
      <c r="CX51" s="211">
        <v>1.63465285430764</v>
      </c>
      <c r="CY51" s="211">
        <v>1.63465285430764</v>
      </c>
      <c r="CZ51" s="211">
        <v>1.63465285430764</v>
      </c>
      <c r="DA51" s="211">
        <v>1.63465285430764</v>
      </c>
      <c r="DB51" s="211">
        <v>1.63465285430764</v>
      </c>
      <c r="DC51" s="211">
        <v>7644.1589999999997</v>
      </c>
      <c r="DD51" s="211">
        <v>7644.1589999999997</v>
      </c>
      <c r="DE51" s="211">
        <v>7644.1589999999997</v>
      </c>
      <c r="DF51" s="211">
        <v>7644.1589999999997</v>
      </c>
      <c r="DG51" s="211">
        <v>7644.1589999999997</v>
      </c>
      <c r="DH51" s="211">
        <v>7644.1589999999997</v>
      </c>
      <c r="DI51" s="211">
        <v>7644.1589999999997</v>
      </c>
      <c r="DJ51" s="211">
        <v>6039.9278709669352</v>
      </c>
      <c r="DK51" s="211">
        <v>6039.9278709669352</v>
      </c>
      <c r="DL51" s="211">
        <v>6039.9278709669352</v>
      </c>
      <c r="DM51" s="211">
        <v>6039.9278709669352</v>
      </c>
      <c r="DN51" s="211">
        <v>6039.9278709669352</v>
      </c>
      <c r="DO51" s="211">
        <v>6039.9278709669352</v>
      </c>
      <c r="DP51" s="211">
        <v>6039.9278709669352</v>
      </c>
      <c r="DQ51" s="211">
        <v>6039.9278709669352</v>
      </c>
      <c r="DR51" s="211">
        <v>6039.9278709669352</v>
      </c>
      <c r="DS51" s="211">
        <v>6039.9278709669352</v>
      </c>
      <c r="DT51" s="211">
        <v>6039.9278709669352</v>
      </c>
      <c r="DU51" s="211">
        <v>6039.9278709669352</v>
      </c>
      <c r="DV51" s="211">
        <v>6039.9278709669352</v>
      </c>
      <c r="DW51" s="211">
        <v>6039.9278709669352</v>
      </c>
      <c r="DX51" s="211">
        <v>6039.9278709669352</v>
      </c>
      <c r="DY51" s="211">
        <v>6039.9278709669352</v>
      </c>
      <c r="DZ51" s="211">
        <v>6039.9278709669352</v>
      </c>
      <c r="EA51" s="211">
        <v>6039.9278709669352</v>
      </c>
      <c r="EB51" s="211">
        <v>6039.9278709669352</v>
      </c>
    </row>
    <row r="52" spans="1:132" x14ac:dyDescent="0.2">
      <c r="A52" s="209">
        <v>39</v>
      </c>
      <c r="B52" s="219" t="s">
        <v>1029</v>
      </c>
      <c r="C52" s="210">
        <v>0.28274117569839596</v>
      </c>
      <c r="D52" s="210">
        <v>0.28274117569839596</v>
      </c>
      <c r="E52" s="210">
        <v>0.28274117569839596</v>
      </c>
      <c r="F52" s="210">
        <v>0.28274117569839596</v>
      </c>
      <c r="G52" s="210">
        <v>0.28274117569839596</v>
      </c>
      <c r="H52" s="210">
        <v>0.28274117569839596</v>
      </c>
      <c r="I52" s="210">
        <v>0.28274117569839596</v>
      </c>
      <c r="J52" s="210">
        <v>0.28274117569839596</v>
      </c>
      <c r="K52" s="210">
        <v>0.28274117569839596</v>
      </c>
      <c r="L52" s="210">
        <v>0.28274117569839596</v>
      </c>
      <c r="M52" s="210">
        <v>0.28274117569839596</v>
      </c>
      <c r="N52" s="210">
        <v>0.28274117569839596</v>
      </c>
      <c r="O52" s="210">
        <v>0.28274117569839596</v>
      </c>
      <c r="P52" s="210">
        <v>0.28274117569839596</v>
      </c>
      <c r="Q52" s="210">
        <v>0.28274117569839596</v>
      </c>
      <c r="R52" s="210">
        <v>0.28274117569839596</v>
      </c>
      <c r="S52" s="210">
        <v>0.28274117569839596</v>
      </c>
      <c r="T52" s="210">
        <v>0.28274117569839596</v>
      </c>
      <c r="U52" s="210">
        <v>0.28274117569839596</v>
      </c>
      <c r="V52" s="210">
        <v>0.28274117569839596</v>
      </c>
      <c r="W52" s="210">
        <v>0.28274117569839596</v>
      </c>
      <c r="X52" s="210">
        <v>0.28274117569839596</v>
      </c>
      <c r="Y52" s="210">
        <v>0.28274117569839596</v>
      </c>
      <c r="Z52" s="210">
        <v>0.28274117569839596</v>
      </c>
      <c r="AA52" s="210">
        <v>0.28274117569839596</v>
      </c>
      <c r="AB52" s="210">
        <v>0.28274117569839596</v>
      </c>
      <c r="AC52" s="210">
        <v>0.14121962402567628</v>
      </c>
      <c r="AD52" s="210">
        <v>0.14121962402567628</v>
      </c>
      <c r="AE52" s="210">
        <v>0.14121962402567628</v>
      </c>
      <c r="AF52" s="210">
        <v>0.14121962402567628</v>
      </c>
      <c r="AG52" s="210">
        <v>0</v>
      </c>
      <c r="AH52" s="210">
        <v>0</v>
      </c>
      <c r="AI52" s="210">
        <v>0</v>
      </c>
      <c r="AJ52" s="210">
        <v>0</v>
      </c>
      <c r="AK52" s="210">
        <v>0</v>
      </c>
      <c r="AL52" s="210">
        <v>0</v>
      </c>
      <c r="AM52" s="210">
        <v>0</v>
      </c>
      <c r="AN52" s="210">
        <v>0</v>
      </c>
      <c r="AO52" s="210">
        <v>0</v>
      </c>
      <c r="AP52" s="210">
        <v>0</v>
      </c>
      <c r="AQ52" s="210">
        <v>0</v>
      </c>
      <c r="AR52" s="210">
        <v>0</v>
      </c>
      <c r="AS52" s="210">
        <v>0</v>
      </c>
      <c r="AT52" s="210">
        <v>0</v>
      </c>
      <c r="AU52" s="210">
        <v>0</v>
      </c>
      <c r="AV52" s="210">
        <v>0</v>
      </c>
      <c r="AW52" s="210">
        <v>0</v>
      </c>
      <c r="AX52" s="210">
        <v>0</v>
      </c>
      <c r="AY52" s="210">
        <v>0</v>
      </c>
      <c r="AZ52" s="210">
        <v>0</v>
      </c>
      <c r="BA52" s="210">
        <v>0</v>
      </c>
      <c r="BB52" s="210">
        <v>0</v>
      </c>
      <c r="BC52" s="211">
        <v>166.69955020951892</v>
      </c>
      <c r="BD52" s="211">
        <v>166.69955020951892</v>
      </c>
      <c r="BE52" s="211">
        <v>166.69955020951892</v>
      </c>
      <c r="BF52" s="211">
        <v>166.69955020951892</v>
      </c>
      <c r="BG52" s="211">
        <v>161.17206521739126</v>
      </c>
      <c r="BH52" s="211">
        <v>161.17206521739126</v>
      </c>
      <c r="BI52" s="211">
        <v>161.17206521739126</v>
      </c>
      <c r="BJ52" s="211">
        <v>161.17206521739126</v>
      </c>
      <c r="BK52" s="211">
        <v>161.17206521739126</v>
      </c>
      <c r="BL52" s="211">
        <v>161.17206521739126</v>
      </c>
      <c r="BM52" s="211">
        <v>161.17206521739126</v>
      </c>
      <c r="BN52" s="211">
        <v>161.17206521739126</v>
      </c>
      <c r="BO52" s="211">
        <v>161.17206521739126</v>
      </c>
      <c r="BP52" s="211">
        <v>161.17206521739126</v>
      </c>
      <c r="BQ52" s="211">
        <v>161.17206521739126</v>
      </c>
      <c r="BR52" s="211">
        <v>161.17206521739126</v>
      </c>
      <c r="BS52" s="211">
        <v>161.17206521739126</v>
      </c>
      <c r="BT52" s="211">
        <v>161.17206521739126</v>
      </c>
      <c r="BU52" s="211">
        <v>161.17206521739126</v>
      </c>
      <c r="BV52" s="211">
        <v>161.17206521739126</v>
      </c>
      <c r="BW52" s="211">
        <v>161.17206521739126</v>
      </c>
      <c r="BX52" s="211">
        <v>161.17206521739126</v>
      </c>
      <c r="BY52" s="211">
        <v>161.17206521739126</v>
      </c>
      <c r="BZ52" s="211">
        <v>161.17206521739126</v>
      </c>
      <c r="CA52" s="211">
        <v>161.17206521739126</v>
      </c>
      <c r="CB52" s="211">
        <v>161.17206521739126</v>
      </c>
      <c r="CC52" s="211">
        <v>2.989748309023144</v>
      </c>
      <c r="CD52" s="211">
        <v>2.989748309023144</v>
      </c>
      <c r="CE52" s="211">
        <v>2.989748309023144</v>
      </c>
      <c r="CF52" s="211">
        <v>2.989748309023144</v>
      </c>
      <c r="CG52" s="211">
        <v>2.989748309023144</v>
      </c>
      <c r="CH52" s="211">
        <v>2.989748309023144</v>
      </c>
      <c r="CI52" s="211">
        <v>2.989748309023144</v>
      </c>
      <c r="CJ52" s="211">
        <v>2.989748309023144</v>
      </c>
      <c r="CK52" s="211">
        <v>2.989748309023144</v>
      </c>
      <c r="CL52" s="211">
        <v>2.989748309023144</v>
      </c>
      <c r="CM52" s="211">
        <v>2.989748309023144</v>
      </c>
      <c r="CN52" s="211">
        <v>2.989748309023144</v>
      </c>
      <c r="CO52" s="211">
        <v>2.989748309023144</v>
      </c>
      <c r="CP52" s="211">
        <v>2.989748309023144</v>
      </c>
      <c r="CQ52" s="211">
        <v>2.989748309023144</v>
      </c>
      <c r="CR52" s="211">
        <v>2.989748309023144</v>
      </c>
      <c r="CS52" s="211">
        <v>2.989748309023144</v>
      </c>
      <c r="CT52" s="211">
        <v>2.989748309023144</v>
      </c>
      <c r="CU52" s="211">
        <v>2.989748309023144</v>
      </c>
      <c r="CV52" s="211">
        <v>2.989748309023144</v>
      </c>
      <c r="CW52" s="211">
        <v>2.989748309023144</v>
      </c>
      <c r="CX52" s="211">
        <v>2.989748309023144</v>
      </c>
      <c r="CY52" s="211">
        <v>2.989748309023144</v>
      </c>
      <c r="CZ52" s="211">
        <v>2.989748309023144</v>
      </c>
      <c r="DA52" s="211">
        <v>2.989748309023144</v>
      </c>
      <c r="DB52" s="211">
        <v>2.989748309023144</v>
      </c>
      <c r="DC52" s="211">
        <v>3248.81</v>
      </c>
      <c r="DD52" s="211">
        <v>3248.81</v>
      </c>
      <c r="DE52" s="211">
        <v>3248.81</v>
      </c>
      <c r="DF52" s="211">
        <v>3248.81</v>
      </c>
      <c r="DG52" s="211">
        <v>3248.81</v>
      </c>
      <c r="DH52" s="211">
        <v>3248.81</v>
      </c>
      <c r="DI52" s="211">
        <v>3248.81</v>
      </c>
      <c r="DJ52" s="211">
        <v>3248.81</v>
      </c>
      <c r="DK52" s="211">
        <v>3248.81</v>
      </c>
      <c r="DL52" s="211">
        <v>3248.81</v>
      </c>
      <c r="DM52" s="211">
        <v>3248.81</v>
      </c>
      <c r="DN52" s="211">
        <v>3248.81</v>
      </c>
      <c r="DO52" s="211">
        <v>3248.81</v>
      </c>
      <c r="DP52" s="211">
        <v>3248.81</v>
      </c>
      <c r="DQ52" s="211">
        <v>3248.81</v>
      </c>
      <c r="DR52" s="211">
        <v>3248.81</v>
      </c>
      <c r="DS52" s="211">
        <v>3248.81</v>
      </c>
      <c r="DT52" s="211">
        <v>3248.81</v>
      </c>
      <c r="DU52" s="211">
        <v>3248.81</v>
      </c>
      <c r="DV52" s="211">
        <v>3248.81</v>
      </c>
      <c r="DW52" s="211">
        <v>3248.81</v>
      </c>
      <c r="DX52" s="211">
        <v>3248.81</v>
      </c>
      <c r="DY52" s="211">
        <v>3248.81</v>
      </c>
      <c r="DZ52" s="211">
        <v>3248.81</v>
      </c>
      <c r="EA52" s="211">
        <v>3248.81</v>
      </c>
      <c r="EB52" s="211">
        <v>3248.81</v>
      </c>
    </row>
    <row r="53" spans="1:132" ht="22.5" x14ac:dyDescent="0.2">
      <c r="A53" s="209">
        <v>40</v>
      </c>
      <c r="B53" s="219" t="s">
        <v>1030</v>
      </c>
      <c r="C53" s="210">
        <v>0.28274117569839591</v>
      </c>
      <c r="D53" s="210">
        <v>0.28274117569839591</v>
      </c>
      <c r="E53" s="210">
        <v>0.28274117569839596</v>
      </c>
      <c r="F53" s="210">
        <v>0.28274117569839596</v>
      </c>
      <c r="G53" s="210">
        <v>0.28274117569839596</v>
      </c>
      <c r="H53" s="210">
        <v>0.28274117569839596</v>
      </c>
      <c r="I53" s="210">
        <v>0.22006456039579589</v>
      </c>
      <c r="J53" s="210">
        <v>0.22006456039579589</v>
      </c>
      <c r="K53" s="210">
        <v>0.22006456039579589</v>
      </c>
      <c r="L53" s="210">
        <v>0.22006456039579589</v>
      </c>
      <c r="M53" s="210">
        <v>0.22006456039579589</v>
      </c>
      <c r="N53" s="210">
        <v>0.22006456039579589</v>
      </c>
      <c r="O53" s="210">
        <v>0.22006456039579589</v>
      </c>
      <c r="P53" s="210">
        <v>0.22006456039579589</v>
      </c>
      <c r="Q53" s="210">
        <v>0.22006456039579589</v>
      </c>
      <c r="R53" s="210">
        <v>0.22006456039579589</v>
      </c>
      <c r="S53" s="210">
        <v>0.22006456039579589</v>
      </c>
      <c r="T53" s="210">
        <v>0.22006456039579589</v>
      </c>
      <c r="U53" s="210">
        <v>0.22006456039579589</v>
      </c>
      <c r="V53" s="210">
        <v>0.22006456039579589</v>
      </c>
      <c r="W53" s="210">
        <v>0.22006456039579589</v>
      </c>
      <c r="X53" s="210">
        <v>0.22006456039579589</v>
      </c>
      <c r="Y53" s="210">
        <v>0.22006456039579589</v>
      </c>
      <c r="Z53" s="210">
        <v>0.22006456039579589</v>
      </c>
      <c r="AA53" s="210">
        <v>0.22006456039579589</v>
      </c>
      <c r="AB53" s="210">
        <v>0.22006456039579589</v>
      </c>
      <c r="AC53" s="210">
        <v>0.14121962402567628</v>
      </c>
      <c r="AD53" s="210">
        <v>0.14121962402567628</v>
      </c>
      <c r="AE53" s="210">
        <v>0.14121962402567628</v>
      </c>
      <c r="AF53" s="210">
        <v>0.14121962402567628</v>
      </c>
      <c r="AG53" s="210">
        <v>0</v>
      </c>
      <c r="AH53" s="210">
        <v>0</v>
      </c>
      <c r="AI53" s="210">
        <v>0</v>
      </c>
      <c r="AJ53" s="210">
        <v>0</v>
      </c>
      <c r="AK53" s="210">
        <v>0</v>
      </c>
      <c r="AL53" s="210">
        <v>0</v>
      </c>
      <c r="AM53" s="210">
        <v>0</v>
      </c>
      <c r="AN53" s="210">
        <v>0</v>
      </c>
      <c r="AO53" s="210">
        <v>0</v>
      </c>
      <c r="AP53" s="210">
        <v>0</v>
      </c>
      <c r="AQ53" s="210">
        <v>0</v>
      </c>
      <c r="AR53" s="210">
        <v>0</v>
      </c>
      <c r="AS53" s="210">
        <v>0</v>
      </c>
      <c r="AT53" s="210">
        <v>0</v>
      </c>
      <c r="AU53" s="210">
        <v>0</v>
      </c>
      <c r="AV53" s="210">
        <v>0</v>
      </c>
      <c r="AW53" s="210">
        <v>0</v>
      </c>
      <c r="AX53" s="210">
        <v>0</v>
      </c>
      <c r="AY53" s="210">
        <v>0</v>
      </c>
      <c r="AZ53" s="210">
        <v>0</v>
      </c>
      <c r="BA53" s="210">
        <v>0</v>
      </c>
      <c r="BB53" s="210">
        <v>0</v>
      </c>
      <c r="BC53" s="211">
        <v>166.37505940784686</v>
      </c>
      <c r="BD53" s="211">
        <v>166.37505940784686</v>
      </c>
      <c r="BE53" s="211">
        <v>166.37505940784686</v>
      </c>
      <c r="BF53" s="211">
        <v>166.37505940784686</v>
      </c>
      <c r="BG53" s="211">
        <v>163.28514124835283</v>
      </c>
      <c r="BH53" s="211">
        <v>163.28514124835283</v>
      </c>
      <c r="BI53" s="211">
        <v>163.28514124835283</v>
      </c>
      <c r="BJ53" s="211">
        <v>163.28514124835283</v>
      </c>
      <c r="BK53" s="211">
        <v>163.28514124835283</v>
      </c>
      <c r="BL53" s="211">
        <v>163.28514124835283</v>
      </c>
      <c r="BM53" s="211">
        <v>163.28514124835283</v>
      </c>
      <c r="BN53" s="211">
        <v>163.28514124835283</v>
      </c>
      <c r="BO53" s="211">
        <v>163.28514124835283</v>
      </c>
      <c r="BP53" s="211">
        <v>163.28514124835283</v>
      </c>
      <c r="BQ53" s="211">
        <v>163.28514124835283</v>
      </c>
      <c r="BR53" s="211">
        <v>163.28514124835283</v>
      </c>
      <c r="BS53" s="211">
        <v>163.28514124835283</v>
      </c>
      <c r="BT53" s="211">
        <v>163.28514124835283</v>
      </c>
      <c r="BU53" s="211">
        <v>163.28514124835283</v>
      </c>
      <c r="BV53" s="211">
        <v>163.28514124835283</v>
      </c>
      <c r="BW53" s="211">
        <v>163.28514124835283</v>
      </c>
      <c r="BX53" s="211">
        <v>163.28514124835283</v>
      </c>
      <c r="BY53" s="211">
        <v>163.28514124835283</v>
      </c>
      <c r="BZ53" s="211">
        <v>163.28514124835283</v>
      </c>
      <c r="CA53" s="211">
        <v>163.28514124835283</v>
      </c>
      <c r="CB53" s="211">
        <v>163.28514124835283</v>
      </c>
      <c r="CC53" s="211">
        <v>2.5619485923937866</v>
      </c>
      <c r="CD53" s="211">
        <v>2.5619485923937866</v>
      </c>
      <c r="CE53" s="211">
        <v>2.5619485923937866</v>
      </c>
      <c r="CF53" s="211">
        <v>2.5619485923937866</v>
      </c>
      <c r="CG53" s="211">
        <v>2.5619485923937866</v>
      </c>
      <c r="CH53" s="211">
        <v>2.5619485923937866</v>
      </c>
      <c r="CI53" s="211">
        <v>2.5619485923937866</v>
      </c>
      <c r="CJ53" s="211">
        <v>2.488558596641985</v>
      </c>
      <c r="CK53" s="211">
        <v>2.488558596641985</v>
      </c>
      <c r="CL53" s="211">
        <v>2.488558596641985</v>
      </c>
      <c r="CM53" s="211">
        <v>2.488558596641985</v>
      </c>
      <c r="CN53" s="211">
        <v>2.488558596641985</v>
      </c>
      <c r="CO53" s="211">
        <v>2.488558596641985</v>
      </c>
      <c r="CP53" s="211">
        <v>2.488558596641985</v>
      </c>
      <c r="CQ53" s="211">
        <v>2.488558596641985</v>
      </c>
      <c r="CR53" s="211">
        <v>2.488558596641985</v>
      </c>
      <c r="CS53" s="211">
        <v>2.488558596641985</v>
      </c>
      <c r="CT53" s="211">
        <v>2.488558596641985</v>
      </c>
      <c r="CU53" s="211">
        <v>2.488558596641985</v>
      </c>
      <c r="CV53" s="211">
        <v>2.488558596641985</v>
      </c>
      <c r="CW53" s="211">
        <v>2.488558596641985</v>
      </c>
      <c r="CX53" s="211">
        <v>2.488558596641985</v>
      </c>
      <c r="CY53" s="211">
        <v>2.488558596641985</v>
      </c>
      <c r="CZ53" s="211">
        <v>2.488558596641985</v>
      </c>
      <c r="DA53" s="211">
        <v>2.488558596641985</v>
      </c>
      <c r="DB53" s="211">
        <v>2.488558596641985</v>
      </c>
      <c r="DC53" s="211">
        <v>2871.35</v>
      </c>
      <c r="DD53" s="211">
        <v>2871.35</v>
      </c>
      <c r="DE53" s="211">
        <v>2871.35</v>
      </c>
      <c r="DF53" s="211">
        <v>2871.35</v>
      </c>
      <c r="DG53" s="211">
        <v>2871.35</v>
      </c>
      <c r="DH53" s="211">
        <v>2871.35</v>
      </c>
      <c r="DI53" s="211">
        <v>2871.35</v>
      </c>
      <c r="DJ53" s="211">
        <v>2789.0968412412449</v>
      </c>
      <c r="DK53" s="211">
        <v>2789.0968412412449</v>
      </c>
      <c r="DL53" s="211">
        <v>2789.0968412412449</v>
      </c>
      <c r="DM53" s="211">
        <v>2789.0968412412449</v>
      </c>
      <c r="DN53" s="211">
        <v>2789.0968412412449</v>
      </c>
      <c r="DO53" s="211">
        <v>2789.0968412412449</v>
      </c>
      <c r="DP53" s="211">
        <v>2789.0968412412449</v>
      </c>
      <c r="DQ53" s="211">
        <v>2789.0968412412449</v>
      </c>
      <c r="DR53" s="211">
        <v>2789.0968412412449</v>
      </c>
      <c r="DS53" s="211">
        <v>2789.0968412412449</v>
      </c>
      <c r="DT53" s="211">
        <v>2789.0968412412449</v>
      </c>
      <c r="DU53" s="211">
        <v>2789.0968412412449</v>
      </c>
      <c r="DV53" s="211">
        <v>2789.0968412412449</v>
      </c>
      <c r="DW53" s="211">
        <v>2789.0968412412449</v>
      </c>
      <c r="DX53" s="211">
        <v>2789.0968412412449</v>
      </c>
      <c r="DY53" s="211">
        <v>2789.0968412412449</v>
      </c>
      <c r="DZ53" s="211">
        <v>2789.0968412412449</v>
      </c>
      <c r="EA53" s="211">
        <v>2789.0968412412449</v>
      </c>
      <c r="EB53" s="211">
        <v>2789.0968412412449</v>
      </c>
    </row>
    <row r="54" spans="1:132" ht="22.5" x14ac:dyDescent="0.2">
      <c r="A54" s="209">
        <v>41</v>
      </c>
      <c r="B54" s="219" t="s">
        <v>1031</v>
      </c>
      <c r="C54" s="210">
        <v>5.5555555555555554</v>
      </c>
      <c r="D54" s="210">
        <v>5.5555555555555554</v>
      </c>
      <c r="E54" s="210">
        <v>5.5555555555555554</v>
      </c>
      <c r="F54" s="210">
        <v>5.5555555555555554</v>
      </c>
      <c r="G54" s="210">
        <v>5.5555555555555554</v>
      </c>
      <c r="H54" s="210">
        <v>5.5555555555555554</v>
      </c>
      <c r="I54" s="210">
        <v>5.5555555555555554</v>
      </c>
      <c r="J54" s="210">
        <v>5.5555555555555554</v>
      </c>
      <c r="K54" s="210">
        <v>5.5555555555555554</v>
      </c>
      <c r="L54" s="210">
        <v>5.5555555555555554</v>
      </c>
      <c r="M54" s="210">
        <v>5.5555555555555554</v>
      </c>
      <c r="N54" s="210">
        <v>5.5555555555555554</v>
      </c>
      <c r="O54" s="210">
        <v>5.5555555555555554</v>
      </c>
      <c r="P54" s="210">
        <v>5.5555555555555554</v>
      </c>
      <c r="Q54" s="210">
        <v>5.5555555555555554</v>
      </c>
      <c r="R54" s="210">
        <v>5.5555555555555554</v>
      </c>
      <c r="S54" s="210">
        <v>5.5555555555555554</v>
      </c>
      <c r="T54" s="210">
        <v>5.5555555555555554</v>
      </c>
      <c r="U54" s="210">
        <v>5.5555555555555554</v>
      </c>
      <c r="V54" s="210">
        <v>5.5555555555555554</v>
      </c>
      <c r="W54" s="210">
        <v>5.5555555555555554</v>
      </c>
      <c r="X54" s="210">
        <v>5.5555555555555554</v>
      </c>
      <c r="Y54" s="210">
        <v>5.5555555555555554</v>
      </c>
      <c r="Z54" s="210">
        <v>5.5555555555555554</v>
      </c>
      <c r="AA54" s="210">
        <v>5.5555555555555554</v>
      </c>
      <c r="AB54" s="210">
        <v>5.5555555555555554</v>
      </c>
      <c r="AC54" s="210">
        <v>0.52809558276562174</v>
      </c>
      <c r="AD54" s="210">
        <v>0.52809558276562174</v>
      </c>
      <c r="AE54" s="210">
        <v>0.52809558276562174</v>
      </c>
      <c r="AF54" s="210">
        <v>0.52809558276562174</v>
      </c>
      <c r="AG54" s="210">
        <v>0.52809558276562174</v>
      </c>
      <c r="AH54" s="210">
        <v>0.52809558276562174</v>
      </c>
      <c r="AI54" s="210">
        <v>0.52809558276562174</v>
      </c>
      <c r="AJ54" s="210">
        <v>0.52809558276562174</v>
      </c>
      <c r="AK54" s="210">
        <v>0.52809558276562174</v>
      </c>
      <c r="AL54" s="210">
        <v>0.52809558276562174</v>
      </c>
      <c r="AM54" s="210">
        <v>0.52809558276562174</v>
      </c>
      <c r="AN54" s="210">
        <v>0.52809558276562174</v>
      </c>
      <c r="AO54" s="210">
        <v>0.52809558276562174</v>
      </c>
      <c r="AP54" s="210">
        <v>0.52809558276562174</v>
      </c>
      <c r="AQ54" s="210">
        <v>0.52809558276562174</v>
      </c>
      <c r="AR54" s="210">
        <v>0.52809558276562174</v>
      </c>
      <c r="AS54" s="210">
        <v>0.52809558276562174</v>
      </c>
      <c r="AT54" s="210">
        <v>0.52809558276562174</v>
      </c>
      <c r="AU54" s="210">
        <v>0.52809558276562174</v>
      </c>
      <c r="AV54" s="210">
        <v>0.52809558276562174</v>
      </c>
      <c r="AW54" s="210">
        <v>0.52809558276562174</v>
      </c>
      <c r="AX54" s="210">
        <v>0.52809558276562174</v>
      </c>
      <c r="AY54" s="210">
        <v>0.52809558276562174</v>
      </c>
      <c r="AZ54" s="210">
        <v>0.52809558276562174</v>
      </c>
      <c r="BA54" s="210">
        <v>0.52809558276562174</v>
      </c>
      <c r="BB54" s="210">
        <v>0.52809558276562174</v>
      </c>
      <c r="BC54" s="211">
        <v>170.85503487216786</v>
      </c>
      <c r="BD54" s="211">
        <v>170.85503487216786</v>
      </c>
      <c r="BE54" s="211">
        <v>170.85503487216786</v>
      </c>
      <c r="BF54" s="211">
        <v>170.85503487216786</v>
      </c>
      <c r="BG54" s="211">
        <v>170.85503487216786</v>
      </c>
      <c r="BH54" s="211">
        <v>170.85503487216786</v>
      </c>
      <c r="BI54" s="211">
        <v>170.85503487216786</v>
      </c>
      <c r="BJ54" s="211">
        <v>170.85503487216786</v>
      </c>
      <c r="BK54" s="211">
        <v>170.85503487216786</v>
      </c>
      <c r="BL54" s="211">
        <v>170.85503487216786</v>
      </c>
      <c r="BM54" s="211">
        <v>170.85503487216786</v>
      </c>
      <c r="BN54" s="211">
        <v>170.85503487216786</v>
      </c>
      <c r="BO54" s="211">
        <v>170.85503487216786</v>
      </c>
      <c r="BP54" s="211">
        <v>170.85503487216786</v>
      </c>
      <c r="BQ54" s="211">
        <v>170.85503487216786</v>
      </c>
      <c r="BR54" s="211">
        <v>170.85503487216786</v>
      </c>
      <c r="BS54" s="211">
        <v>170.85503487216786</v>
      </c>
      <c r="BT54" s="211">
        <v>170.85503487216786</v>
      </c>
      <c r="BU54" s="211">
        <v>170.85503487216786</v>
      </c>
      <c r="BV54" s="211">
        <v>170.85503487216786</v>
      </c>
      <c r="BW54" s="211">
        <v>170.85503487216786</v>
      </c>
      <c r="BX54" s="211">
        <v>170.85503487216786</v>
      </c>
      <c r="BY54" s="211">
        <v>170.85503487216786</v>
      </c>
      <c r="BZ54" s="211">
        <v>170.85503487216786</v>
      </c>
      <c r="CA54" s="211">
        <v>170.85503487216786</v>
      </c>
      <c r="CB54" s="211">
        <v>170.85503487216786</v>
      </c>
      <c r="CC54" s="211">
        <v>2.7817738791423001</v>
      </c>
      <c r="CD54" s="211">
        <v>2.7817738791423001</v>
      </c>
      <c r="CE54" s="211">
        <v>2.7817738791423001</v>
      </c>
      <c r="CF54" s="211">
        <v>2.7817738791423001</v>
      </c>
      <c r="CG54" s="211">
        <v>2.7817738791423001</v>
      </c>
      <c r="CH54" s="211">
        <v>2.7817738791423001</v>
      </c>
      <c r="CI54" s="211">
        <v>2.7817738791423001</v>
      </c>
      <c r="CJ54" s="211">
        <v>2.7817738791423001</v>
      </c>
      <c r="CK54" s="211">
        <v>2.7817738791423001</v>
      </c>
      <c r="CL54" s="211">
        <v>2.7817738791423001</v>
      </c>
      <c r="CM54" s="211">
        <v>2.7817738791423001</v>
      </c>
      <c r="CN54" s="211">
        <v>2.7817738791423001</v>
      </c>
      <c r="CO54" s="211">
        <v>2.7817738791423001</v>
      </c>
      <c r="CP54" s="211">
        <v>2.7817738791423001</v>
      </c>
      <c r="CQ54" s="211">
        <v>2.7817738791423001</v>
      </c>
      <c r="CR54" s="211">
        <v>2.7817738791423001</v>
      </c>
      <c r="CS54" s="211">
        <v>2.7817738791423001</v>
      </c>
      <c r="CT54" s="211">
        <v>2.7817738791423001</v>
      </c>
      <c r="CU54" s="211">
        <v>2.7817738791423001</v>
      </c>
      <c r="CV54" s="211">
        <v>2.7817738791423001</v>
      </c>
      <c r="CW54" s="211">
        <v>2.7817738791423001</v>
      </c>
      <c r="CX54" s="211">
        <v>2.7817738791423001</v>
      </c>
      <c r="CY54" s="211">
        <v>2.7817738791423001</v>
      </c>
      <c r="CZ54" s="211">
        <v>2.7817738791423001</v>
      </c>
      <c r="DA54" s="211">
        <v>2.7817738791423001</v>
      </c>
      <c r="DB54" s="211">
        <v>2.7817738791423001</v>
      </c>
      <c r="DC54" s="211">
        <v>28.541</v>
      </c>
      <c r="DD54" s="211">
        <v>28.541</v>
      </c>
      <c r="DE54" s="211">
        <v>28.541</v>
      </c>
      <c r="DF54" s="211">
        <v>28.541</v>
      </c>
      <c r="DG54" s="211">
        <v>28.541</v>
      </c>
      <c r="DH54" s="211">
        <v>28.541</v>
      </c>
      <c r="DI54" s="211">
        <v>28.541</v>
      </c>
      <c r="DJ54" s="211">
        <v>28.541</v>
      </c>
      <c r="DK54" s="211">
        <v>28.541</v>
      </c>
      <c r="DL54" s="211">
        <v>28.541</v>
      </c>
      <c r="DM54" s="211">
        <v>28.541</v>
      </c>
      <c r="DN54" s="211">
        <v>28.541</v>
      </c>
      <c r="DO54" s="211">
        <v>28.541</v>
      </c>
      <c r="DP54" s="211">
        <v>28.541</v>
      </c>
      <c r="DQ54" s="211">
        <v>28.541</v>
      </c>
      <c r="DR54" s="211">
        <v>28.541</v>
      </c>
      <c r="DS54" s="211">
        <v>28.541</v>
      </c>
      <c r="DT54" s="211">
        <v>28.541</v>
      </c>
      <c r="DU54" s="211">
        <v>28.541</v>
      </c>
      <c r="DV54" s="211">
        <v>28.541</v>
      </c>
      <c r="DW54" s="211">
        <v>28.541</v>
      </c>
      <c r="DX54" s="211">
        <v>28.541</v>
      </c>
      <c r="DY54" s="211">
        <v>28.541</v>
      </c>
      <c r="DZ54" s="211">
        <v>28.541</v>
      </c>
      <c r="EA54" s="211">
        <v>28.541</v>
      </c>
      <c r="EB54" s="211">
        <v>28.541</v>
      </c>
    </row>
    <row r="55" spans="1:132" ht="22.5" x14ac:dyDescent="0.2">
      <c r="A55" s="209">
        <v>42</v>
      </c>
      <c r="B55" s="219" t="s">
        <v>1032</v>
      </c>
      <c r="C55" s="210">
        <v>6.1728395061728394</v>
      </c>
      <c r="D55" s="210">
        <v>6.1728395061728394</v>
      </c>
      <c r="E55" s="210">
        <v>6.1728395061728394</v>
      </c>
      <c r="F55" s="210">
        <v>6.1728395061728394</v>
      </c>
      <c r="G55" s="210">
        <v>6.1728395061728394</v>
      </c>
      <c r="H55" s="210">
        <v>6.1728395061728394</v>
      </c>
      <c r="I55" s="210">
        <v>6.1728395061728394</v>
      </c>
      <c r="J55" s="210">
        <v>6.1728395061728394</v>
      </c>
      <c r="K55" s="210">
        <v>6.1728395061728394</v>
      </c>
      <c r="L55" s="210">
        <v>6.1728395061728394</v>
      </c>
      <c r="M55" s="210">
        <v>6.1728395061728394</v>
      </c>
      <c r="N55" s="210">
        <v>6.1728395061728394</v>
      </c>
      <c r="O55" s="210">
        <v>6.1728395061728394</v>
      </c>
      <c r="P55" s="210">
        <v>6.1728395061728394</v>
      </c>
      <c r="Q55" s="210">
        <v>6.1728395061728394</v>
      </c>
      <c r="R55" s="210">
        <v>6.1728395061728394</v>
      </c>
      <c r="S55" s="210">
        <v>6.1728395061728394</v>
      </c>
      <c r="T55" s="210">
        <v>6.1728395061728394</v>
      </c>
      <c r="U55" s="210">
        <v>6.1728395061728394</v>
      </c>
      <c r="V55" s="210">
        <v>6.1728395061728394</v>
      </c>
      <c r="W55" s="210">
        <v>6.1728395061728394</v>
      </c>
      <c r="X55" s="210">
        <v>6.1728395061728394</v>
      </c>
      <c r="Y55" s="210">
        <v>6.1728395061728394</v>
      </c>
      <c r="Z55" s="210">
        <v>6.1728395061728394</v>
      </c>
      <c r="AA55" s="210">
        <v>6.1728395061728394</v>
      </c>
      <c r="AB55" s="210">
        <v>6.1728395061728394</v>
      </c>
      <c r="AC55" s="210">
        <v>1.25</v>
      </c>
      <c r="AD55" s="210">
        <v>1.25</v>
      </c>
      <c r="AE55" s="210">
        <v>1.25</v>
      </c>
      <c r="AF55" s="210">
        <v>1.25</v>
      </c>
      <c r="AG55" s="210">
        <v>0</v>
      </c>
      <c r="AH55" s="210">
        <v>0</v>
      </c>
      <c r="AI55" s="210">
        <v>0</v>
      </c>
      <c r="AJ55" s="210">
        <v>0</v>
      </c>
      <c r="AK55" s="210">
        <v>0</v>
      </c>
      <c r="AL55" s="210">
        <v>0</v>
      </c>
      <c r="AM55" s="210">
        <v>0</v>
      </c>
      <c r="AN55" s="210">
        <v>0</v>
      </c>
      <c r="AO55" s="210">
        <v>0</v>
      </c>
      <c r="AP55" s="210">
        <v>0</v>
      </c>
      <c r="AQ55" s="210">
        <v>0</v>
      </c>
      <c r="AR55" s="210">
        <v>0</v>
      </c>
      <c r="AS55" s="210">
        <v>0</v>
      </c>
      <c r="AT55" s="210">
        <v>0</v>
      </c>
      <c r="AU55" s="210">
        <v>0</v>
      </c>
      <c r="AV55" s="210">
        <v>0</v>
      </c>
      <c r="AW55" s="210">
        <v>0</v>
      </c>
      <c r="AX55" s="210">
        <v>0</v>
      </c>
      <c r="AY55" s="210">
        <v>0</v>
      </c>
      <c r="AZ55" s="210">
        <v>0</v>
      </c>
      <c r="BA55" s="210">
        <v>0</v>
      </c>
      <c r="BB55" s="210">
        <v>0</v>
      </c>
      <c r="BC55" s="211">
        <v>244.37778287029471</v>
      </c>
      <c r="BD55" s="211">
        <v>244.37778287029471</v>
      </c>
      <c r="BE55" s="211">
        <v>244.37778287029471</v>
      </c>
      <c r="BF55" s="211">
        <v>244.37778287029471</v>
      </c>
      <c r="BG55" s="211">
        <v>163.78345545900544</v>
      </c>
      <c r="BH55" s="211">
        <v>163.78345545900544</v>
      </c>
      <c r="BI55" s="211">
        <v>163.78345545900544</v>
      </c>
      <c r="BJ55" s="211">
        <v>163.78345545900544</v>
      </c>
      <c r="BK55" s="211">
        <v>163.78345545900544</v>
      </c>
      <c r="BL55" s="211">
        <v>163.78345545900544</v>
      </c>
      <c r="BM55" s="211">
        <v>163.78345545900544</v>
      </c>
      <c r="BN55" s="211">
        <v>163.78345545900544</v>
      </c>
      <c r="BO55" s="211">
        <v>163.78345545900544</v>
      </c>
      <c r="BP55" s="211">
        <v>163.78345545900544</v>
      </c>
      <c r="BQ55" s="211">
        <v>163.78345545900544</v>
      </c>
      <c r="BR55" s="211">
        <v>163.78345545900544</v>
      </c>
      <c r="BS55" s="211">
        <v>163.78345545900544</v>
      </c>
      <c r="BT55" s="211">
        <v>163.78345545900544</v>
      </c>
      <c r="BU55" s="211">
        <v>163.78345545900544</v>
      </c>
      <c r="BV55" s="211">
        <v>163.78345545900544</v>
      </c>
      <c r="BW55" s="211">
        <v>163.78345545900544</v>
      </c>
      <c r="BX55" s="211">
        <v>163.78345545900544</v>
      </c>
      <c r="BY55" s="211">
        <v>163.78345545900544</v>
      </c>
      <c r="BZ55" s="211">
        <v>163.78345545900544</v>
      </c>
      <c r="CA55" s="211">
        <v>163.78345545900544</v>
      </c>
      <c r="CB55" s="211">
        <v>163.78345545900544</v>
      </c>
      <c r="CC55" s="211">
        <v>2.441087286116526</v>
      </c>
      <c r="CD55" s="211">
        <v>2.441087286116526</v>
      </c>
      <c r="CE55" s="211">
        <v>2.441087286116526</v>
      </c>
      <c r="CF55" s="211">
        <v>2.441087286116526</v>
      </c>
      <c r="CG55" s="211">
        <v>2.441087286116526</v>
      </c>
      <c r="CH55" s="211">
        <v>2.441087286116526</v>
      </c>
      <c r="CI55" s="211">
        <v>2.441087286116526</v>
      </c>
      <c r="CJ55" s="211">
        <v>2.441087286116526</v>
      </c>
      <c r="CK55" s="211">
        <v>2.441087286116526</v>
      </c>
      <c r="CL55" s="211">
        <v>2.441087286116526</v>
      </c>
      <c r="CM55" s="211">
        <v>2.441087286116526</v>
      </c>
      <c r="CN55" s="211">
        <v>2.441087286116526</v>
      </c>
      <c r="CO55" s="211">
        <v>2.441087286116526</v>
      </c>
      <c r="CP55" s="211">
        <v>2.441087286116526</v>
      </c>
      <c r="CQ55" s="211">
        <v>2.441087286116526</v>
      </c>
      <c r="CR55" s="211">
        <v>2.441087286116526</v>
      </c>
      <c r="CS55" s="211">
        <v>2.441087286116526</v>
      </c>
      <c r="CT55" s="211">
        <v>2.441087286116526</v>
      </c>
      <c r="CU55" s="211">
        <v>2.441087286116526</v>
      </c>
      <c r="CV55" s="211">
        <v>2.441087286116526</v>
      </c>
      <c r="CW55" s="211">
        <v>2.441087286116526</v>
      </c>
      <c r="CX55" s="211">
        <v>2.441087286116526</v>
      </c>
      <c r="CY55" s="211">
        <v>2.441087286116526</v>
      </c>
      <c r="CZ55" s="211">
        <v>2.441087286116526</v>
      </c>
      <c r="DA55" s="211">
        <v>2.441087286116526</v>
      </c>
      <c r="DB55" s="211">
        <v>2.441087286116526</v>
      </c>
      <c r="DC55" s="211">
        <v>22.541</v>
      </c>
      <c r="DD55" s="211">
        <v>22.541</v>
      </c>
      <c r="DE55" s="211">
        <v>22.541</v>
      </c>
      <c r="DF55" s="211">
        <v>22.541</v>
      </c>
      <c r="DG55" s="211">
        <v>22.541</v>
      </c>
      <c r="DH55" s="211">
        <v>22.541</v>
      </c>
      <c r="DI55" s="211">
        <v>22.541</v>
      </c>
      <c r="DJ55" s="211">
        <v>22.541</v>
      </c>
      <c r="DK55" s="211">
        <v>22.541</v>
      </c>
      <c r="DL55" s="211">
        <v>22.541</v>
      </c>
      <c r="DM55" s="211">
        <v>22.541</v>
      </c>
      <c r="DN55" s="211">
        <v>22.541</v>
      </c>
      <c r="DO55" s="211">
        <v>22.541</v>
      </c>
      <c r="DP55" s="211">
        <v>22.541</v>
      </c>
      <c r="DQ55" s="211">
        <v>22.541</v>
      </c>
      <c r="DR55" s="211">
        <v>22.541</v>
      </c>
      <c r="DS55" s="211">
        <v>22.541</v>
      </c>
      <c r="DT55" s="211">
        <v>22.541</v>
      </c>
      <c r="DU55" s="211">
        <v>22.541</v>
      </c>
      <c r="DV55" s="211">
        <v>22.541</v>
      </c>
      <c r="DW55" s="211">
        <v>22.541</v>
      </c>
      <c r="DX55" s="211">
        <v>22.541</v>
      </c>
      <c r="DY55" s="211">
        <v>22.541</v>
      </c>
      <c r="DZ55" s="211">
        <v>22.541</v>
      </c>
      <c r="EA55" s="211">
        <v>22.541</v>
      </c>
      <c r="EB55" s="211">
        <v>22.541</v>
      </c>
    </row>
    <row r="56" spans="1:132" x14ac:dyDescent="0.2">
      <c r="A56" s="209">
        <v>43</v>
      </c>
      <c r="B56" s="219" t="s">
        <v>1033</v>
      </c>
      <c r="C56" s="210">
        <v>0</v>
      </c>
      <c r="D56" s="210">
        <v>0</v>
      </c>
      <c r="E56" s="210">
        <v>0</v>
      </c>
      <c r="F56" s="210">
        <v>0</v>
      </c>
      <c r="G56" s="210">
        <v>0</v>
      </c>
      <c r="H56" s="210">
        <v>0</v>
      </c>
      <c r="I56" s="210">
        <v>0</v>
      </c>
      <c r="J56" s="210">
        <v>0</v>
      </c>
      <c r="K56" s="210">
        <v>0</v>
      </c>
      <c r="L56" s="210">
        <v>0</v>
      </c>
      <c r="M56" s="210">
        <v>0</v>
      </c>
      <c r="N56" s="210">
        <v>0</v>
      </c>
      <c r="O56" s="210">
        <v>0</v>
      </c>
      <c r="P56" s="210">
        <v>0</v>
      </c>
      <c r="Q56" s="210">
        <v>0</v>
      </c>
      <c r="R56" s="210">
        <v>0</v>
      </c>
      <c r="S56" s="210">
        <v>0</v>
      </c>
      <c r="T56" s="210">
        <v>0</v>
      </c>
      <c r="U56" s="210">
        <v>0</v>
      </c>
      <c r="V56" s="210">
        <v>0</v>
      </c>
      <c r="W56" s="210">
        <v>0</v>
      </c>
      <c r="X56" s="210">
        <v>0</v>
      </c>
      <c r="Y56" s="210">
        <v>0</v>
      </c>
      <c r="Z56" s="210">
        <v>0</v>
      </c>
      <c r="AA56" s="210">
        <v>0</v>
      </c>
      <c r="AB56" s="210">
        <v>0</v>
      </c>
      <c r="AC56" s="210">
        <v>1.4320082483675105</v>
      </c>
      <c r="AD56" s="210">
        <v>1.4320082483675105</v>
      </c>
      <c r="AE56" s="210">
        <v>1.4320082483675105</v>
      </c>
      <c r="AF56" s="210">
        <v>1.4320082483675105</v>
      </c>
      <c r="AG56" s="210">
        <v>1.4320082483675105</v>
      </c>
      <c r="AH56" s="210">
        <v>1.4320082483675105</v>
      </c>
      <c r="AI56" s="210">
        <v>1.4320082483675105</v>
      </c>
      <c r="AJ56" s="210">
        <v>1.4320082483675105</v>
      </c>
      <c r="AK56" s="210">
        <v>1.4320082483675105</v>
      </c>
      <c r="AL56" s="210">
        <v>1.4320082483675105</v>
      </c>
      <c r="AM56" s="210">
        <v>1.4320082483675105</v>
      </c>
      <c r="AN56" s="210">
        <v>1.4320082483675105</v>
      </c>
      <c r="AO56" s="210">
        <v>1.4320082483675105</v>
      </c>
      <c r="AP56" s="210">
        <v>1.4320082483675105</v>
      </c>
      <c r="AQ56" s="210">
        <v>1.4320082483675105</v>
      </c>
      <c r="AR56" s="210">
        <v>1.4320082483675105</v>
      </c>
      <c r="AS56" s="210">
        <v>1.4320082483675105</v>
      </c>
      <c r="AT56" s="210">
        <v>1.4320082483675105</v>
      </c>
      <c r="AU56" s="210">
        <v>1.4320082483675105</v>
      </c>
      <c r="AV56" s="210">
        <v>1.4320082483675105</v>
      </c>
      <c r="AW56" s="210">
        <v>1.4320082483675105</v>
      </c>
      <c r="AX56" s="210">
        <v>1.4320082483675105</v>
      </c>
      <c r="AY56" s="210">
        <v>1.4320082483675105</v>
      </c>
      <c r="AZ56" s="210">
        <v>1.4320082483675105</v>
      </c>
      <c r="BA56" s="210">
        <v>1.4320082483675105</v>
      </c>
      <c r="BB56" s="210">
        <v>1.4320082483675105</v>
      </c>
      <c r="BC56" s="211">
        <v>165.28453700616342</v>
      </c>
      <c r="BD56" s="211">
        <v>165.28453700616342</v>
      </c>
      <c r="BE56" s="211">
        <v>165.28453700616342</v>
      </c>
      <c r="BF56" s="211">
        <v>165.28453700616342</v>
      </c>
      <c r="BG56" s="211">
        <v>165.28453700616342</v>
      </c>
      <c r="BH56" s="211">
        <v>165.28453700616342</v>
      </c>
      <c r="BI56" s="211">
        <v>165.28453700616342</v>
      </c>
      <c r="BJ56" s="211">
        <v>165.28453700616342</v>
      </c>
      <c r="BK56" s="211">
        <v>165.28453700616342</v>
      </c>
      <c r="BL56" s="211">
        <v>165.28453700616342</v>
      </c>
      <c r="BM56" s="211">
        <v>165.28453700616342</v>
      </c>
      <c r="BN56" s="211">
        <v>165.28453700616342</v>
      </c>
      <c r="BO56" s="211">
        <v>165.28453700616342</v>
      </c>
      <c r="BP56" s="211">
        <v>165.28453700616342</v>
      </c>
      <c r="BQ56" s="211">
        <v>165.28453700616342</v>
      </c>
      <c r="BR56" s="211">
        <v>165.28453700616342</v>
      </c>
      <c r="BS56" s="211">
        <v>165.28453700616342</v>
      </c>
      <c r="BT56" s="211">
        <v>165.28453700616342</v>
      </c>
      <c r="BU56" s="211">
        <v>165.28453700616342</v>
      </c>
      <c r="BV56" s="211">
        <v>165.28453700616342</v>
      </c>
      <c r="BW56" s="211">
        <v>165.28453700616342</v>
      </c>
      <c r="BX56" s="211">
        <v>165.28453700616342</v>
      </c>
      <c r="BY56" s="211">
        <v>165.28453700616342</v>
      </c>
      <c r="BZ56" s="211">
        <v>165.28453700616342</v>
      </c>
      <c r="CA56" s="211">
        <v>165.28453700616342</v>
      </c>
      <c r="CB56" s="211">
        <v>165.28453700616342</v>
      </c>
      <c r="CC56" s="211" t="s">
        <v>132</v>
      </c>
      <c r="CD56" s="211" t="s">
        <v>132</v>
      </c>
      <c r="CE56" s="211" t="s">
        <v>132</v>
      </c>
      <c r="CF56" s="211" t="s">
        <v>132</v>
      </c>
      <c r="CG56" s="211" t="s">
        <v>132</v>
      </c>
      <c r="CH56" s="211" t="s">
        <v>132</v>
      </c>
      <c r="CI56" s="211" t="s">
        <v>132</v>
      </c>
      <c r="CJ56" s="211" t="s">
        <v>132</v>
      </c>
      <c r="CK56" s="211" t="s">
        <v>132</v>
      </c>
      <c r="CL56" s="211" t="s">
        <v>132</v>
      </c>
      <c r="CM56" s="211" t="s">
        <v>132</v>
      </c>
      <c r="CN56" s="211" t="s">
        <v>132</v>
      </c>
      <c r="CO56" s="211" t="s">
        <v>132</v>
      </c>
      <c r="CP56" s="211" t="s">
        <v>132</v>
      </c>
      <c r="CQ56" s="211" t="s">
        <v>132</v>
      </c>
      <c r="CR56" s="211" t="s">
        <v>132</v>
      </c>
      <c r="CS56" s="211" t="s">
        <v>132</v>
      </c>
      <c r="CT56" s="211" t="s">
        <v>132</v>
      </c>
      <c r="CU56" s="211" t="s">
        <v>132</v>
      </c>
      <c r="CV56" s="211" t="s">
        <v>132</v>
      </c>
      <c r="CW56" s="211" t="s">
        <v>132</v>
      </c>
      <c r="CX56" s="211" t="s">
        <v>132</v>
      </c>
      <c r="CY56" s="211" t="s">
        <v>132</v>
      </c>
      <c r="CZ56" s="211" t="s">
        <v>132</v>
      </c>
      <c r="DA56" s="211" t="s">
        <v>132</v>
      </c>
      <c r="DB56" s="211" t="s">
        <v>132</v>
      </c>
      <c r="DC56" s="211">
        <v>0</v>
      </c>
      <c r="DD56" s="211">
        <v>0</v>
      </c>
      <c r="DE56" s="211">
        <v>0</v>
      </c>
      <c r="DF56" s="211">
        <v>0</v>
      </c>
      <c r="DG56" s="211">
        <v>0</v>
      </c>
      <c r="DH56" s="211">
        <v>0</v>
      </c>
      <c r="DI56" s="211">
        <v>0</v>
      </c>
      <c r="DJ56" s="211">
        <v>0</v>
      </c>
      <c r="DK56" s="211">
        <v>0</v>
      </c>
      <c r="DL56" s="211">
        <v>0</v>
      </c>
      <c r="DM56" s="211">
        <v>0</v>
      </c>
      <c r="DN56" s="211">
        <v>0</v>
      </c>
      <c r="DO56" s="211">
        <v>0</v>
      </c>
      <c r="DP56" s="211">
        <v>0</v>
      </c>
      <c r="DQ56" s="211">
        <v>0</v>
      </c>
      <c r="DR56" s="211">
        <v>0</v>
      </c>
      <c r="DS56" s="211">
        <v>0</v>
      </c>
      <c r="DT56" s="211">
        <v>0</v>
      </c>
      <c r="DU56" s="211">
        <v>0</v>
      </c>
      <c r="DV56" s="211">
        <v>0</v>
      </c>
      <c r="DW56" s="211">
        <v>0</v>
      </c>
      <c r="DX56" s="211">
        <v>0</v>
      </c>
      <c r="DY56" s="211">
        <v>0</v>
      </c>
      <c r="DZ56" s="211">
        <v>0</v>
      </c>
      <c r="EA56" s="211">
        <v>0</v>
      </c>
      <c r="EB56" s="211">
        <v>0</v>
      </c>
    </row>
    <row r="57" spans="1:132" x14ac:dyDescent="0.2">
      <c r="A57" s="209">
        <v>44</v>
      </c>
      <c r="B57" s="219" t="s">
        <v>1034</v>
      </c>
      <c r="C57" s="210">
        <v>0</v>
      </c>
      <c r="D57" s="210">
        <v>0</v>
      </c>
      <c r="E57" s="210">
        <v>0</v>
      </c>
      <c r="F57" s="210">
        <v>0</v>
      </c>
      <c r="G57" s="210">
        <v>0</v>
      </c>
      <c r="H57" s="210">
        <v>0</v>
      </c>
      <c r="I57" s="210">
        <v>0</v>
      </c>
      <c r="J57" s="210">
        <v>0</v>
      </c>
      <c r="K57" s="210">
        <v>0</v>
      </c>
      <c r="L57" s="210">
        <v>0</v>
      </c>
      <c r="M57" s="210">
        <v>0</v>
      </c>
      <c r="N57" s="210">
        <v>0</v>
      </c>
      <c r="O57" s="210">
        <v>0</v>
      </c>
      <c r="P57" s="210">
        <v>0</v>
      </c>
      <c r="Q57" s="210">
        <v>0</v>
      </c>
      <c r="R57" s="210">
        <v>0</v>
      </c>
      <c r="S57" s="210">
        <v>0</v>
      </c>
      <c r="T57" s="210">
        <v>0</v>
      </c>
      <c r="U57" s="210">
        <v>0</v>
      </c>
      <c r="V57" s="210">
        <v>0</v>
      </c>
      <c r="W57" s="210">
        <v>0</v>
      </c>
      <c r="X57" s="210">
        <v>0</v>
      </c>
      <c r="Y57" s="210">
        <v>0</v>
      </c>
      <c r="Z57" s="210">
        <v>0</v>
      </c>
      <c r="AA57" s="210">
        <v>0</v>
      </c>
      <c r="AB57" s="210">
        <v>0</v>
      </c>
      <c r="AC57" s="210">
        <v>1.4320082483675105</v>
      </c>
      <c r="AD57" s="210">
        <v>1.4320082483675105</v>
      </c>
      <c r="AE57" s="210">
        <v>1.4320082483675105</v>
      </c>
      <c r="AF57" s="210">
        <v>1.4320082483675105</v>
      </c>
      <c r="AG57" s="210">
        <v>1.4320082483675105</v>
      </c>
      <c r="AH57" s="210">
        <v>1.4320082483675105</v>
      </c>
      <c r="AI57" s="210">
        <v>1.4320082483675105</v>
      </c>
      <c r="AJ57" s="210">
        <v>1.4320082483675105</v>
      </c>
      <c r="AK57" s="210">
        <v>1.4320082483675105</v>
      </c>
      <c r="AL57" s="210">
        <v>1.4320082483675105</v>
      </c>
      <c r="AM57" s="210">
        <v>1.4320082483675105</v>
      </c>
      <c r="AN57" s="210">
        <v>1.4320082483675105</v>
      </c>
      <c r="AO57" s="210">
        <v>1.4320082483675105</v>
      </c>
      <c r="AP57" s="210">
        <v>1.4320082483675105</v>
      </c>
      <c r="AQ57" s="210">
        <v>1.4320082483675105</v>
      </c>
      <c r="AR57" s="210">
        <v>1.4320082483675105</v>
      </c>
      <c r="AS57" s="210">
        <v>1.4320082483675105</v>
      </c>
      <c r="AT57" s="210">
        <v>1.4320082483675105</v>
      </c>
      <c r="AU57" s="210">
        <v>1.4320082483675105</v>
      </c>
      <c r="AV57" s="210">
        <v>1.4320082483675105</v>
      </c>
      <c r="AW57" s="210">
        <v>1.4320082483675105</v>
      </c>
      <c r="AX57" s="210">
        <v>1.4320082483675105</v>
      </c>
      <c r="AY57" s="210">
        <v>1.4320082483675105</v>
      </c>
      <c r="AZ57" s="210">
        <v>1.4320082483675105</v>
      </c>
      <c r="BA57" s="210">
        <v>1.4320082483675105</v>
      </c>
      <c r="BB57" s="210">
        <v>1.4320082483675105</v>
      </c>
      <c r="BC57" s="211">
        <v>165.13441481088083</v>
      </c>
      <c r="BD57" s="211">
        <v>165.13441481088083</v>
      </c>
      <c r="BE57" s="211">
        <v>165.13441481088083</v>
      </c>
      <c r="BF57" s="211">
        <v>165.13441481088083</v>
      </c>
      <c r="BG57" s="211">
        <v>165.13441481088083</v>
      </c>
      <c r="BH57" s="211">
        <v>165.13441481088083</v>
      </c>
      <c r="BI57" s="211">
        <v>165.13441481088083</v>
      </c>
      <c r="BJ57" s="211">
        <v>165.13441481088083</v>
      </c>
      <c r="BK57" s="211">
        <v>165.13441481088083</v>
      </c>
      <c r="BL57" s="211">
        <v>165.13441481088083</v>
      </c>
      <c r="BM57" s="211">
        <v>165.13441481088083</v>
      </c>
      <c r="BN57" s="211">
        <v>165.13441481088083</v>
      </c>
      <c r="BO57" s="211">
        <v>165.13441481088083</v>
      </c>
      <c r="BP57" s="211">
        <v>165.13441481088083</v>
      </c>
      <c r="BQ57" s="211">
        <v>165.13441481088083</v>
      </c>
      <c r="BR57" s="211">
        <v>165.13441481088083</v>
      </c>
      <c r="BS57" s="211">
        <v>165.13441481088083</v>
      </c>
      <c r="BT57" s="211">
        <v>165.13441481088083</v>
      </c>
      <c r="BU57" s="211">
        <v>165.13441481088083</v>
      </c>
      <c r="BV57" s="211">
        <v>165.13441481088083</v>
      </c>
      <c r="BW57" s="211">
        <v>165.13441481088083</v>
      </c>
      <c r="BX57" s="211">
        <v>165.13441481088083</v>
      </c>
      <c r="BY57" s="211">
        <v>165.13441481088083</v>
      </c>
      <c r="BZ57" s="211">
        <v>165.13441481088083</v>
      </c>
      <c r="CA57" s="211">
        <v>165.13441481088083</v>
      </c>
      <c r="CB57" s="211">
        <v>165.13441481088083</v>
      </c>
      <c r="CC57" s="211" t="s">
        <v>132</v>
      </c>
      <c r="CD57" s="211" t="s">
        <v>132</v>
      </c>
      <c r="CE57" s="211" t="s">
        <v>132</v>
      </c>
      <c r="CF57" s="211" t="s">
        <v>132</v>
      </c>
      <c r="CG57" s="211" t="s">
        <v>132</v>
      </c>
      <c r="CH57" s="211" t="s">
        <v>132</v>
      </c>
      <c r="CI57" s="211" t="s">
        <v>132</v>
      </c>
      <c r="CJ57" s="211" t="s">
        <v>132</v>
      </c>
      <c r="CK57" s="211" t="s">
        <v>132</v>
      </c>
      <c r="CL57" s="211" t="s">
        <v>132</v>
      </c>
      <c r="CM57" s="211" t="s">
        <v>132</v>
      </c>
      <c r="CN57" s="211" t="s">
        <v>132</v>
      </c>
      <c r="CO57" s="211" t="s">
        <v>132</v>
      </c>
      <c r="CP57" s="211" t="s">
        <v>132</v>
      </c>
      <c r="CQ57" s="211" t="s">
        <v>132</v>
      </c>
      <c r="CR57" s="211" t="s">
        <v>132</v>
      </c>
      <c r="CS57" s="211" t="s">
        <v>132</v>
      </c>
      <c r="CT57" s="211" t="s">
        <v>132</v>
      </c>
      <c r="CU57" s="211" t="s">
        <v>132</v>
      </c>
      <c r="CV57" s="211" t="s">
        <v>132</v>
      </c>
      <c r="CW57" s="211" t="s">
        <v>132</v>
      </c>
      <c r="CX57" s="211" t="s">
        <v>132</v>
      </c>
      <c r="CY57" s="211" t="s">
        <v>132</v>
      </c>
      <c r="CZ57" s="211" t="s">
        <v>132</v>
      </c>
      <c r="DA57" s="211" t="s">
        <v>132</v>
      </c>
      <c r="DB57" s="211" t="s">
        <v>132</v>
      </c>
      <c r="DC57" s="211">
        <v>0</v>
      </c>
      <c r="DD57" s="211">
        <v>0</v>
      </c>
      <c r="DE57" s="211">
        <v>0</v>
      </c>
      <c r="DF57" s="211">
        <v>0</v>
      </c>
      <c r="DG57" s="211">
        <v>0</v>
      </c>
      <c r="DH57" s="211">
        <v>0</v>
      </c>
      <c r="DI57" s="211">
        <v>0</v>
      </c>
      <c r="DJ57" s="211">
        <v>0</v>
      </c>
      <c r="DK57" s="211">
        <v>0</v>
      </c>
      <c r="DL57" s="211">
        <v>0</v>
      </c>
      <c r="DM57" s="211">
        <v>0</v>
      </c>
      <c r="DN57" s="211">
        <v>0</v>
      </c>
      <c r="DO57" s="211">
        <v>0</v>
      </c>
      <c r="DP57" s="211">
        <v>0</v>
      </c>
      <c r="DQ57" s="211">
        <v>0</v>
      </c>
      <c r="DR57" s="211">
        <v>0</v>
      </c>
      <c r="DS57" s="211">
        <v>0</v>
      </c>
      <c r="DT57" s="211">
        <v>0</v>
      </c>
      <c r="DU57" s="211">
        <v>0</v>
      </c>
      <c r="DV57" s="211">
        <v>0</v>
      </c>
      <c r="DW57" s="211">
        <v>0</v>
      </c>
      <c r="DX57" s="211">
        <v>0</v>
      </c>
      <c r="DY57" s="211">
        <v>0</v>
      </c>
      <c r="DZ57" s="211">
        <v>0</v>
      </c>
      <c r="EA57" s="211">
        <v>0</v>
      </c>
      <c r="EB57" s="211">
        <v>0</v>
      </c>
    </row>
    <row r="58" spans="1:132" ht="22.5" x14ac:dyDescent="0.2">
      <c r="A58" s="209">
        <v>45</v>
      </c>
      <c r="B58" s="219" t="s">
        <v>1035</v>
      </c>
      <c r="C58" s="210">
        <v>0.49900199600798401</v>
      </c>
      <c r="D58" s="210">
        <v>0.49900199600798401</v>
      </c>
      <c r="E58" s="210">
        <v>0.49900199600798401</v>
      </c>
      <c r="F58" s="210">
        <v>0.49900199600798401</v>
      </c>
      <c r="G58" s="210">
        <v>0.49900199600798401</v>
      </c>
      <c r="H58" s="210">
        <v>0.49900199600798401</v>
      </c>
      <c r="I58" s="210">
        <v>0.49900199600798401</v>
      </c>
      <c r="J58" s="210">
        <v>0.49900199600798401</v>
      </c>
      <c r="K58" s="210">
        <v>0.49900199600798401</v>
      </c>
      <c r="L58" s="210">
        <v>0.49900199600798401</v>
      </c>
      <c r="M58" s="210">
        <v>0.49900199600798401</v>
      </c>
      <c r="N58" s="210">
        <v>0.49900199600798401</v>
      </c>
      <c r="O58" s="210">
        <v>0.49900199600798401</v>
      </c>
      <c r="P58" s="210">
        <v>0.49900199600798401</v>
      </c>
      <c r="Q58" s="210">
        <v>0.49900199600798401</v>
      </c>
      <c r="R58" s="210">
        <v>0.49900199600798401</v>
      </c>
      <c r="S58" s="210">
        <v>0.49900199600798401</v>
      </c>
      <c r="T58" s="210">
        <v>0.49900199600798401</v>
      </c>
      <c r="U58" s="210">
        <v>0.49900199600798401</v>
      </c>
      <c r="V58" s="210">
        <v>0.49900199600798401</v>
      </c>
      <c r="W58" s="210">
        <v>0.49900199600798401</v>
      </c>
      <c r="X58" s="210">
        <v>0.49900199600798401</v>
      </c>
      <c r="Y58" s="210">
        <v>0.49900199600798401</v>
      </c>
      <c r="Z58" s="210">
        <v>0.49900199600798401</v>
      </c>
      <c r="AA58" s="210">
        <v>0.49900199600798401</v>
      </c>
      <c r="AB58" s="210">
        <v>0.49900199600798401</v>
      </c>
      <c r="AC58" s="210">
        <v>0.14121962402567628</v>
      </c>
      <c r="AD58" s="210">
        <v>0.14121962402567628</v>
      </c>
      <c r="AE58" s="210">
        <v>0.14121962402567628</v>
      </c>
      <c r="AF58" s="210">
        <v>0.14121962402567628</v>
      </c>
      <c r="AG58" s="210">
        <v>0.14121962402567628</v>
      </c>
      <c r="AH58" s="210">
        <v>0.14121962402567628</v>
      </c>
      <c r="AI58" s="210">
        <v>0.14121962402567628</v>
      </c>
      <c r="AJ58" s="210">
        <v>0.14121962402567628</v>
      </c>
      <c r="AK58" s="210">
        <v>0.14121962402567628</v>
      </c>
      <c r="AL58" s="210">
        <v>0</v>
      </c>
      <c r="AM58" s="210">
        <v>0</v>
      </c>
      <c r="AN58" s="210">
        <v>0</v>
      </c>
      <c r="AO58" s="210">
        <v>0</v>
      </c>
      <c r="AP58" s="210">
        <v>0</v>
      </c>
      <c r="AQ58" s="210">
        <v>0</v>
      </c>
      <c r="AR58" s="210">
        <v>0</v>
      </c>
      <c r="AS58" s="210">
        <v>0</v>
      </c>
      <c r="AT58" s="210">
        <v>0</v>
      </c>
      <c r="AU58" s="210">
        <v>0</v>
      </c>
      <c r="AV58" s="210">
        <v>0</v>
      </c>
      <c r="AW58" s="210">
        <v>0</v>
      </c>
      <c r="AX58" s="210">
        <v>0</v>
      </c>
      <c r="AY58" s="210">
        <v>0</v>
      </c>
      <c r="AZ58" s="210">
        <v>0</v>
      </c>
      <c r="BA58" s="210">
        <v>0</v>
      </c>
      <c r="BB58" s="210">
        <v>0</v>
      </c>
      <c r="BC58" s="211">
        <v>160.1622321210231</v>
      </c>
      <c r="BD58" s="211">
        <v>160.1622321210231</v>
      </c>
      <c r="BE58" s="211">
        <v>160.1622321210231</v>
      </c>
      <c r="BF58" s="211">
        <v>160.1622321210231</v>
      </c>
      <c r="BG58" s="211">
        <v>160.1622321210231</v>
      </c>
      <c r="BH58" s="211">
        <v>160.1622321210231</v>
      </c>
      <c r="BI58" s="211">
        <v>160.1622321210231</v>
      </c>
      <c r="BJ58" s="211">
        <v>160.1622321210231</v>
      </c>
      <c r="BK58" s="211">
        <v>160.1622321210231</v>
      </c>
      <c r="BL58" s="211">
        <v>158.68471324409194</v>
      </c>
      <c r="BM58" s="211">
        <v>158.68471324409194</v>
      </c>
      <c r="BN58" s="211">
        <v>158.68471324409194</v>
      </c>
      <c r="BO58" s="211">
        <v>158.68471324409194</v>
      </c>
      <c r="BP58" s="211">
        <v>158.68471324409194</v>
      </c>
      <c r="BQ58" s="211">
        <v>158.68471324409194</v>
      </c>
      <c r="BR58" s="211">
        <v>158.68471324409194</v>
      </c>
      <c r="BS58" s="211">
        <v>158.68471324409194</v>
      </c>
      <c r="BT58" s="211">
        <v>158.68471324409194</v>
      </c>
      <c r="BU58" s="211">
        <v>158.68471324409194</v>
      </c>
      <c r="BV58" s="211">
        <v>158.68471324409194</v>
      </c>
      <c r="BW58" s="211">
        <v>158.68471324409194</v>
      </c>
      <c r="BX58" s="211">
        <v>158.68471324409194</v>
      </c>
      <c r="BY58" s="211">
        <v>158.68471324409194</v>
      </c>
      <c r="BZ58" s="211">
        <v>158.68471324409194</v>
      </c>
      <c r="CA58" s="211">
        <v>158.68471324409194</v>
      </c>
      <c r="CB58" s="211">
        <v>158.68471324409194</v>
      </c>
      <c r="CC58" s="211">
        <v>2.5545561774470467</v>
      </c>
      <c r="CD58" s="211">
        <v>2.5545561774470467</v>
      </c>
      <c r="CE58" s="211">
        <v>2.5545561774470467</v>
      </c>
      <c r="CF58" s="211">
        <v>2.5545561774470467</v>
      </c>
      <c r="CG58" s="211">
        <v>2.5545561774470467</v>
      </c>
      <c r="CH58" s="211">
        <v>2.5545561774470467</v>
      </c>
      <c r="CI58" s="211">
        <v>2.5545561774470467</v>
      </c>
      <c r="CJ58" s="211">
        <v>2.5545561774470467</v>
      </c>
      <c r="CK58" s="211">
        <v>2.5545561774470467</v>
      </c>
      <c r="CL58" s="211">
        <v>2.4851744198529486</v>
      </c>
      <c r="CM58" s="211">
        <v>2.4851744198529486</v>
      </c>
      <c r="CN58" s="211">
        <v>2.4851744198529486</v>
      </c>
      <c r="CO58" s="211">
        <v>2.4851744198529486</v>
      </c>
      <c r="CP58" s="211">
        <v>2.4851744198529486</v>
      </c>
      <c r="CQ58" s="211">
        <v>2.4851744198529486</v>
      </c>
      <c r="CR58" s="211">
        <v>2.4851744198529486</v>
      </c>
      <c r="CS58" s="211">
        <v>2.4851744198529486</v>
      </c>
      <c r="CT58" s="211">
        <v>2.4851744198529486</v>
      </c>
      <c r="CU58" s="211">
        <v>2.4851744198529486</v>
      </c>
      <c r="CV58" s="211">
        <v>2.4851744198529486</v>
      </c>
      <c r="CW58" s="211">
        <v>2.4851744198529486</v>
      </c>
      <c r="CX58" s="211">
        <v>2.4851744198529486</v>
      </c>
      <c r="CY58" s="211">
        <v>2.4851744198529486</v>
      </c>
      <c r="CZ58" s="211">
        <v>2.4851744198529486</v>
      </c>
      <c r="DA58" s="211">
        <v>2.4851744198529486</v>
      </c>
      <c r="DB58" s="211">
        <v>2.4851744198529486</v>
      </c>
      <c r="DC58" s="211">
        <v>1121.864</v>
      </c>
      <c r="DD58" s="211">
        <v>1121.864</v>
      </c>
      <c r="DE58" s="211">
        <v>1121.864</v>
      </c>
      <c r="DF58" s="211">
        <v>1121.864</v>
      </c>
      <c r="DG58" s="211">
        <v>1121.864</v>
      </c>
      <c r="DH58" s="211">
        <v>1121.864</v>
      </c>
      <c r="DI58" s="211">
        <v>1121.864</v>
      </c>
      <c r="DJ58" s="211">
        <v>1121.864</v>
      </c>
      <c r="DK58" s="211">
        <v>1121.864</v>
      </c>
      <c r="DL58" s="211">
        <v>1091.3941685714608</v>
      </c>
      <c r="DM58" s="211">
        <v>1091.3941685714608</v>
      </c>
      <c r="DN58" s="211">
        <v>1091.3941685714608</v>
      </c>
      <c r="DO58" s="211">
        <v>1091.3941685714608</v>
      </c>
      <c r="DP58" s="211">
        <v>1091.3941685714608</v>
      </c>
      <c r="DQ58" s="211">
        <v>1091.3941685714608</v>
      </c>
      <c r="DR58" s="211">
        <v>1091.3941685714608</v>
      </c>
      <c r="DS58" s="211">
        <v>1091.3941685714608</v>
      </c>
      <c r="DT58" s="211">
        <v>1091.3941685714608</v>
      </c>
      <c r="DU58" s="211">
        <v>1091.3941685714608</v>
      </c>
      <c r="DV58" s="211">
        <v>1091.3941685714608</v>
      </c>
      <c r="DW58" s="211">
        <v>1091.3941685714608</v>
      </c>
      <c r="DX58" s="211">
        <v>1091.3941685714608</v>
      </c>
      <c r="DY58" s="211">
        <v>1091.3941685714608</v>
      </c>
      <c r="DZ58" s="211">
        <v>1091.3941685714608</v>
      </c>
      <c r="EA58" s="211">
        <v>1091.3941685714608</v>
      </c>
      <c r="EB58" s="211">
        <v>1091.3941685714608</v>
      </c>
    </row>
    <row r="59" spans="1:132" ht="22.5" x14ac:dyDescent="0.2">
      <c r="A59" s="209">
        <v>46</v>
      </c>
      <c r="B59" s="219" t="s">
        <v>1036</v>
      </c>
      <c r="C59" s="210">
        <v>0.28274117569839596</v>
      </c>
      <c r="D59" s="210">
        <v>0.28274117569839596</v>
      </c>
      <c r="E59" s="210">
        <v>0.28274117569839596</v>
      </c>
      <c r="F59" s="210">
        <v>0.28274117569839596</v>
      </c>
      <c r="G59" s="210">
        <v>0.28274117569839596</v>
      </c>
      <c r="H59" s="210">
        <v>0.28274117569839596</v>
      </c>
      <c r="I59" s="210">
        <v>0.28274117569839596</v>
      </c>
      <c r="J59" s="210">
        <v>0.28274117569839596</v>
      </c>
      <c r="K59" s="210">
        <v>0.28274117569839596</v>
      </c>
      <c r="L59" s="210">
        <v>0.28274117569839596</v>
      </c>
      <c r="M59" s="210">
        <v>0.28274117569839596</v>
      </c>
      <c r="N59" s="210">
        <v>0.28274117569839596</v>
      </c>
      <c r="O59" s="210">
        <v>0.28274117569839596</v>
      </c>
      <c r="P59" s="210">
        <v>0.28274117569839596</v>
      </c>
      <c r="Q59" s="210">
        <v>0.28274117569839596</v>
      </c>
      <c r="R59" s="210">
        <v>0.28274117569839596</v>
      </c>
      <c r="S59" s="210">
        <v>0.28274117569839596</v>
      </c>
      <c r="T59" s="210">
        <v>0.28274117569839596</v>
      </c>
      <c r="U59" s="210">
        <v>0.28274117569839596</v>
      </c>
      <c r="V59" s="210">
        <v>0.28274117569839596</v>
      </c>
      <c r="W59" s="210">
        <v>0.28274117569839596</v>
      </c>
      <c r="X59" s="210">
        <v>0.28274117569839596</v>
      </c>
      <c r="Y59" s="210">
        <v>0.28274117569839596</v>
      </c>
      <c r="Z59" s="210">
        <v>0.28274117569839596</v>
      </c>
      <c r="AA59" s="210">
        <v>0.28274117569839596</v>
      </c>
      <c r="AB59" s="210">
        <v>0.28274117569839596</v>
      </c>
      <c r="AC59" s="210">
        <v>0.14121962402567628</v>
      </c>
      <c r="AD59" s="210">
        <v>0.14121962402567628</v>
      </c>
      <c r="AE59" s="210">
        <v>0.14121962402567628</v>
      </c>
      <c r="AF59" s="210">
        <v>0.14121962402567628</v>
      </c>
      <c r="AG59" s="210">
        <v>0.14121962402567628</v>
      </c>
      <c r="AH59" s="210">
        <v>0</v>
      </c>
      <c r="AI59" s="210">
        <v>0</v>
      </c>
      <c r="AJ59" s="210">
        <v>0</v>
      </c>
      <c r="AK59" s="210">
        <v>0</v>
      </c>
      <c r="AL59" s="210">
        <v>0</v>
      </c>
      <c r="AM59" s="210">
        <v>0</v>
      </c>
      <c r="AN59" s="210">
        <v>0</v>
      </c>
      <c r="AO59" s="210">
        <v>0</v>
      </c>
      <c r="AP59" s="210">
        <v>0</v>
      </c>
      <c r="AQ59" s="210">
        <v>0</v>
      </c>
      <c r="AR59" s="210">
        <v>0</v>
      </c>
      <c r="AS59" s="210">
        <v>0</v>
      </c>
      <c r="AT59" s="210">
        <v>0</v>
      </c>
      <c r="AU59" s="210">
        <v>0</v>
      </c>
      <c r="AV59" s="210">
        <v>0</v>
      </c>
      <c r="AW59" s="210">
        <v>0</v>
      </c>
      <c r="AX59" s="210">
        <v>0</v>
      </c>
      <c r="AY59" s="210">
        <v>0</v>
      </c>
      <c r="AZ59" s="210">
        <v>0</v>
      </c>
      <c r="BA59" s="210">
        <v>0</v>
      </c>
      <c r="BB59" s="210">
        <v>0</v>
      </c>
      <c r="BC59" s="211">
        <v>164.41261584806713</v>
      </c>
      <c r="BD59" s="211">
        <v>164.41261584806713</v>
      </c>
      <c r="BE59" s="211">
        <v>164.41261584806713</v>
      </c>
      <c r="BF59" s="211">
        <v>164.41261584806713</v>
      </c>
      <c r="BG59" s="211">
        <v>164.41261584806713</v>
      </c>
      <c r="BH59" s="211">
        <v>159.05671999999996</v>
      </c>
      <c r="BI59" s="211">
        <v>159.05671999999996</v>
      </c>
      <c r="BJ59" s="211">
        <v>159.05671999999996</v>
      </c>
      <c r="BK59" s="211">
        <v>159.05671999999996</v>
      </c>
      <c r="BL59" s="211">
        <v>159.05671999999996</v>
      </c>
      <c r="BM59" s="211">
        <v>159.05671999999996</v>
      </c>
      <c r="BN59" s="211">
        <v>159.05671999999996</v>
      </c>
      <c r="BO59" s="211">
        <v>159.05671999999996</v>
      </c>
      <c r="BP59" s="211">
        <v>159.05671999999996</v>
      </c>
      <c r="BQ59" s="211">
        <v>159.05671999999996</v>
      </c>
      <c r="BR59" s="211">
        <v>159.05671999999996</v>
      </c>
      <c r="BS59" s="211">
        <v>159.05671999999996</v>
      </c>
      <c r="BT59" s="211">
        <v>159.05671999999996</v>
      </c>
      <c r="BU59" s="211">
        <v>159.05671999999996</v>
      </c>
      <c r="BV59" s="211">
        <v>159.05671999999996</v>
      </c>
      <c r="BW59" s="211">
        <v>159.05671999999996</v>
      </c>
      <c r="BX59" s="211">
        <v>159.05671999999996</v>
      </c>
      <c r="BY59" s="211">
        <v>159.05671999999996</v>
      </c>
      <c r="BZ59" s="211">
        <v>159.05671999999996</v>
      </c>
      <c r="CA59" s="211">
        <v>159.05671999999996</v>
      </c>
      <c r="CB59" s="211">
        <v>159.05671999999996</v>
      </c>
      <c r="CC59" s="211">
        <v>2.1245804086225322</v>
      </c>
      <c r="CD59" s="211">
        <v>2.1245804086225322</v>
      </c>
      <c r="CE59" s="211">
        <v>2.1245804086225322</v>
      </c>
      <c r="CF59" s="211">
        <v>2.1245804086225322</v>
      </c>
      <c r="CG59" s="211">
        <v>2.1245804086225322</v>
      </c>
      <c r="CH59" s="211">
        <v>2.1245804086225322</v>
      </c>
      <c r="CI59" s="211">
        <v>2.1245804086225322</v>
      </c>
      <c r="CJ59" s="211">
        <v>2.1245804086225322</v>
      </c>
      <c r="CK59" s="211">
        <v>2.1245804086225322</v>
      </c>
      <c r="CL59" s="211">
        <v>2.1245804086225322</v>
      </c>
      <c r="CM59" s="211">
        <v>2.1245804086225322</v>
      </c>
      <c r="CN59" s="211">
        <v>2.1245804086225322</v>
      </c>
      <c r="CO59" s="211">
        <v>2.1245804086225322</v>
      </c>
      <c r="CP59" s="211">
        <v>2.1245804086225322</v>
      </c>
      <c r="CQ59" s="211">
        <v>2.1245804086225322</v>
      </c>
      <c r="CR59" s="211">
        <v>2.1245804086225322</v>
      </c>
      <c r="CS59" s="211">
        <v>2.1245804086225322</v>
      </c>
      <c r="CT59" s="211">
        <v>2.1245804086225322</v>
      </c>
      <c r="CU59" s="211">
        <v>2.1245804086225322</v>
      </c>
      <c r="CV59" s="211">
        <v>2.1245804086225322</v>
      </c>
      <c r="CW59" s="211">
        <v>2.1245804086225322</v>
      </c>
      <c r="CX59" s="211">
        <v>2.1245804086225322</v>
      </c>
      <c r="CY59" s="211">
        <v>2.1245804086225322</v>
      </c>
      <c r="CZ59" s="211">
        <v>2.1245804086225322</v>
      </c>
      <c r="DA59" s="211">
        <v>2.1245804086225322</v>
      </c>
      <c r="DB59" s="211">
        <v>2.1245804086225322</v>
      </c>
      <c r="DC59" s="211">
        <v>1125.3520000000001</v>
      </c>
      <c r="DD59" s="211">
        <v>1125.3520000000001</v>
      </c>
      <c r="DE59" s="211">
        <v>1125.3520000000001</v>
      </c>
      <c r="DF59" s="211">
        <v>1125.3520000000001</v>
      </c>
      <c r="DG59" s="211">
        <v>1125.3520000000001</v>
      </c>
      <c r="DH59" s="211">
        <v>1125.3520000000001</v>
      </c>
      <c r="DI59" s="211">
        <v>1125.3520000000001</v>
      </c>
      <c r="DJ59" s="211">
        <v>1125.3520000000001</v>
      </c>
      <c r="DK59" s="211">
        <v>1125.3520000000001</v>
      </c>
      <c r="DL59" s="211">
        <v>1125.3520000000001</v>
      </c>
      <c r="DM59" s="211">
        <v>1125.3520000000001</v>
      </c>
      <c r="DN59" s="211">
        <v>1125.3520000000001</v>
      </c>
      <c r="DO59" s="211">
        <v>1125.3520000000001</v>
      </c>
      <c r="DP59" s="211">
        <v>1125.3520000000001</v>
      </c>
      <c r="DQ59" s="211">
        <v>1125.3520000000001</v>
      </c>
      <c r="DR59" s="211">
        <v>1125.3520000000001</v>
      </c>
      <c r="DS59" s="211">
        <v>1125.3520000000001</v>
      </c>
      <c r="DT59" s="211">
        <v>1125.3520000000001</v>
      </c>
      <c r="DU59" s="211">
        <v>1125.3520000000001</v>
      </c>
      <c r="DV59" s="211">
        <v>1125.3520000000001</v>
      </c>
      <c r="DW59" s="211">
        <v>1125.3520000000001</v>
      </c>
      <c r="DX59" s="211">
        <v>1125.3520000000001</v>
      </c>
      <c r="DY59" s="211">
        <v>1125.3520000000001</v>
      </c>
      <c r="DZ59" s="211">
        <v>1125.3520000000001</v>
      </c>
      <c r="EA59" s="211">
        <v>1125.3520000000001</v>
      </c>
      <c r="EB59" s="211">
        <v>1125.3520000000001</v>
      </c>
    </row>
    <row r="60" spans="1:132" ht="22.5" x14ac:dyDescent="0.2">
      <c r="A60" s="209">
        <v>47</v>
      </c>
      <c r="B60" s="219" t="s">
        <v>1037</v>
      </c>
      <c r="C60" s="210">
        <v>0</v>
      </c>
      <c r="D60" s="210">
        <v>0</v>
      </c>
      <c r="E60" s="210">
        <v>0</v>
      </c>
      <c r="F60" s="210">
        <v>0</v>
      </c>
      <c r="G60" s="210">
        <v>0</v>
      </c>
      <c r="H60" s="210">
        <v>0</v>
      </c>
      <c r="I60" s="210">
        <v>0</v>
      </c>
      <c r="J60" s="210">
        <v>0</v>
      </c>
      <c r="K60" s="210">
        <v>0</v>
      </c>
      <c r="L60" s="210">
        <v>0</v>
      </c>
      <c r="M60" s="210">
        <v>0</v>
      </c>
      <c r="N60" s="210">
        <v>0</v>
      </c>
      <c r="O60" s="210">
        <v>0</v>
      </c>
      <c r="P60" s="210">
        <v>0</v>
      </c>
      <c r="Q60" s="210">
        <v>0</v>
      </c>
      <c r="R60" s="210">
        <v>0</v>
      </c>
      <c r="S60" s="210">
        <v>0</v>
      </c>
      <c r="T60" s="210">
        <v>0</v>
      </c>
      <c r="U60" s="210">
        <v>0</v>
      </c>
      <c r="V60" s="210">
        <v>0</v>
      </c>
      <c r="W60" s="210">
        <v>0</v>
      </c>
      <c r="X60" s="210">
        <v>0</v>
      </c>
      <c r="Y60" s="210">
        <v>0</v>
      </c>
      <c r="Z60" s="210">
        <v>0</v>
      </c>
      <c r="AA60" s="210">
        <v>0</v>
      </c>
      <c r="AB60" s="210">
        <v>0</v>
      </c>
      <c r="AC60" s="210">
        <v>20.39983680130559</v>
      </c>
      <c r="AD60" s="210">
        <v>20.39983680130559</v>
      </c>
      <c r="AE60" s="210">
        <v>20.39983680130559</v>
      </c>
      <c r="AF60" s="210">
        <v>20.39983680130559</v>
      </c>
      <c r="AG60" s="210">
        <v>0</v>
      </c>
      <c r="AH60" s="210">
        <v>0</v>
      </c>
      <c r="AI60" s="210">
        <v>0</v>
      </c>
      <c r="AJ60" s="210">
        <v>0</v>
      </c>
      <c r="AK60" s="210">
        <v>0</v>
      </c>
      <c r="AL60" s="210">
        <v>0</v>
      </c>
      <c r="AM60" s="210">
        <v>0</v>
      </c>
      <c r="AN60" s="210">
        <v>0</v>
      </c>
      <c r="AO60" s="210">
        <v>0</v>
      </c>
      <c r="AP60" s="210">
        <v>0</v>
      </c>
      <c r="AQ60" s="210">
        <v>0</v>
      </c>
      <c r="AR60" s="210">
        <v>0</v>
      </c>
      <c r="AS60" s="210">
        <v>0</v>
      </c>
      <c r="AT60" s="210">
        <v>0</v>
      </c>
      <c r="AU60" s="210">
        <v>0</v>
      </c>
      <c r="AV60" s="210">
        <v>0</v>
      </c>
      <c r="AW60" s="210">
        <v>0</v>
      </c>
      <c r="AX60" s="210">
        <v>0</v>
      </c>
      <c r="AY60" s="210">
        <v>0</v>
      </c>
      <c r="AZ60" s="210">
        <v>0</v>
      </c>
      <c r="BA60" s="210">
        <v>0</v>
      </c>
      <c r="BB60" s="210">
        <v>0</v>
      </c>
      <c r="BC60" s="211">
        <v>183.86243829662104</v>
      </c>
      <c r="BD60" s="211">
        <v>183.86243829662104</v>
      </c>
      <c r="BE60" s="211">
        <v>183.86243829662104</v>
      </c>
      <c r="BF60" s="211">
        <v>183.86243829662104</v>
      </c>
      <c r="BG60" s="211">
        <v>162.41242000000005</v>
      </c>
      <c r="BH60" s="211">
        <v>162.41242000000005</v>
      </c>
      <c r="BI60" s="211">
        <v>162.41242000000005</v>
      </c>
      <c r="BJ60" s="211">
        <v>162.41242000000005</v>
      </c>
      <c r="BK60" s="211">
        <v>162.41242000000005</v>
      </c>
      <c r="BL60" s="211">
        <v>162.41242000000005</v>
      </c>
      <c r="BM60" s="211">
        <v>162.41242000000005</v>
      </c>
      <c r="BN60" s="211">
        <v>162.41242000000005</v>
      </c>
      <c r="BO60" s="211">
        <v>162.41242000000005</v>
      </c>
      <c r="BP60" s="211">
        <v>162.41242000000005</v>
      </c>
      <c r="BQ60" s="211">
        <v>162.41242000000005</v>
      </c>
      <c r="BR60" s="211">
        <v>162.41242000000005</v>
      </c>
      <c r="BS60" s="211">
        <v>162.41242000000005</v>
      </c>
      <c r="BT60" s="211">
        <v>162.41242000000005</v>
      </c>
      <c r="BU60" s="211">
        <v>162.41242000000005</v>
      </c>
      <c r="BV60" s="211">
        <v>162.41242000000005</v>
      </c>
      <c r="BW60" s="211">
        <v>162.41242000000005</v>
      </c>
      <c r="BX60" s="211">
        <v>162.41242000000005</v>
      </c>
      <c r="BY60" s="211">
        <v>162.41242000000005</v>
      </c>
      <c r="BZ60" s="211">
        <v>162.41242000000005</v>
      </c>
      <c r="CA60" s="211">
        <v>162.41242000000005</v>
      </c>
      <c r="CB60" s="211">
        <v>162.41242000000005</v>
      </c>
      <c r="CC60" s="211" t="s">
        <v>132</v>
      </c>
      <c r="CD60" s="211" t="s">
        <v>132</v>
      </c>
      <c r="CE60" s="211" t="s">
        <v>132</v>
      </c>
      <c r="CF60" s="211" t="s">
        <v>132</v>
      </c>
      <c r="CG60" s="211" t="s">
        <v>132</v>
      </c>
      <c r="CH60" s="211" t="s">
        <v>132</v>
      </c>
      <c r="CI60" s="211" t="s">
        <v>132</v>
      </c>
      <c r="CJ60" s="211" t="s">
        <v>132</v>
      </c>
      <c r="CK60" s="211" t="s">
        <v>132</v>
      </c>
      <c r="CL60" s="211" t="s">
        <v>132</v>
      </c>
      <c r="CM60" s="211" t="s">
        <v>132</v>
      </c>
      <c r="CN60" s="211" t="s">
        <v>132</v>
      </c>
      <c r="CO60" s="211" t="s">
        <v>132</v>
      </c>
      <c r="CP60" s="211" t="s">
        <v>132</v>
      </c>
      <c r="CQ60" s="211" t="s">
        <v>132</v>
      </c>
      <c r="CR60" s="211" t="s">
        <v>132</v>
      </c>
      <c r="CS60" s="211" t="s">
        <v>132</v>
      </c>
      <c r="CT60" s="211" t="s">
        <v>132</v>
      </c>
      <c r="CU60" s="211" t="s">
        <v>132</v>
      </c>
      <c r="CV60" s="211" t="s">
        <v>132</v>
      </c>
      <c r="CW60" s="211" t="s">
        <v>132</v>
      </c>
      <c r="CX60" s="211" t="s">
        <v>132</v>
      </c>
      <c r="CY60" s="211" t="s">
        <v>132</v>
      </c>
      <c r="CZ60" s="211" t="s">
        <v>132</v>
      </c>
      <c r="DA60" s="211" t="s">
        <v>132</v>
      </c>
      <c r="DB60" s="211" t="s">
        <v>132</v>
      </c>
      <c r="DC60" s="211">
        <v>0</v>
      </c>
      <c r="DD60" s="211">
        <v>0</v>
      </c>
      <c r="DE60" s="211">
        <v>0</v>
      </c>
      <c r="DF60" s="211">
        <v>0</v>
      </c>
      <c r="DG60" s="211">
        <v>0</v>
      </c>
      <c r="DH60" s="211">
        <v>0</v>
      </c>
      <c r="DI60" s="211">
        <v>0</v>
      </c>
      <c r="DJ60" s="211">
        <v>0</v>
      </c>
      <c r="DK60" s="211">
        <v>0</v>
      </c>
      <c r="DL60" s="211">
        <v>0</v>
      </c>
      <c r="DM60" s="211">
        <v>0</v>
      </c>
      <c r="DN60" s="211">
        <v>0</v>
      </c>
      <c r="DO60" s="211">
        <v>0</v>
      </c>
      <c r="DP60" s="211">
        <v>0</v>
      </c>
      <c r="DQ60" s="211">
        <v>0</v>
      </c>
      <c r="DR60" s="211">
        <v>0</v>
      </c>
      <c r="DS60" s="211">
        <v>0</v>
      </c>
      <c r="DT60" s="211">
        <v>0</v>
      </c>
      <c r="DU60" s="211">
        <v>0</v>
      </c>
      <c r="DV60" s="211">
        <v>0</v>
      </c>
      <c r="DW60" s="211">
        <v>0</v>
      </c>
      <c r="DX60" s="211">
        <v>0</v>
      </c>
      <c r="DY60" s="211">
        <v>0</v>
      </c>
      <c r="DZ60" s="211">
        <v>0</v>
      </c>
      <c r="EA60" s="211">
        <v>0</v>
      </c>
      <c r="EB60" s="211">
        <v>0</v>
      </c>
    </row>
    <row r="61" spans="1:132" ht="22.5" x14ac:dyDescent="0.2">
      <c r="A61" s="209">
        <v>48</v>
      </c>
      <c r="B61" s="219" t="s">
        <v>1038</v>
      </c>
      <c r="C61" s="210">
        <v>0.28274117569839591</v>
      </c>
      <c r="D61" s="210">
        <v>0.28274117569839591</v>
      </c>
      <c r="E61" s="210">
        <v>0.28274117569839596</v>
      </c>
      <c r="F61" s="210">
        <v>0.28274117569839596</v>
      </c>
      <c r="G61" s="210">
        <v>0.28274117569839596</v>
      </c>
      <c r="H61" s="210">
        <v>0.28274117569839596</v>
      </c>
      <c r="I61" s="210">
        <v>0.28274117569839596</v>
      </c>
      <c r="J61" s="210">
        <v>0.23769527279829405</v>
      </c>
      <c r="K61" s="210">
        <v>0.23769527279829405</v>
      </c>
      <c r="L61" s="210">
        <v>0.23769527279829405</v>
      </c>
      <c r="M61" s="210">
        <v>0.23769527279829405</v>
      </c>
      <c r="N61" s="210">
        <v>0.23769527279829405</v>
      </c>
      <c r="O61" s="210">
        <v>0.23769527279829405</v>
      </c>
      <c r="P61" s="210">
        <v>0.23769527279829405</v>
      </c>
      <c r="Q61" s="210">
        <v>0.23769527279829405</v>
      </c>
      <c r="R61" s="210">
        <v>0.23769527279829405</v>
      </c>
      <c r="S61" s="210">
        <v>0.23769527279829405</v>
      </c>
      <c r="T61" s="210">
        <v>0.23769527279829405</v>
      </c>
      <c r="U61" s="210">
        <v>0.23769527279829405</v>
      </c>
      <c r="V61" s="210">
        <v>0.23769527279829405</v>
      </c>
      <c r="W61" s="210">
        <v>0.23769527279829405</v>
      </c>
      <c r="X61" s="210">
        <v>0.23769527279829405</v>
      </c>
      <c r="Y61" s="210">
        <v>0.23769527279829405</v>
      </c>
      <c r="Z61" s="210">
        <v>0.23769527279829405</v>
      </c>
      <c r="AA61" s="210">
        <v>0.23769527279829405</v>
      </c>
      <c r="AB61" s="210">
        <v>0.23769527279829405</v>
      </c>
      <c r="AC61" s="210">
        <v>0.14121962402567628</v>
      </c>
      <c r="AD61" s="210">
        <v>0.14121962402567628</v>
      </c>
      <c r="AE61" s="210">
        <v>0.14121962402567628</v>
      </c>
      <c r="AF61" s="210">
        <v>0.14121962402567628</v>
      </c>
      <c r="AG61" s="210">
        <v>0.14121962402567628</v>
      </c>
      <c r="AH61" s="210">
        <v>0.14121962402567628</v>
      </c>
      <c r="AI61" s="210">
        <v>0.14121962402567628</v>
      </c>
      <c r="AJ61" s="210">
        <v>0</v>
      </c>
      <c r="AK61" s="210">
        <v>0</v>
      </c>
      <c r="AL61" s="210">
        <v>0</v>
      </c>
      <c r="AM61" s="210">
        <v>0</v>
      </c>
      <c r="AN61" s="210">
        <v>0</v>
      </c>
      <c r="AO61" s="210">
        <v>0</v>
      </c>
      <c r="AP61" s="210">
        <v>0</v>
      </c>
      <c r="AQ61" s="210">
        <v>0</v>
      </c>
      <c r="AR61" s="210">
        <v>0</v>
      </c>
      <c r="AS61" s="210">
        <v>0</v>
      </c>
      <c r="AT61" s="210">
        <v>0</v>
      </c>
      <c r="AU61" s="210">
        <v>0</v>
      </c>
      <c r="AV61" s="210">
        <v>0</v>
      </c>
      <c r="AW61" s="210">
        <v>0</v>
      </c>
      <c r="AX61" s="210">
        <v>0</v>
      </c>
      <c r="AY61" s="210">
        <v>0</v>
      </c>
      <c r="AZ61" s="210">
        <v>0</v>
      </c>
      <c r="BA61" s="210">
        <v>0</v>
      </c>
      <c r="BB61" s="210">
        <v>0</v>
      </c>
      <c r="BC61" s="211">
        <v>160.97279777945838</v>
      </c>
      <c r="BD61" s="211">
        <v>160.97279777945838</v>
      </c>
      <c r="BE61" s="211">
        <v>160.97279777945838</v>
      </c>
      <c r="BF61" s="211">
        <v>160.97279777945838</v>
      </c>
      <c r="BG61" s="211">
        <v>160.97279777945838</v>
      </c>
      <c r="BH61" s="211">
        <v>160.97279777945838</v>
      </c>
      <c r="BI61" s="211">
        <v>160.97279777945838</v>
      </c>
      <c r="BJ61" s="211">
        <v>160.61767227656125</v>
      </c>
      <c r="BK61" s="211">
        <v>160.61767227656125</v>
      </c>
      <c r="BL61" s="211">
        <v>160.61767227656125</v>
      </c>
      <c r="BM61" s="211">
        <v>160.61767227656125</v>
      </c>
      <c r="BN61" s="211">
        <v>160.61767227656125</v>
      </c>
      <c r="BO61" s="211">
        <v>160.61767227656125</v>
      </c>
      <c r="BP61" s="211">
        <v>160.61767227656125</v>
      </c>
      <c r="BQ61" s="211">
        <v>160.61767227656125</v>
      </c>
      <c r="BR61" s="211">
        <v>160.61767227656125</v>
      </c>
      <c r="BS61" s="211">
        <v>160.61767227656125</v>
      </c>
      <c r="BT61" s="211">
        <v>160.61767227656125</v>
      </c>
      <c r="BU61" s="211">
        <v>160.61767227656125</v>
      </c>
      <c r="BV61" s="211">
        <v>160.61767227656125</v>
      </c>
      <c r="BW61" s="211">
        <v>160.61767227656125</v>
      </c>
      <c r="BX61" s="211">
        <v>160.61767227656125</v>
      </c>
      <c r="BY61" s="211">
        <v>160.61767227656125</v>
      </c>
      <c r="BZ61" s="211">
        <v>160.61767227656125</v>
      </c>
      <c r="CA61" s="211">
        <v>160.61767227656125</v>
      </c>
      <c r="CB61" s="211">
        <v>160.61767227656125</v>
      </c>
      <c r="CC61" s="211">
        <v>3.0098520989855762</v>
      </c>
      <c r="CD61" s="211">
        <v>3.0098520989855762</v>
      </c>
      <c r="CE61" s="211">
        <v>3.0098520989855762</v>
      </c>
      <c r="CF61" s="211">
        <v>3.0098520989855762</v>
      </c>
      <c r="CG61" s="211">
        <v>3.0098520989855762</v>
      </c>
      <c r="CH61" s="211">
        <v>3.0098520989855762</v>
      </c>
      <c r="CI61" s="211">
        <v>3.0098520989855762</v>
      </c>
      <c r="CJ61" s="211">
        <v>3.0098520989855762</v>
      </c>
      <c r="CK61" s="211">
        <v>2.7229075746309412</v>
      </c>
      <c r="CL61" s="211">
        <v>2.7229075746309412</v>
      </c>
      <c r="CM61" s="211">
        <v>2.7229075746309412</v>
      </c>
      <c r="CN61" s="211">
        <v>2.7229075746309412</v>
      </c>
      <c r="CO61" s="211">
        <v>2.7229075746309412</v>
      </c>
      <c r="CP61" s="211">
        <v>2.7229075746309412</v>
      </c>
      <c r="CQ61" s="211">
        <v>2.7229075746309412</v>
      </c>
      <c r="CR61" s="211">
        <v>2.7229075746309412</v>
      </c>
      <c r="CS61" s="211">
        <v>2.7229075746309412</v>
      </c>
      <c r="CT61" s="211">
        <v>2.7229075746309412</v>
      </c>
      <c r="CU61" s="211">
        <v>2.7229075746309412</v>
      </c>
      <c r="CV61" s="211">
        <v>2.7229075746309412</v>
      </c>
      <c r="CW61" s="211">
        <v>2.7229075746309412</v>
      </c>
      <c r="CX61" s="211">
        <v>2.7229075746309412</v>
      </c>
      <c r="CY61" s="211">
        <v>2.7229075746309412</v>
      </c>
      <c r="CZ61" s="211">
        <v>2.7229075746309412</v>
      </c>
      <c r="DA61" s="211">
        <v>2.7229075746309412</v>
      </c>
      <c r="DB61" s="211">
        <v>2.7229075746309412</v>
      </c>
      <c r="DC61" s="211">
        <v>20018.737000000001</v>
      </c>
      <c r="DD61" s="211">
        <v>20018.737000000001</v>
      </c>
      <c r="DE61" s="211">
        <v>20018.737000000001</v>
      </c>
      <c r="DF61" s="211">
        <v>20018.737000000001</v>
      </c>
      <c r="DG61" s="211">
        <v>20018.737000000001</v>
      </c>
      <c r="DH61" s="211">
        <v>20018.737000000001</v>
      </c>
      <c r="DI61" s="211">
        <v>20018.737000000001</v>
      </c>
      <c r="DJ61" s="211">
        <v>20018.737000000001</v>
      </c>
      <c r="DK61" s="211">
        <v>18110.248882400618</v>
      </c>
      <c r="DL61" s="211">
        <v>18110.248882400618</v>
      </c>
      <c r="DM61" s="211">
        <v>18110.248882400618</v>
      </c>
      <c r="DN61" s="211">
        <v>18110.248882400618</v>
      </c>
      <c r="DO61" s="211">
        <v>18110.248882400618</v>
      </c>
      <c r="DP61" s="211">
        <v>18110.248882400618</v>
      </c>
      <c r="DQ61" s="211">
        <v>18110.248882400618</v>
      </c>
      <c r="DR61" s="211">
        <v>18110.248882400618</v>
      </c>
      <c r="DS61" s="211">
        <v>18110.248882400618</v>
      </c>
      <c r="DT61" s="211">
        <v>18110.248882400618</v>
      </c>
      <c r="DU61" s="211">
        <v>18110.248882400618</v>
      </c>
      <c r="DV61" s="211">
        <v>18110.248882400618</v>
      </c>
      <c r="DW61" s="211">
        <v>18110.248882400618</v>
      </c>
      <c r="DX61" s="211">
        <v>18110.248882400618</v>
      </c>
      <c r="DY61" s="211">
        <v>18110.248882400618</v>
      </c>
      <c r="DZ61" s="211">
        <v>18110.248882400618</v>
      </c>
      <c r="EA61" s="211">
        <v>18110.248882400618</v>
      </c>
      <c r="EB61" s="211">
        <v>18110.248882400618</v>
      </c>
    </row>
    <row r="62" spans="1:132" x14ac:dyDescent="0.2">
      <c r="A62" s="209">
        <v>49</v>
      </c>
      <c r="B62" s="219" t="s">
        <v>1039</v>
      </c>
      <c r="C62" s="210">
        <v>0.28274117569839596</v>
      </c>
      <c r="D62" s="210">
        <v>0.28274117569839596</v>
      </c>
      <c r="E62" s="210">
        <v>0.28274117569839596</v>
      </c>
      <c r="F62" s="210">
        <v>0.28274117569839596</v>
      </c>
      <c r="G62" s="210">
        <v>0.28274117569839596</v>
      </c>
      <c r="H62" s="210">
        <v>0.28274117569839596</v>
      </c>
      <c r="I62" s="210">
        <v>0.28274117569839596</v>
      </c>
      <c r="J62" s="210">
        <v>0.25485182553833896</v>
      </c>
      <c r="K62" s="210">
        <v>0.25485182553833896</v>
      </c>
      <c r="L62" s="210">
        <v>0.25485182553833896</v>
      </c>
      <c r="M62" s="210">
        <v>0.25485182553833896</v>
      </c>
      <c r="N62" s="210">
        <v>0.25485182553833896</v>
      </c>
      <c r="O62" s="210">
        <v>0.25485182553833896</v>
      </c>
      <c r="P62" s="210">
        <v>0.25485182553833896</v>
      </c>
      <c r="Q62" s="210">
        <v>0.25485182553833896</v>
      </c>
      <c r="R62" s="210">
        <v>0.25485182553833896</v>
      </c>
      <c r="S62" s="210">
        <v>0.25485182553833896</v>
      </c>
      <c r="T62" s="210">
        <v>0.25485182553833896</v>
      </c>
      <c r="U62" s="210">
        <v>0.25485182553833896</v>
      </c>
      <c r="V62" s="210">
        <v>0.25485182553833896</v>
      </c>
      <c r="W62" s="210">
        <v>0.25485182553833896</v>
      </c>
      <c r="X62" s="210">
        <v>0.25485182553833896</v>
      </c>
      <c r="Y62" s="210">
        <v>0.25485182553833896</v>
      </c>
      <c r="Z62" s="210">
        <v>0.25485182553833896</v>
      </c>
      <c r="AA62" s="210">
        <v>0.25485182553833896</v>
      </c>
      <c r="AB62" s="210">
        <v>0.25485182553833896</v>
      </c>
      <c r="AC62" s="210">
        <v>0.14121962402567628</v>
      </c>
      <c r="AD62" s="210">
        <v>0.14121962402567628</v>
      </c>
      <c r="AE62" s="210">
        <v>0.14121962402567628</v>
      </c>
      <c r="AF62" s="210">
        <v>0.14121962402567628</v>
      </c>
      <c r="AG62" s="210">
        <v>0.14121962402567628</v>
      </c>
      <c r="AH62" s="210">
        <v>0.14121962402567628</v>
      </c>
      <c r="AI62" s="210">
        <v>0.14121962402567628</v>
      </c>
      <c r="AJ62" s="210">
        <v>0</v>
      </c>
      <c r="AK62" s="210">
        <v>0</v>
      </c>
      <c r="AL62" s="210">
        <v>0</v>
      </c>
      <c r="AM62" s="210">
        <v>0</v>
      </c>
      <c r="AN62" s="210">
        <v>0</v>
      </c>
      <c r="AO62" s="210">
        <v>0</v>
      </c>
      <c r="AP62" s="210">
        <v>0</v>
      </c>
      <c r="AQ62" s="210">
        <v>0</v>
      </c>
      <c r="AR62" s="210">
        <v>0</v>
      </c>
      <c r="AS62" s="210">
        <v>0</v>
      </c>
      <c r="AT62" s="210">
        <v>0</v>
      </c>
      <c r="AU62" s="210">
        <v>0</v>
      </c>
      <c r="AV62" s="210">
        <v>0</v>
      </c>
      <c r="AW62" s="210">
        <v>0</v>
      </c>
      <c r="AX62" s="210">
        <v>0</v>
      </c>
      <c r="AY62" s="210">
        <v>0</v>
      </c>
      <c r="AZ62" s="210">
        <v>0</v>
      </c>
      <c r="BA62" s="210">
        <v>0</v>
      </c>
      <c r="BB62" s="210">
        <v>0</v>
      </c>
      <c r="BC62" s="211">
        <v>162.68788026317242</v>
      </c>
      <c r="BD62" s="211">
        <v>162.68788026317242</v>
      </c>
      <c r="BE62" s="211">
        <v>162.68788026317242</v>
      </c>
      <c r="BF62" s="211">
        <v>162.68788026317242</v>
      </c>
      <c r="BG62" s="211">
        <v>162.68788026317242</v>
      </c>
      <c r="BH62" s="211">
        <v>162.68788026317242</v>
      </c>
      <c r="BI62" s="211">
        <v>162.68788026317242</v>
      </c>
      <c r="BJ62" s="211">
        <v>161.93399902718568</v>
      </c>
      <c r="BK62" s="211">
        <v>161.93399902718568</v>
      </c>
      <c r="BL62" s="211">
        <v>161.93399902718568</v>
      </c>
      <c r="BM62" s="211">
        <v>161.93399902718568</v>
      </c>
      <c r="BN62" s="211">
        <v>161.93399902718568</v>
      </c>
      <c r="BO62" s="211">
        <v>161.93399902718568</v>
      </c>
      <c r="BP62" s="211">
        <v>161.93399902718568</v>
      </c>
      <c r="BQ62" s="211">
        <v>161.93399902718568</v>
      </c>
      <c r="BR62" s="211">
        <v>161.93399902718568</v>
      </c>
      <c r="BS62" s="211">
        <v>161.93399902718568</v>
      </c>
      <c r="BT62" s="211">
        <v>161.93399902718568</v>
      </c>
      <c r="BU62" s="211">
        <v>161.93399902718568</v>
      </c>
      <c r="BV62" s="211">
        <v>161.93399902718568</v>
      </c>
      <c r="BW62" s="211">
        <v>161.93399902718568</v>
      </c>
      <c r="BX62" s="211">
        <v>161.93399902718568</v>
      </c>
      <c r="BY62" s="211">
        <v>161.93399902718568</v>
      </c>
      <c r="BZ62" s="211">
        <v>161.93399902718568</v>
      </c>
      <c r="CA62" s="211">
        <v>161.93399902718568</v>
      </c>
      <c r="CB62" s="211">
        <v>161.93399902718568</v>
      </c>
      <c r="CC62" s="211">
        <v>3.3817437133139365</v>
      </c>
      <c r="CD62" s="211">
        <v>3.3817437133139365</v>
      </c>
      <c r="CE62" s="211">
        <v>3.3817437133139365</v>
      </c>
      <c r="CF62" s="211">
        <v>3.3817437133139365</v>
      </c>
      <c r="CG62" s="211">
        <v>3.3817437133139365</v>
      </c>
      <c r="CH62" s="211">
        <v>3.3817437133139365</v>
      </c>
      <c r="CI62" s="211">
        <v>3.3817437133139365</v>
      </c>
      <c r="CJ62" s="211">
        <v>3.3817437133139365</v>
      </c>
      <c r="CK62" s="211">
        <v>3.218486476374621</v>
      </c>
      <c r="CL62" s="211">
        <v>3.218486476374621</v>
      </c>
      <c r="CM62" s="211">
        <v>3.218486476374621</v>
      </c>
      <c r="CN62" s="211">
        <v>3.218486476374621</v>
      </c>
      <c r="CO62" s="211">
        <v>3.218486476374621</v>
      </c>
      <c r="CP62" s="211">
        <v>3.218486476374621</v>
      </c>
      <c r="CQ62" s="211">
        <v>3.218486476374621</v>
      </c>
      <c r="CR62" s="211">
        <v>3.218486476374621</v>
      </c>
      <c r="CS62" s="211">
        <v>3.218486476374621</v>
      </c>
      <c r="CT62" s="211">
        <v>3.218486476374621</v>
      </c>
      <c r="CU62" s="211">
        <v>3.218486476374621</v>
      </c>
      <c r="CV62" s="211">
        <v>3.218486476374621</v>
      </c>
      <c r="CW62" s="211">
        <v>3.218486476374621</v>
      </c>
      <c r="CX62" s="211">
        <v>3.218486476374621</v>
      </c>
      <c r="CY62" s="211">
        <v>3.218486476374621</v>
      </c>
      <c r="CZ62" s="211">
        <v>3.218486476374621</v>
      </c>
      <c r="DA62" s="211">
        <v>3.218486476374621</v>
      </c>
      <c r="DB62" s="211">
        <v>3.218486476374621</v>
      </c>
      <c r="DC62" s="211">
        <v>12625.287</v>
      </c>
      <c r="DD62" s="211">
        <v>12625.287</v>
      </c>
      <c r="DE62" s="211">
        <v>12625.287</v>
      </c>
      <c r="DF62" s="211">
        <v>12625.287</v>
      </c>
      <c r="DG62" s="211">
        <v>12625.287</v>
      </c>
      <c r="DH62" s="211">
        <v>12625.287</v>
      </c>
      <c r="DI62" s="211">
        <v>12625.287</v>
      </c>
      <c r="DJ62" s="211">
        <v>12625.287</v>
      </c>
      <c r="DK62" s="211">
        <v>12015.787982356815</v>
      </c>
      <c r="DL62" s="211">
        <v>12015.787982356815</v>
      </c>
      <c r="DM62" s="211">
        <v>12015.787982356815</v>
      </c>
      <c r="DN62" s="211">
        <v>12015.787982356815</v>
      </c>
      <c r="DO62" s="211">
        <v>12015.787982356815</v>
      </c>
      <c r="DP62" s="211">
        <v>12015.787982356815</v>
      </c>
      <c r="DQ62" s="211">
        <v>12015.787982356815</v>
      </c>
      <c r="DR62" s="211">
        <v>12015.787982356815</v>
      </c>
      <c r="DS62" s="211">
        <v>12015.787982356815</v>
      </c>
      <c r="DT62" s="211">
        <v>12015.787982356815</v>
      </c>
      <c r="DU62" s="211">
        <v>12015.787982356815</v>
      </c>
      <c r="DV62" s="211">
        <v>12015.787982356815</v>
      </c>
      <c r="DW62" s="211">
        <v>12015.787982356815</v>
      </c>
      <c r="DX62" s="211">
        <v>12015.787982356815</v>
      </c>
      <c r="DY62" s="211">
        <v>12015.787982356815</v>
      </c>
      <c r="DZ62" s="211">
        <v>12015.787982356815</v>
      </c>
      <c r="EA62" s="211">
        <v>12015.787982356815</v>
      </c>
      <c r="EB62" s="211">
        <v>12015.787982356815</v>
      </c>
    </row>
    <row r="63" spans="1:132" ht="22.5" x14ac:dyDescent="0.2">
      <c r="A63" s="209">
        <v>50</v>
      </c>
      <c r="B63" s="219" t="s">
        <v>1040</v>
      </c>
      <c r="C63" s="210">
        <v>1.3966480446927374</v>
      </c>
      <c r="D63" s="210">
        <v>1.3966480446927374</v>
      </c>
      <c r="E63" s="210">
        <v>1.3966480446927374</v>
      </c>
      <c r="F63" s="210">
        <v>1.3966480446927374</v>
      </c>
      <c r="G63" s="210">
        <v>1.3966480446927374</v>
      </c>
      <c r="H63" s="210">
        <v>1.3966480446927374</v>
      </c>
      <c r="I63" s="210">
        <v>1.3966480446927374</v>
      </c>
      <c r="J63" s="210">
        <v>1.3966480446927374</v>
      </c>
      <c r="K63" s="210">
        <v>1.3966480446927374</v>
      </c>
      <c r="L63" s="210">
        <v>1.3966480446927374</v>
      </c>
      <c r="M63" s="210">
        <v>1.3966480446927374</v>
      </c>
      <c r="N63" s="210">
        <v>1.3966480446927374</v>
      </c>
      <c r="O63" s="210">
        <v>1.3966480446927374</v>
      </c>
      <c r="P63" s="210">
        <v>1.3966480446927374</v>
      </c>
      <c r="Q63" s="210">
        <v>1.3966480446927374</v>
      </c>
      <c r="R63" s="210">
        <v>1.3966480446927374</v>
      </c>
      <c r="S63" s="210">
        <v>1.3966480446927374</v>
      </c>
      <c r="T63" s="210">
        <v>1.3966480446927374</v>
      </c>
      <c r="U63" s="210">
        <v>1.3966480446927374</v>
      </c>
      <c r="V63" s="210">
        <v>1.3966480446927374</v>
      </c>
      <c r="W63" s="210">
        <v>1.3966480446927374</v>
      </c>
      <c r="X63" s="210">
        <v>1.3966480446927374</v>
      </c>
      <c r="Y63" s="210">
        <v>1.3966480446927374</v>
      </c>
      <c r="Z63" s="210">
        <v>1.3966480446927374</v>
      </c>
      <c r="AA63" s="210">
        <v>1.3966480446927374</v>
      </c>
      <c r="AB63" s="210">
        <v>1.3966480446927374</v>
      </c>
      <c r="AC63" s="210">
        <v>1.4534883720930232</v>
      </c>
      <c r="AD63" s="210">
        <v>1.4534883720930232</v>
      </c>
      <c r="AE63" s="210">
        <v>1.4534883720930232</v>
      </c>
      <c r="AF63" s="210">
        <v>1.4534883720930232</v>
      </c>
      <c r="AG63" s="210">
        <v>1.4534883720930232</v>
      </c>
      <c r="AH63" s="210">
        <v>1.4534883720930232</v>
      </c>
      <c r="AI63" s="210">
        <v>1.4534883720930232</v>
      </c>
      <c r="AJ63" s="210">
        <v>1.4534883720930232</v>
      </c>
      <c r="AK63" s="210">
        <v>1.4534883720930232</v>
      </c>
      <c r="AL63" s="210">
        <v>1.4534883720930232</v>
      </c>
      <c r="AM63" s="210">
        <v>1.4534883720930232</v>
      </c>
      <c r="AN63" s="210">
        <v>1.4534883720930232</v>
      </c>
      <c r="AO63" s="210">
        <v>1.4534883720930232</v>
      </c>
      <c r="AP63" s="210">
        <v>1.4534883720930232</v>
      </c>
      <c r="AQ63" s="210">
        <v>1.4534883720930232</v>
      </c>
      <c r="AR63" s="210">
        <v>1.4534883720930232</v>
      </c>
      <c r="AS63" s="210">
        <v>1.4534883720930232</v>
      </c>
      <c r="AT63" s="210">
        <v>1.4534883720930232</v>
      </c>
      <c r="AU63" s="210">
        <v>1.4534883720930232</v>
      </c>
      <c r="AV63" s="210">
        <v>1.4534883720930232</v>
      </c>
      <c r="AW63" s="210">
        <v>1.4534883720930232</v>
      </c>
      <c r="AX63" s="210">
        <v>1.4534883720930232</v>
      </c>
      <c r="AY63" s="210">
        <v>1.4534883720930232</v>
      </c>
      <c r="AZ63" s="210">
        <v>1.4534883720930232</v>
      </c>
      <c r="BA63" s="210">
        <v>1.4534883720930232</v>
      </c>
      <c r="BB63" s="210">
        <v>1.4534883720930232</v>
      </c>
      <c r="BC63" s="211">
        <v>159.47641852752963</v>
      </c>
      <c r="BD63" s="211">
        <v>159.47641852752963</v>
      </c>
      <c r="BE63" s="211">
        <v>159.47641852752963</v>
      </c>
      <c r="BF63" s="211">
        <v>159.47641852752963</v>
      </c>
      <c r="BG63" s="211">
        <v>159.47641852752963</v>
      </c>
      <c r="BH63" s="211">
        <v>159.47641852752963</v>
      </c>
      <c r="BI63" s="211">
        <v>159.47641852752963</v>
      </c>
      <c r="BJ63" s="211">
        <v>159.47641852752963</v>
      </c>
      <c r="BK63" s="211">
        <v>159.47641852752963</v>
      </c>
      <c r="BL63" s="211">
        <v>159.47641852752963</v>
      </c>
      <c r="BM63" s="211">
        <v>159.47641852752963</v>
      </c>
      <c r="BN63" s="211">
        <v>159.47641852752963</v>
      </c>
      <c r="BO63" s="211">
        <v>159.47641852752963</v>
      </c>
      <c r="BP63" s="211">
        <v>159.47641852752963</v>
      </c>
      <c r="BQ63" s="211">
        <v>159.47641852752963</v>
      </c>
      <c r="BR63" s="211">
        <v>159.47641852752963</v>
      </c>
      <c r="BS63" s="211">
        <v>159.47641852752963</v>
      </c>
      <c r="BT63" s="211">
        <v>159.47641852752963</v>
      </c>
      <c r="BU63" s="211">
        <v>159.47641852752963</v>
      </c>
      <c r="BV63" s="211">
        <v>159.47641852752963</v>
      </c>
      <c r="BW63" s="211">
        <v>159.47641852752963</v>
      </c>
      <c r="BX63" s="211">
        <v>159.47641852752963</v>
      </c>
      <c r="BY63" s="211">
        <v>159.47641852752963</v>
      </c>
      <c r="BZ63" s="211">
        <v>159.47641852752963</v>
      </c>
      <c r="CA63" s="211">
        <v>159.47641852752963</v>
      </c>
      <c r="CB63" s="211">
        <v>159.47641852752963</v>
      </c>
      <c r="CC63" s="211">
        <v>2.897032757828399</v>
      </c>
      <c r="CD63" s="211">
        <v>2.897032757828399</v>
      </c>
      <c r="CE63" s="211">
        <v>2.897032757828399</v>
      </c>
      <c r="CF63" s="211">
        <v>2.897032757828399</v>
      </c>
      <c r="CG63" s="211">
        <v>2.897032757828399</v>
      </c>
      <c r="CH63" s="211">
        <v>2.897032757828399</v>
      </c>
      <c r="CI63" s="211">
        <v>2.897032757828399</v>
      </c>
      <c r="CJ63" s="211">
        <v>2.897032757828399</v>
      </c>
      <c r="CK63" s="211">
        <v>2.897032757828399</v>
      </c>
      <c r="CL63" s="211">
        <v>2.897032757828399</v>
      </c>
      <c r="CM63" s="211">
        <v>2.897032757828399</v>
      </c>
      <c r="CN63" s="211">
        <v>2.897032757828399</v>
      </c>
      <c r="CO63" s="211">
        <v>2.897032757828399</v>
      </c>
      <c r="CP63" s="211">
        <v>2.897032757828399</v>
      </c>
      <c r="CQ63" s="211">
        <v>2.897032757828399</v>
      </c>
      <c r="CR63" s="211">
        <v>2.897032757828399</v>
      </c>
      <c r="CS63" s="211">
        <v>2.897032757828399</v>
      </c>
      <c r="CT63" s="211">
        <v>2.897032757828399</v>
      </c>
      <c r="CU63" s="211">
        <v>2.897032757828399</v>
      </c>
      <c r="CV63" s="211">
        <v>2.897032757828399</v>
      </c>
      <c r="CW63" s="211">
        <v>2.897032757828399</v>
      </c>
      <c r="CX63" s="211">
        <v>2.897032757828399</v>
      </c>
      <c r="CY63" s="211">
        <v>2.897032757828399</v>
      </c>
      <c r="CZ63" s="211">
        <v>2.897032757828399</v>
      </c>
      <c r="DA63" s="211">
        <v>2.897032757828399</v>
      </c>
      <c r="DB63" s="211">
        <v>2.897032757828399</v>
      </c>
      <c r="DC63" s="211">
        <v>176.52199999999999</v>
      </c>
      <c r="DD63" s="211">
        <v>176.52199999999999</v>
      </c>
      <c r="DE63" s="211">
        <v>176.52199999999999</v>
      </c>
      <c r="DF63" s="211">
        <v>176.52199999999999</v>
      </c>
      <c r="DG63" s="211">
        <v>176.52199999999999</v>
      </c>
      <c r="DH63" s="211">
        <v>176.52199999999999</v>
      </c>
      <c r="DI63" s="211">
        <v>176.52199999999999</v>
      </c>
      <c r="DJ63" s="211">
        <v>176.52199999999999</v>
      </c>
      <c r="DK63" s="211">
        <v>176.52199999999999</v>
      </c>
      <c r="DL63" s="211">
        <v>176.52199999999999</v>
      </c>
      <c r="DM63" s="211">
        <v>176.52199999999999</v>
      </c>
      <c r="DN63" s="211">
        <v>176.52199999999999</v>
      </c>
      <c r="DO63" s="211">
        <v>176.52199999999999</v>
      </c>
      <c r="DP63" s="211">
        <v>176.52199999999999</v>
      </c>
      <c r="DQ63" s="211">
        <v>176.52199999999999</v>
      </c>
      <c r="DR63" s="211">
        <v>176.52199999999999</v>
      </c>
      <c r="DS63" s="211">
        <v>176.52199999999999</v>
      </c>
      <c r="DT63" s="211">
        <v>176.52199999999999</v>
      </c>
      <c r="DU63" s="211">
        <v>176.52199999999999</v>
      </c>
      <c r="DV63" s="211">
        <v>176.52199999999999</v>
      </c>
      <c r="DW63" s="211">
        <v>176.52199999999999</v>
      </c>
      <c r="DX63" s="211">
        <v>176.52199999999999</v>
      </c>
      <c r="DY63" s="211">
        <v>176.52199999999999</v>
      </c>
      <c r="DZ63" s="211">
        <v>176.52199999999999</v>
      </c>
      <c r="EA63" s="211">
        <v>176.52199999999999</v>
      </c>
      <c r="EB63" s="211">
        <v>176.52199999999999</v>
      </c>
    </row>
    <row r="64" spans="1:132" x14ac:dyDescent="0.2">
      <c r="A64" s="209">
        <v>51</v>
      </c>
      <c r="B64" s="219" t="s">
        <v>1041</v>
      </c>
      <c r="C64" s="210">
        <v>0.28274117569839596</v>
      </c>
      <c r="D64" s="210">
        <v>0.28274117569839596</v>
      </c>
      <c r="E64" s="210">
        <v>0.28274117569839596</v>
      </c>
      <c r="F64" s="210">
        <v>0.28274117569839596</v>
      </c>
      <c r="G64" s="210">
        <v>0.28274117569839596</v>
      </c>
      <c r="H64" s="210">
        <v>0.28274117569839596</v>
      </c>
      <c r="I64" s="210">
        <v>0.28274117569839596</v>
      </c>
      <c r="J64" s="210">
        <v>0.28274117569839596</v>
      </c>
      <c r="K64" s="210">
        <v>0.28274117569839596</v>
      </c>
      <c r="L64" s="210">
        <v>0.28274117569839596</v>
      </c>
      <c r="M64" s="210">
        <v>0.28274117569839596</v>
      </c>
      <c r="N64" s="210">
        <v>0.28274117569839596</v>
      </c>
      <c r="O64" s="210">
        <v>0.28274117569839596</v>
      </c>
      <c r="P64" s="210">
        <v>0.28274117569839596</v>
      </c>
      <c r="Q64" s="210">
        <v>0.28274117569839596</v>
      </c>
      <c r="R64" s="210">
        <v>0.28274117569839596</v>
      </c>
      <c r="S64" s="210">
        <v>0.28274117569839596</v>
      </c>
      <c r="T64" s="210">
        <v>0.28274117569839596</v>
      </c>
      <c r="U64" s="210">
        <v>0.28274117569839596</v>
      </c>
      <c r="V64" s="210">
        <v>0.28274117569839596</v>
      </c>
      <c r="W64" s="210">
        <v>0.28274117569839596</v>
      </c>
      <c r="X64" s="210">
        <v>0.28274117569839596</v>
      </c>
      <c r="Y64" s="210">
        <v>0.28274117569839596</v>
      </c>
      <c r="Z64" s="210">
        <v>0.28274117569839596</v>
      </c>
      <c r="AA64" s="210">
        <v>0.28274117569839596</v>
      </c>
      <c r="AB64" s="210">
        <v>0.28274117569839596</v>
      </c>
      <c r="AC64" s="210">
        <v>0.27685492801771872</v>
      </c>
      <c r="AD64" s="210">
        <v>0.27685492801771872</v>
      </c>
      <c r="AE64" s="210">
        <v>0.27685492801771872</v>
      </c>
      <c r="AF64" s="210">
        <v>0.27685492801771872</v>
      </c>
      <c r="AG64" s="210">
        <v>0</v>
      </c>
      <c r="AH64" s="210">
        <v>0</v>
      </c>
      <c r="AI64" s="210">
        <v>0</v>
      </c>
      <c r="AJ64" s="210">
        <v>0</v>
      </c>
      <c r="AK64" s="210">
        <v>0</v>
      </c>
      <c r="AL64" s="210">
        <v>0</v>
      </c>
      <c r="AM64" s="210">
        <v>0</v>
      </c>
      <c r="AN64" s="210">
        <v>0</v>
      </c>
      <c r="AO64" s="210">
        <v>0</v>
      </c>
      <c r="AP64" s="210">
        <v>0</v>
      </c>
      <c r="AQ64" s="210">
        <v>0</v>
      </c>
      <c r="AR64" s="210">
        <v>0</v>
      </c>
      <c r="AS64" s="210">
        <v>0</v>
      </c>
      <c r="AT64" s="210">
        <v>0</v>
      </c>
      <c r="AU64" s="210">
        <v>0</v>
      </c>
      <c r="AV64" s="210">
        <v>0</v>
      </c>
      <c r="AW64" s="210">
        <v>0</v>
      </c>
      <c r="AX64" s="210">
        <v>0</v>
      </c>
      <c r="AY64" s="210">
        <v>0</v>
      </c>
      <c r="AZ64" s="210">
        <v>0</v>
      </c>
      <c r="BA64" s="210">
        <v>0</v>
      </c>
      <c r="BB64" s="210">
        <v>0</v>
      </c>
      <c r="BC64" s="211">
        <v>160.68959841130209</v>
      </c>
      <c r="BD64" s="211">
        <v>160.68959841130209</v>
      </c>
      <c r="BE64" s="211">
        <v>160.68959841130209</v>
      </c>
      <c r="BF64" s="211">
        <v>160.68959841130209</v>
      </c>
      <c r="BG64" s="211">
        <v>158.40599999999998</v>
      </c>
      <c r="BH64" s="211">
        <v>158.40599999999998</v>
      </c>
      <c r="BI64" s="211">
        <v>158.40599999999998</v>
      </c>
      <c r="BJ64" s="211">
        <v>158.40599999999998</v>
      </c>
      <c r="BK64" s="211">
        <v>158.40599999999998</v>
      </c>
      <c r="BL64" s="211">
        <v>158.40599999999998</v>
      </c>
      <c r="BM64" s="211">
        <v>158.40599999999998</v>
      </c>
      <c r="BN64" s="211">
        <v>158.40599999999998</v>
      </c>
      <c r="BO64" s="211">
        <v>158.40599999999998</v>
      </c>
      <c r="BP64" s="211">
        <v>158.40599999999998</v>
      </c>
      <c r="BQ64" s="211">
        <v>158.40599999999998</v>
      </c>
      <c r="BR64" s="211">
        <v>158.40599999999998</v>
      </c>
      <c r="BS64" s="211">
        <v>158.40599999999998</v>
      </c>
      <c r="BT64" s="211">
        <v>158.40599999999998</v>
      </c>
      <c r="BU64" s="211">
        <v>158.40599999999998</v>
      </c>
      <c r="BV64" s="211">
        <v>158.40599999999998</v>
      </c>
      <c r="BW64" s="211">
        <v>158.40599999999998</v>
      </c>
      <c r="BX64" s="211">
        <v>158.40599999999998</v>
      </c>
      <c r="BY64" s="211">
        <v>158.40599999999998</v>
      </c>
      <c r="BZ64" s="211">
        <v>158.40599999999998</v>
      </c>
      <c r="CA64" s="211">
        <v>158.40599999999998</v>
      </c>
      <c r="CB64" s="211">
        <v>158.40599999999998</v>
      </c>
      <c r="CC64" s="211">
        <v>2.7722049375028597</v>
      </c>
      <c r="CD64" s="211">
        <v>2.7722049375028597</v>
      </c>
      <c r="CE64" s="211">
        <v>2.7722049375028597</v>
      </c>
      <c r="CF64" s="211">
        <v>2.7722049375028597</v>
      </c>
      <c r="CG64" s="211">
        <v>2.7722049375028597</v>
      </c>
      <c r="CH64" s="211">
        <v>2.7722049375028597</v>
      </c>
      <c r="CI64" s="211">
        <v>2.7722049375028597</v>
      </c>
      <c r="CJ64" s="211">
        <v>2.7722049375028597</v>
      </c>
      <c r="CK64" s="211">
        <v>2.7722049375028597</v>
      </c>
      <c r="CL64" s="211">
        <v>2.7722049375028597</v>
      </c>
      <c r="CM64" s="211">
        <v>2.7722049375028597</v>
      </c>
      <c r="CN64" s="211">
        <v>2.7722049375028597</v>
      </c>
      <c r="CO64" s="211">
        <v>2.7722049375028597</v>
      </c>
      <c r="CP64" s="211">
        <v>2.7722049375028597</v>
      </c>
      <c r="CQ64" s="211">
        <v>2.7722049375028597</v>
      </c>
      <c r="CR64" s="211">
        <v>2.7722049375028597</v>
      </c>
      <c r="CS64" s="211">
        <v>2.7722049375028597</v>
      </c>
      <c r="CT64" s="211">
        <v>2.7722049375028597</v>
      </c>
      <c r="CU64" s="211">
        <v>2.7722049375028597</v>
      </c>
      <c r="CV64" s="211">
        <v>2.7722049375028597</v>
      </c>
      <c r="CW64" s="211">
        <v>2.7722049375028597</v>
      </c>
      <c r="CX64" s="211">
        <v>2.7722049375028597</v>
      </c>
      <c r="CY64" s="211">
        <v>2.7722049375028597</v>
      </c>
      <c r="CZ64" s="211">
        <v>2.7722049375028597</v>
      </c>
      <c r="DA64" s="211">
        <v>2.7722049375028597</v>
      </c>
      <c r="DB64" s="211">
        <v>2.7722049375028597</v>
      </c>
      <c r="DC64" s="211">
        <v>2546.5529999999999</v>
      </c>
      <c r="DD64" s="211">
        <v>2546.5529999999999</v>
      </c>
      <c r="DE64" s="211">
        <v>2546.5529999999999</v>
      </c>
      <c r="DF64" s="211">
        <v>2546.5529999999999</v>
      </c>
      <c r="DG64" s="211">
        <v>2546.5529999999999</v>
      </c>
      <c r="DH64" s="211">
        <v>2546.5529999999999</v>
      </c>
      <c r="DI64" s="211">
        <v>2546.5529999999999</v>
      </c>
      <c r="DJ64" s="211">
        <v>2546.5529999999999</v>
      </c>
      <c r="DK64" s="211">
        <v>2546.5529999999999</v>
      </c>
      <c r="DL64" s="211">
        <v>2546.5529999999999</v>
      </c>
      <c r="DM64" s="211">
        <v>2546.5529999999999</v>
      </c>
      <c r="DN64" s="211">
        <v>2546.5529999999999</v>
      </c>
      <c r="DO64" s="211">
        <v>2546.5529999999999</v>
      </c>
      <c r="DP64" s="211">
        <v>2546.5529999999999</v>
      </c>
      <c r="DQ64" s="211">
        <v>2546.5529999999999</v>
      </c>
      <c r="DR64" s="211">
        <v>2546.5529999999999</v>
      </c>
      <c r="DS64" s="211">
        <v>2546.5529999999999</v>
      </c>
      <c r="DT64" s="211">
        <v>2546.5529999999999</v>
      </c>
      <c r="DU64" s="211">
        <v>2546.5529999999999</v>
      </c>
      <c r="DV64" s="211">
        <v>2546.5529999999999</v>
      </c>
      <c r="DW64" s="211">
        <v>2546.5529999999999</v>
      </c>
      <c r="DX64" s="211">
        <v>2546.5529999999999</v>
      </c>
      <c r="DY64" s="211">
        <v>2546.5529999999999</v>
      </c>
      <c r="DZ64" s="211">
        <v>2546.5529999999999</v>
      </c>
      <c r="EA64" s="211">
        <v>2546.5529999999999</v>
      </c>
      <c r="EB64" s="211">
        <v>2546.5529999999999</v>
      </c>
    </row>
    <row r="65" spans="1:132" ht="22.5" x14ac:dyDescent="0.2">
      <c r="A65" s="209">
        <v>52</v>
      </c>
      <c r="B65" s="219" t="s">
        <v>1042</v>
      </c>
      <c r="C65" s="210">
        <v>0.43365134431916735</v>
      </c>
      <c r="D65" s="210">
        <v>0.43365134431916735</v>
      </c>
      <c r="E65" s="210">
        <v>0.43365134431916735</v>
      </c>
      <c r="F65" s="210">
        <v>0.43365134431916735</v>
      </c>
      <c r="G65" s="210">
        <v>0.43365134431916735</v>
      </c>
      <c r="H65" s="210">
        <v>0.43365134431916735</v>
      </c>
      <c r="I65" s="210">
        <v>0.43365134431916735</v>
      </c>
      <c r="J65" s="210">
        <v>0.43365134431916735</v>
      </c>
      <c r="K65" s="210">
        <v>0.43365134431916735</v>
      </c>
      <c r="L65" s="210">
        <v>0.43365134431916735</v>
      </c>
      <c r="M65" s="210">
        <v>0.43365134431916735</v>
      </c>
      <c r="N65" s="210">
        <v>0.43365134431916735</v>
      </c>
      <c r="O65" s="210">
        <v>0.43365134431916735</v>
      </c>
      <c r="P65" s="210">
        <v>0.43365134431916735</v>
      </c>
      <c r="Q65" s="210">
        <v>0.43365134431916735</v>
      </c>
      <c r="R65" s="210">
        <v>0.43365134431916735</v>
      </c>
      <c r="S65" s="210">
        <v>0.43365134431916735</v>
      </c>
      <c r="T65" s="210">
        <v>0.43365134431916735</v>
      </c>
      <c r="U65" s="210">
        <v>0.43365134431916735</v>
      </c>
      <c r="V65" s="210">
        <v>0.43365134431916735</v>
      </c>
      <c r="W65" s="210">
        <v>0.43365134431916735</v>
      </c>
      <c r="X65" s="210">
        <v>0.43365134431916735</v>
      </c>
      <c r="Y65" s="210">
        <v>0.43365134431916735</v>
      </c>
      <c r="Z65" s="210">
        <v>0.43365134431916735</v>
      </c>
      <c r="AA65" s="210">
        <v>0.43365134431916735</v>
      </c>
      <c r="AB65" s="210">
        <v>0.43365134431916735</v>
      </c>
      <c r="AC65" s="210">
        <v>0.27685492801771872</v>
      </c>
      <c r="AD65" s="210">
        <v>0.27685492801771872</v>
      </c>
      <c r="AE65" s="210">
        <v>0.27685492801771872</v>
      </c>
      <c r="AF65" s="210">
        <v>0.27685492801771872</v>
      </c>
      <c r="AG65" s="210">
        <v>0.27685492801771872</v>
      </c>
      <c r="AH65" s="210">
        <v>0.27685492801771872</v>
      </c>
      <c r="AI65" s="210">
        <v>0.27685492801771872</v>
      </c>
      <c r="AJ65" s="210">
        <v>0</v>
      </c>
      <c r="AK65" s="210">
        <v>0</v>
      </c>
      <c r="AL65" s="210">
        <v>0</v>
      </c>
      <c r="AM65" s="210">
        <v>0</v>
      </c>
      <c r="AN65" s="210">
        <v>0</v>
      </c>
      <c r="AO65" s="210">
        <v>0</v>
      </c>
      <c r="AP65" s="210">
        <v>0</v>
      </c>
      <c r="AQ65" s="210">
        <v>0</v>
      </c>
      <c r="AR65" s="210">
        <v>0</v>
      </c>
      <c r="AS65" s="210">
        <v>0</v>
      </c>
      <c r="AT65" s="210">
        <v>0</v>
      </c>
      <c r="AU65" s="210">
        <v>0</v>
      </c>
      <c r="AV65" s="210">
        <v>0</v>
      </c>
      <c r="AW65" s="210">
        <v>0</v>
      </c>
      <c r="AX65" s="210">
        <v>0</v>
      </c>
      <c r="AY65" s="210">
        <v>0</v>
      </c>
      <c r="AZ65" s="210">
        <v>0</v>
      </c>
      <c r="BA65" s="210">
        <v>0</v>
      </c>
      <c r="BB65" s="210">
        <v>0</v>
      </c>
      <c r="BC65" s="211">
        <v>204.08668246277415</v>
      </c>
      <c r="BD65" s="211">
        <v>204.08668246277415</v>
      </c>
      <c r="BE65" s="211">
        <v>204.08668246277415</v>
      </c>
      <c r="BF65" s="211">
        <v>204.08668246277415</v>
      </c>
      <c r="BG65" s="211">
        <v>204.08668246277415</v>
      </c>
      <c r="BH65" s="211">
        <v>204.08668246277415</v>
      </c>
      <c r="BI65" s="211">
        <v>204.08668246277415</v>
      </c>
      <c r="BJ65" s="211">
        <v>162.71099606888063</v>
      </c>
      <c r="BK65" s="211">
        <v>162.71099606888063</v>
      </c>
      <c r="BL65" s="211">
        <v>162.71099606888063</v>
      </c>
      <c r="BM65" s="211">
        <v>162.71099606888063</v>
      </c>
      <c r="BN65" s="211">
        <v>162.71099606888063</v>
      </c>
      <c r="BO65" s="211">
        <v>162.71099606888063</v>
      </c>
      <c r="BP65" s="211">
        <v>162.71099606888063</v>
      </c>
      <c r="BQ65" s="211">
        <v>162.71099606888063</v>
      </c>
      <c r="BR65" s="211">
        <v>162.71099606888063</v>
      </c>
      <c r="BS65" s="211">
        <v>162.71099606888063</v>
      </c>
      <c r="BT65" s="211">
        <v>162.71099606888063</v>
      </c>
      <c r="BU65" s="211">
        <v>162.71099606888063</v>
      </c>
      <c r="BV65" s="211">
        <v>162.71099606888063</v>
      </c>
      <c r="BW65" s="211">
        <v>162.71099606888063</v>
      </c>
      <c r="BX65" s="211">
        <v>162.71099606888063</v>
      </c>
      <c r="BY65" s="211">
        <v>162.71099606888063</v>
      </c>
      <c r="BZ65" s="211">
        <v>162.71099606888063</v>
      </c>
      <c r="CA65" s="211">
        <v>162.71099606888063</v>
      </c>
      <c r="CB65" s="211">
        <v>162.71099606888063</v>
      </c>
      <c r="CC65" s="211">
        <v>3.2043992008138953</v>
      </c>
      <c r="CD65" s="211">
        <v>3.2043992008138953</v>
      </c>
      <c r="CE65" s="211">
        <v>3.2043992008138953</v>
      </c>
      <c r="CF65" s="211">
        <v>3.2043992008138953</v>
      </c>
      <c r="CG65" s="211">
        <v>3.2043992008138953</v>
      </c>
      <c r="CH65" s="211">
        <v>3.2043992008138953</v>
      </c>
      <c r="CI65" s="211">
        <v>3.2043992008138953</v>
      </c>
      <c r="CJ65" s="211">
        <v>3.2043992008138953</v>
      </c>
      <c r="CK65" s="211">
        <v>3.2043992008138953</v>
      </c>
      <c r="CL65" s="211">
        <v>3.2043992008138953</v>
      </c>
      <c r="CM65" s="211">
        <v>3.2043992008138953</v>
      </c>
      <c r="CN65" s="211">
        <v>3.2043992008138953</v>
      </c>
      <c r="CO65" s="211">
        <v>3.2043992008138953</v>
      </c>
      <c r="CP65" s="211">
        <v>3.2043992008138953</v>
      </c>
      <c r="CQ65" s="211">
        <v>3.2043992008138953</v>
      </c>
      <c r="CR65" s="211">
        <v>3.2043992008138953</v>
      </c>
      <c r="CS65" s="211">
        <v>3.2043992008138953</v>
      </c>
      <c r="CT65" s="211">
        <v>3.2043992008138953</v>
      </c>
      <c r="CU65" s="211">
        <v>3.2043992008138953</v>
      </c>
      <c r="CV65" s="211">
        <v>3.2043992008138953</v>
      </c>
      <c r="CW65" s="211">
        <v>3.2043992008138953</v>
      </c>
      <c r="CX65" s="211">
        <v>3.2043992008138953</v>
      </c>
      <c r="CY65" s="211">
        <v>3.2043992008138953</v>
      </c>
      <c r="CZ65" s="211">
        <v>3.2043992008138953</v>
      </c>
      <c r="DA65" s="211">
        <v>3.2043992008138953</v>
      </c>
      <c r="DB65" s="211">
        <v>3.2043992008138953</v>
      </c>
      <c r="DC65" s="211">
        <v>522.84900000000005</v>
      </c>
      <c r="DD65" s="211">
        <v>522.84900000000005</v>
      </c>
      <c r="DE65" s="211">
        <v>522.84900000000005</v>
      </c>
      <c r="DF65" s="211">
        <v>522.84900000000005</v>
      </c>
      <c r="DG65" s="211">
        <v>522.84900000000005</v>
      </c>
      <c r="DH65" s="211">
        <v>522.84900000000005</v>
      </c>
      <c r="DI65" s="211">
        <v>522.84900000000005</v>
      </c>
      <c r="DJ65" s="211">
        <v>522.84900000000005</v>
      </c>
      <c r="DK65" s="211">
        <v>522.84900000000005</v>
      </c>
      <c r="DL65" s="211">
        <v>522.84900000000005</v>
      </c>
      <c r="DM65" s="211">
        <v>522.84900000000005</v>
      </c>
      <c r="DN65" s="211">
        <v>522.84900000000005</v>
      </c>
      <c r="DO65" s="211">
        <v>522.84900000000005</v>
      </c>
      <c r="DP65" s="211">
        <v>522.84900000000005</v>
      </c>
      <c r="DQ65" s="211">
        <v>522.84900000000005</v>
      </c>
      <c r="DR65" s="211">
        <v>522.84900000000005</v>
      </c>
      <c r="DS65" s="211">
        <v>522.84900000000005</v>
      </c>
      <c r="DT65" s="211">
        <v>522.84900000000005</v>
      </c>
      <c r="DU65" s="211">
        <v>522.84900000000005</v>
      </c>
      <c r="DV65" s="211">
        <v>522.84900000000005</v>
      </c>
      <c r="DW65" s="211">
        <v>522.84900000000005</v>
      </c>
      <c r="DX65" s="211">
        <v>522.84900000000005</v>
      </c>
      <c r="DY65" s="211">
        <v>522.84900000000005</v>
      </c>
      <c r="DZ65" s="211">
        <v>522.84900000000005</v>
      </c>
      <c r="EA65" s="211">
        <v>522.84900000000005</v>
      </c>
      <c r="EB65" s="211">
        <v>522.84900000000005</v>
      </c>
    </row>
    <row r="66" spans="1:132" ht="22.5" x14ac:dyDescent="0.2">
      <c r="A66" s="209">
        <v>53</v>
      </c>
      <c r="B66" s="219" t="s">
        <v>1043</v>
      </c>
      <c r="C66" s="210">
        <v>0.28274117569839596</v>
      </c>
      <c r="D66" s="210">
        <v>0.28274117569839596</v>
      </c>
      <c r="E66" s="210">
        <v>0.28274117569839596</v>
      </c>
      <c r="F66" s="210">
        <v>0.28274117569839596</v>
      </c>
      <c r="G66" s="210">
        <v>0.28274117569839596</v>
      </c>
      <c r="H66" s="210">
        <v>0.28274117569839596</v>
      </c>
      <c r="I66" s="210">
        <v>0.28274117569839596</v>
      </c>
      <c r="J66" s="210">
        <v>0.28274117569839596</v>
      </c>
      <c r="K66" s="210">
        <v>0.28274117569839596</v>
      </c>
      <c r="L66" s="210">
        <v>0.28274117569839596</v>
      </c>
      <c r="M66" s="210">
        <v>0.28274117569839596</v>
      </c>
      <c r="N66" s="210">
        <v>0.28274117569839596</v>
      </c>
      <c r="O66" s="210">
        <v>0.28274117569839596</v>
      </c>
      <c r="P66" s="210">
        <v>0.28274117569839596</v>
      </c>
      <c r="Q66" s="210">
        <v>0.28274117569839596</v>
      </c>
      <c r="R66" s="210">
        <v>0.28274117569839596</v>
      </c>
      <c r="S66" s="210">
        <v>0.28274117569839596</v>
      </c>
      <c r="T66" s="210">
        <v>0.28274117569839596</v>
      </c>
      <c r="U66" s="210">
        <v>0.28274117569839596</v>
      </c>
      <c r="V66" s="210">
        <v>0.28274117569839596</v>
      </c>
      <c r="W66" s="210">
        <v>0.28274117569839596</v>
      </c>
      <c r="X66" s="210">
        <v>0.28274117569839596</v>
      </c>
      <c r="Y66" s="210">
        <v>0.28274117569839596</v>
      </c>
      <c r="Z66" s="210">
        <v>0.28274117569839596</v>
      </c>
      <c r="AA66" s="210">
        <v>0.28274117569839596</v>
      </c>
      <c r="AB66" s="210">
        <v>0.28274117569839596</v>
      </c>
      <c r="AC66" s="210">
        <v>0.27685492801771872</v>
      </c>
      <c r="AD66" s="210">
        <v>0.27685492801771872</v>
      </c>
      <c r="AE66" s="210">
        <v>0.27685492801771872</v>
      </c>
      <c r="AF66" s="210">
        <v>0.27685492801771872</v>
      </c>
      <c r="AG66" s="210">
        <v>0.27685492801771872</v>
      </c>
      <c r="AH66" s="210">
        <v>0.27685492801771872</v>
      </c>
      <c r="AI66" s="210">
        <v>0.27685492801771872</v>
      </c>
      <c r="AJ66" s="210">
        <v>0</v>
      </c>
      <c r="AK66" s="210">
        <v>0</v>
      </c>
      <c r="AL66" s="210">
        <v>0</v>
      </c>
      <c r="AM66" s="210">
        <v>0</v>
      </c>
      <c r="AN66" s="210">
        <v>0</v>
      </c>
      <c r="AO66" s="210">
        <v>0</v>
      </c>
      <c r="AP66" s="210">
        <v>0</v>
      </c>
      <c r="AQ66" s="210">
        <v>0</v>
      </c>
      <c r="AR66" s="210">
        <v>0</v>
      </c>
      <c r="AS66" s="210">
        <v>0</v>
      </c>
      <c r="AT66" s="210">
        <v>0</v>
      </c>
      <c r="AU66" s="210">
        <v>0</v>
      </c>
      <c r="AV66" s="210">
        <v>0</v>
      </c>
      <c r="AW66" s="210">
        <v>0</v>
      </c>
      <c r="AX66" s="210">
        <v>0</v>
      </c>
      <c r="AY66" s="210">
        <v>0</v>
      </c>
      <c r="AZ66" s="210">
        <v>0</v>
      </c>
      <c r="BA66" s="210">
        <v>0</v>
      </c>
      <c r="BB66" s="210">
        <v>0</v>
      </c>
      <c r="BC66" s="211">
        <v>162.56811691791873</v>
      </c>
      <c r="BD66" s="211">
        <v>162.56811691791873</v>
      </c>
      <c r="BE66" s="211">
        <v>162.56811691791873</v>
      </c>
      <c r="BF66" s="211">
        <v>162.56811691791873</v>
      </c>
      <c r="BG66" s="211">
        <v>162.56811691791873</v>
      </c>
      <c r="BH66" s="211">
        <v>162.56811691791873</v>
      </c>
      <c r="BI66" s="211">
        <v>162.56811691791873</v>
      </c>
      <c r="BJ66" s="211">
        <v>159.10970659510923</v>
      </c>
      <c r="BK66" s="211">
        <v>159.10970659510923</v>
      </c>
      <c r="BL66" s="211">
        <v>159.10970659510923</v>
      </c>
      <c r="BM66" s="211">
        <v>159.10970659510923</v>
      </c>
      <c r="BN66" s="211">
        <v>159.10970659510923</v>
      </c>
      <c r="BO66" s="211">
        <v>159.10970659510923</v>
      </c>
      <c r="BP66" s="211">
        <v>159.10970659510923</v>
      </c>
      <c r="BQ66" s="211">
        <v>159.10970659510923</v>
      </c>
      <c r="BR66" s="211">
        <v>159.10970659510923</v>
      </c>
      <c r="BS66" s="211">
        <v>159.10970659510923</v>
      </c>
      <c r="BT66" s="211">
        <v>159.10970659510923</v>
      </c>
      <c r="BU66" s="211">
        <v>159.10970659510923</v>
      </c>
      <c r="BV66" s="211">
        <v>159.10970659510923</v>
      </c>
      <c r="BW66" s="211">
        <v>159.10970659510923</v>
      </c>
      <c r="BX66" s="211">
        <v>159.10970659510923</v>
      </c>
      <c r="BY66" s="211">
        <v>159.10970659510923</v>
      </c>
      <c r="BZ66" s="211">
        <v>159.10970659510923</v>
      </c>
      <c r="CA66" s="211">
        <v>159.10970659510923</v>
      </c>
      <c r="CB66" s="211">
        <v>159.10970659510923</v>
      </c>
      <c r="CC66" s="211">
        <v>3.1192617823899558</v>
      </c>
      <c r="CD66" s="211">
        <v>3.1192617823899558</v>
      </c>
      <c r="CE66" s="211">
        <v>3.1192617823899558</v>
      </c>
      <c r="CF66" s="211">
        <v>3.1192617823899558</v>
      </c>
      <c r="CG66" s="211">
        <v>3.1192617823899558</v>
      </c>
      <c r="CH66" s="211">
        <v>3.1192617823899558</v>
      </c>
      <c r="CI66" s="211">
        <v>3.1192617823899558</v>
      </c>
      <c r="CJ66" s="211">
        <v>3.1192617823899558</v>
      </c>
      <c r="CK66" s="211">
        <v>3.1192617823899558</v>
      </c>
      <c r="CL66" s="211">
        <v>3.1192617823899558</v>
      </c>
      <c r="CM66" s="211">
        <v>3.1192617823899558</v>
      </c>
      <c r="CN66" s="211">
        <v>3.1192617823899558</v>
      </c>
      <c r="CO66" s="211">
        <v>3.1192617823899558</v>
      </c>
      <c r="CP66" s="211">
        <v>3.1192617823899558</v>
      </c>
      <c r="CQ66" s="211">
        <v>3.1192617823899558</v>
      </c>
      <c r="CR66" s="211">
        <v>3.1192617823899558</v>
      </c>
      <c r="CS66" s="211">
        <v>3.1192617823899558</v>
      </c>
      <c r="CT66" s="211">
        <v>3.1192617823899558</v>
      </c>
      <c r="CU66" s="211">
        <v>3.1192617823899558</v>
      </c>
      <c r="CV66" s="211">
        <v>3.1192617823899558</v>
      </c>
      <c r="CW66" s="211">
        <v>3.1192617823899558</v>
      </c>
      <c r="CX66" s="211">
        <v>3.1192617823899558</v>
      </c>
      <c r="CY66" s="211">
        <v>3.1192617823899558</v>
      </c>
      <c r="CZ66" s="211">
        <v>3.1192617823899558</v>
      </c>
      <c r="DA66" s="211">
        <v>3.1192617823899558</v>
      </c>
      <c r="DB66" s="211">
        <v>3.1192617823899558</v>
      </c>
      <c r="DC66" s="211">
        <v>1493.5930000000001</v>
      </c>
      <c r="DD66" s="211">
        <v>1493.5930000000001</v>
      </c>
      <c r="DE66" s="211">
        <v>1493.5930000000001</v>
      </c>
      <c r="DF66" s="211">
        <v>1493.5930000000001</v>
      </c>
      <c r="DG66" s="211">
        <v>1493.5930000000001</v>
      </c>
      <c r="DH66" s="211">
        <v>1493.5930000000001</v>
      </c>
      <c r="DI66" s="211">
        <v>1493.5930000000001</v>
      </c>
      <c r="DJ66" s="211">
        <v>1493.5930000000001</v>
      </c>
      <c r="DK66" s="211">
        <v>1493.5930000000001</v>
      </c>
      <c r="DL66" s="211">
        <v>1493.5930000000001</v>
      </c>
      <c r="DM66" s="211">
        <v>1493.5930000000001</v>
      </c>
      <c r="DN66" s="211">
        <v>1493.5930000000001</v>
      </c>
      <c r="DO66" s="211">
        <v>1493.5930000000001</v>
      </c>
      <c r="DP66" s="211">
        <v>1493.5930000000001</v>
      </c>
      <c r="DQ66" s="211">
        <v>1493.5930000000001</v>
      </c>
      <c r="DR66" s="211">
        <v>1493.5930000000001</v>
      </c>
      <c r="DS66" s="211">
        <v>1493.5930000000001</v>
      </c>
      <c r="DT66" s="211">
        <v>1493.5930000000001</v>
      </c>
      <c r="DU66" s="211">
        <v>1493.5930000000001</v>
      </c>
      <c r="DV66" s="211">
        <v>1493.5930000000001</v>
      </c>
      <c r="DW66" s="211">
        <v>1493.5930000000001</v>
      </c>
      <c r="DX66" s="211">
        <v>1493.5930000000001</v>
      </c>
      <c r="DY66" s="211">
        <v>1493.5930000000001</v>
      </c>
      <c r="DZ66" s="211">
        <v>1493.5930000000001</v>
      </c>
      <c r="EA66" s="211">
        <v>1493.5930000000001</v>
      </c>
      <c r="EB66" s="211">
        <v>1493.5930000000001</v>
      </c>
    </row>
    <row r="67" spans="1:132" ht="22.5" x14ac:dyDescent="0.2">
      <c r="A67" s="209">
        <v>54</v>
      </c>
      <c r="B67" s="219" t="s">
        <v>1044</v>
      </c>
      <c r="C67" s="210">
        <v>0.28274117569839596</v>
      </c>
      <c r="D67" s="210">
        <v>0.28274117569839596</v>
      </c>
      <c r="E67" s="210">
        <v>0.28274117569839596</v>
      </c>
      <c r="F67" s="210">
        <v>0.28274117569839596</v>
      </c>
      <c r="G67" s="210">
        <v>0.28274117569839596</v>
      </c>
      <c r="H67" s="210">
        <v>0.28274117569839596</v>
      </c>
      <c r="I67" s="210">
        <v>0.28274117569839596</v>
      </c>
      <c r="J67" s="210">
        <v>0.28274117569839596</v>
      </c>
      <c r="K67" s="210">
        <v>0.28274117569839596</v>
      </c>
      <c r="L67" s="210">
        <v>0.28274117569839596</v>
      </c>
      <c r="M67" s="210">
        <v>0.28274117569839596</v>
      </c>
      <c r="N67" s="210">
        <v>0.28274117569839596</v>
      </c>
      <c r="O67" s="210">
        <v>0.28274117569839596</v>
      </c>
      <c r="P67" s="210">
        <v>0.28274117569839596</v>
      </c>
      <c r="Q67" s="210">
        <v>0.28274117569839596</v>
      </c>
      <c r="R67" s="210">
        <v>0.28274117569839596</v>
      </c>
      <c r="S67" s="210">
        <v>0.28274117569839596</v>
      </c>
      <c r="T67" s="210">
        <v>0.28274117569839596</v>
      </c>
      <c r="U67" s="210">
        <v>0.28274117569839596</v>
      </c>
      <c r="V67" s="210">
        <v>0.28274117569839596</v>
      </c>
      <c r="W67" s="210">
        <v>0.28274117569839596</v>
      </c>
      <c r="X67" s="210">
        <v>0.28274117569839596</v>
      </c>
      <c r="Y67" s="210">
        <v>0.28274117569839596</v>
      </c>
      <c r="Z67" s="210">
        <v>0.28274117569839596</v>
      </c>
      <c r="AA67" s="210">
        <v>0.28274117569839596</v>
      </c>
      <c r="AB67" s="210">
        <v>0.28274117569839596</v>
      </c>
      <c r="AC67" s="210">
        <v>0.22148394241417499</v>
      </c>
      <c r="AD67" s="210">
        <v>0.22148394241417499</v>
      </c>
      <c r="AE67" s="210">
        <v>0.22148394241417499</v>
      </c>
      <c r="AF67" s="210">
        <v>0.22148394241417499</v>
      </c>
      <c r="AG67" s="210">
        <v>0.22148394241417499</v>
      </c>
      <c r="AH67" s="210">
        <v>0</v>
      </c>
      <c r="AI67" s="210">
        <v>0</v>
      </c>
      <c r="AJ67" s="210">
        <v>0</v>
      </c>
      <c r="AK67" s="210">
        <v>0</v>
      </c>
      <c r="AL67" s="210">
        <v>0</v>
      </c>
      <c r="AM67" s="210">
        <v>0</v>
      </c>
      <c r="AN67" s="210">
        <v>0</v>
      </c>
      <c r="AO67" s="210">
        <v>0</v>
      </c>
      <c r="AP67" s="210">
        <v>0</v>
      </c>
      <c r="AQ67" s="210">
        <v>0</v>
      </c>
      <c r="AR67" s="210">
        <v>0</v>
      </c>
      <c r="AS67" s="210">
        <v>0</v>
      </c>
      <c r="AT67" s="210">
        <v>0</v>
      </c>
      <c r="AU67" s="210">
        <v>0</v>
      </c>
      <c r="AV67" s="210">
        <v>0</v>
      </c>
      <c r="AW67" s="210">
        <v>0</v>
      </c>
      <c r="AX67" s="210">
        <v>0</v>
      </c>
      <c r="AY67" s="210">
        <v>0</v>
      </c>
      <c r="AZ67" s="210">
        <v>0</v>
      </c>
      <c r="BA67" s="210">
        <v>0</v>
      </c>
      <c r="BB67" s="210">
        <v>0</v>
      </c>
      <c r="BC67" s="211">
        <v>159.70917584563821</v>
      </c>
      <c r="BD67" s="211">
        <v>159.70917584563821</v>
      </c>
      <c r="BE67" s="211">
        <v>159.70917584563821</v>
      </c>
      <c r="BF67" s="211">
        <v>159.70917584563821</v>
      </c>
      <c r="BG67" s="211">
        <v>159.70917584563821</v>
      </c>
      <c r="BH67" s="211">
        <v>0</v>
      </c>
      <c r="BI67" s="211">
        <v>0</v>
      </c>
      <c r="BJ67" s="211">
        <v>0</v>
      </c>
      <c r="BK67" s="211">
        <v>0</v>
      </c>
      <c r="BL67" s="211">
        <v>0</v>
      </c>
      <c r="BM67" s="211">
        <v>0</v>
      </c>
      <c r="BN67" s="211">
        <v>0</v>
      </c>
      <c r="BO67" s="211">
        <v>0</v>
      </c>
      <c r="BP67" s="211">
        <v>0</v>
      </c>
      <c r="BQ67" s="211">
        <v>0</v>
      </c>
      <c r="BR67" s="211">
        <v>0</v>
      </c>
      <c r="BS67" s="211">
        <v>0</v>
      </c>
      <c r="BT67" s="211">
        <v>0</v>
      </c>
      <c r="BU67" s="211">
        <v>0</v>
      </c>
      <c r="BV67" s="211">
        <v>0</v>
      </c>
      <c r="BW67" s="211">
        <v>0</v>
      </c>
      <c r="BX67" s="211">
        <v>0</v>
      </c>
      <c r="BY67" s="211">
        <v>0</v>
      </c>
      <c r="BZ67" s="211">
        <v>0</v>
      </c>
      <c r="CA67" s="211">
        <v>0</v>
      </c>
      <c r="CB67" s="211">
        <v>0</v>
      </c>
      <c r="CC67" s="211">
        <v>2.779518994949544</v>
      </c>
      <c r="CD67" s="211">
        <v>2.779518994949544</v>
      </c>
      <c r="CE67" s="211">
        <v>2.779518994949544</v>
      </c>
      <c r="CF67" s="211">
        <v>2.779518994949544</v>
      </c>
      <c r="CG67" s="211">
        <v>2.779518994949544</v>
      </c>
      <c r="CH67" s="211">
        <v>2.779518994949544</v>
      </c>
      <c r="CI67" s="211">
        <v>2.779518994949544</v>
      </c>
      <c r="CJ67" s="211">
        <v>2.779518994949544</v>
      </c>
      <c r="CK67" s="211">
        <v>2.779518994949544</v>
      </c>
      <c r="CL67" s="211">
        <v>2.779518994949544</v>
      </c>
      <c r="CM67" s="211">
        <v>2.779518994949544</v>
      </c>
      <c r="CN67" s="211">
        <v>2.779518994949544</v>
      </c>
      <c r="CO67" s="211">
        <v>2.779518994949544</v>
      </c>
      <c r="CP67" s="211">
        <v>2.779518994949544</v>
      </c>
      <c r="CQ67" s="211">
        <v>2.779518994949544</v>
      </c>
      <c r="CR67" s="211">
        <v>2.779518994949544</v>
      </c>
      <c r="CS67" s="211">
        <v>2.779518994949544</v>
      </c>
      <c r="CT67" s="211">
        <v>2.779518994949544</v>
      </c>
      <c r="CU67" s="211">
        <v>2.779518994949544</v>
      </c>
      <c r="CV67" s="211">
        <v>2.779518994949544</v>
      </c>
      <c r="CW67" s="211">
        <v>2.779518994949544</v>
      </c>
      <c r="CX67" s="211">
        <v>2.779518994949544</v>
      </c>
      <c r="CY67" s="211">
        <v>2.779518994949544</v>
      </c>
      <c r="CZ67" s="211">
        <v>2.779518994949544</v>
      </c>
      <c r="DA67" s="211">
        <v>2.779518994949544</v>
      </c>
      <c r="DB67" s="211">
        <v>2.779518994949544</v>
      </c>
      <c r="DC67" s="211">
        <v>1433.662</v>
      </c>
      <c r="DD67" s="211">
        <v>1433.662</v>
      </c>
      <c r="DE67" s="211">
        <v>1433.662</v>
      </c>
      <c r="DF67" s="211">
        <v>1433.662</v>
      </c>
      <c r="DG67" s="211">
        <v>1433.662</v>
      </c>
      <c r="DH67" s="211">
        <v>1433.662</v>
      </c>
      <c r="DI67" s="211">
        <v>1433.662</v>
      </c>
      <c r="DJ67" s="211">
        <v>1433.662</v>
      </c>
      <c r="DK67" s="211">
        <v>1433.662</v>
      </c>
      <c r="DL67" s="211">
        <v>1433.662</v>
      </c>
      <c r="DM67" s="211">
        <v>1433.662</v>
      </c>
      <c r="DN67" s="211">
        <v>1433.662</v>
      </c>
      <c r="DO67" s="211">
        <v>1433.662</v>
      </c>
      <c r="DP67" s="211">
        <v>1433.662</v>
      </c>
      <c r="DQ67" s="211">
        <v>1433.662</v>
      </c>
      <c r="DR67" s="211">
        <v>1433.662</v>
      </c>
      <c r="DS67" s="211">
        <v>1433.662</v>
      </c>
      <c r="DT67" s="211">
        <v>1433.662</v>
      </c>
      <c r="DU67" s="211">
        <v>1433.662</v>
      </c>
      <c r="DV67" s="211">
        <v>1433.662</v>
      </c>
      <c r="DW67" s="211">
        <v>1433.662</v>
      </c>
      <c r="DX67" s="211">
        <v>1433.662</v>
      </c>
      <c r="DY67" s="211">
        <v>1433.662</v>
      </c>
      <c r="DZ67" s="211">
        <v>1433.662</v>
      </c>
      <c r="EA67" s="211">
        <v>1433.662</v>
      </c>
      <c r="EB67" s="211">
        <v>1433.662</v>
      </c>
    </row>
    <row r="68" spans="1:132" ht="22.5" x14ac:dyDescent="0.2">
      <c r="A68" s="209">
        <v>55</v>
      </c>
      <c r="B68" s="219" t="s">
        <v>1045</v>
      </c>
      <c r="C68" s="210">
        <v>0.28274117569839596</v>
      </c>
      <c r="D68" s="210">
        <v>0.28274117569839596</v>
      </c>
      <c r="E68" s="210">
        <v>0.28274117569839596</v>
      </c>
      <c r="F68" s="210">
        <v>0.28274117569839596</v>
      </c>
      <c r="G68" s="210">
        <v>0.28274117569839596</v>
      </c>
      <c r="H68" s="210">
        <v>0.28274117569839596</v>
      </c>
      <c r="I68" s="210">
        <v>0.28274117569839596</v>
      </c>
      <c r="J68" s="210">
        <v>0.25517801272895857</v>
      </c>
      <c r="K68" s="210">
        <v>0.25517801272895857</v>
      </c>
      <c r="L68" s="210">
        <v>0.25517801272895857</v>
      </c>
      <c r="M68" s="210">
        <v>0.25517801272895857</v>
      </c>
      <c r="N68" s="210">
        <v>0.25517801272895857</v>
      </c>
      <c r="O68" s="210">
        <v>0.25517801272895857</v>
      </c>
      <c r="P68" s="210">
        <v>0.25517801272895857</v>
      </c>
      <c r="Q68" s="210">
        <v>0.25517801272895857</v>
      </c>
      <c r="R68" s="210">
        <v>0.25517801272895857</v>
      </c>
      <c r="S68" s="210">
        <v>0.25517801272895857</v>
      </c>
      <c r="T68" s="210">
        <v>0.25517801272895857</v>
      </c>
      <c r="U68" s="210">
        <v>0.25517801272895857</v>
      </c>
      <c r="V68" s="210">
        <v>0.25517801272895857</v>
      </c>
      <c r="W68" s="210">
        <v>0.25517801272895857</v>
      </c>
      <c r="X68" s="210">
        <v>0.25517801272895857</v>
      </c>
      <c r="Y68" s="210">
        <v>0.25517801272895857</v>
      </c>
      <c r="Z68" s="210">
        <v>0.25517801272895857</v>
      </c>
      <c r="AA68" s="210">
        <v>0.25517801272895857</v>
      </c>
      <c r="AB68" s="210">
        <v>0.25517801272895857</v>
      </c>
      <c r="AC68" s="210">
        <v>0.14121962402567628</v>
      </c>
      <c r="AD68" s="210">
        <v>0.14121962402567628</v>
      </c>
      <c r="AE68" s="210">
        <v>0.14121962402567628</v>
      </c>
      <c r="AF68" s="210">
        <v>0.14121962402567628</v>
      </c>
      <c r="AG68" s="210">
        <v>0.14121962402567628</v>
      </c>
      <c r="AH68" s="210">
        <v>0</v>
      </c>
      <c r="AI68" s="210">
        <v>0</v>
      </c>
      <c r="AJ68" s="210">
        <v>0</v>
      </c>
      <c r="AK68" s="210">
        <v>0</v>
      </c>
      <c r="AL68" s="210">
        <v>0</v>
      </c>
      <c r="AM68" s="210">
        <v>0</v>
      </c>
      <c r="AN68" s="210">
        <v>0</v>
      </c>
      <c r="AO68" s="210">
        <v>0</v>
      </c>
      <c r="AP68" s="210">
        <v>0</v>
      </c>
      <c r="AQ68" s="210">
        <v>0</v>
      </c>
      <c r="AR68" s="210">
        <v>0</v>
      </c>
      <c r="AS68" s="210">
        <v>0</v>
      </c>
      <c r="AT68" s="210">
        <v>0</v>
      </c>
      <c r="AU68" s="210">
        <v>0</v>
      </c>
      <c r="AV68" s="210">
        <v>0</v>
      </c>
      <c r="AW68" s="210">
        <v>0</v>
      </c>
      <c r="AX68" s="210">
        <v>0</v>
      </c>
      <c r="AY68" s="210">
        <v>0</v>
      </c>
      <c r="AZ68" s="210">
        <v>0</v>
      </c>
      <c r="BA68" s="210">
        <v>0</v>
      </c>
      <c r="BB68" s="210">
        <v>0</v>
      </c>
      <c r="BC68" s="211">
        <v>161.13435086186891</v>
      </c>
      <c r="BD68" s="211">
        <v>161.13435086186891</v>
      </c>
      <c r="BE68" s="211">
        <v>161.13435086186891</v>
      </c>
      <c r="BF68" s="211">
        <v>161.13435086186891</v>
      </c>
      <c r="BG68" s="211">
        <v>161.13435086186891</v>
      </c>
      <c r="BH68" s="211">
        <v>158.29177444549026</v>
      </c>
      <c r="BI68" s="211">
        <v>158.29177444549026</v>
      </c>
      <c r="BJ68" s="211">
        <v>158.29177444549026</v>
      </c>
      <c r="BK68" s="211">
        <v>158.29177444549026</v>
      </c>
      <c r="BL68" s="211">
        <v>158.29177444549026</v>
      </c>
      <c r="BM68" s="211">
        <v>158.29177444549026</v>
      </c>
      <c r="BN68" s="211">
        <v>158.29177444549026</v>
      </c>
      <c r="BO68" s="211">
        <v>158.29177444549026</v>
      </c>
      <c r="BP68" s="211">
        <v>158.29177444549026</v>
      </c>
      <c r="BQ68" s="211">
        <v>158.29177444549026</v>
      </c>
      <c r="BR68" s="211">
        <v>158.29177444549026</v>
      </c>
      <c r="BS68" s="211">
        <v>158.29177444549026</v>
      </c>
      <c r="BT68" s="211">
        <v>158.29177444549026</v>
      </c>
      <c r="BU68" s="211">
        <v>158.29177444549026</v>
      </c>
      <c r="BV68" s="211">
        <v>158.29177444549026</v>
      </c>
      <c r="BW68" s="211">
        <v>158.29177444549026</v>
      </c>
      <c r="BX68" s="211">
        <v>158.29177444549026</v>
      </c>
      <c r="BY68" s="211">
        <v>158.29177444549026</v>
      </c>
      <c r="BZ68" s="211">
        <v>158.29177444549026</v>
      </c>
      <c r="CA68" s="211">
        <v>158.29177444549026</v>
      </c>
      <c r="CB68" s="211">
        <v>158.29177444549026</v>
      </c>
      <c r="CC68" s="211">
        <v>2.0336570658818016</v>
      </c>
      <c r="CD68" s="211">
        <v>2.0336570658818016</v>
      </c>
      <c r="CE68" s="211">
        <v>2.0336570658818016</v>
      </c>
      <c r="CF68" s="211">
        <v>2.0336570658818016</v>
      </c>
      <c r="CG68" s="211">
        <v>2.0336570658818016</v>
      </c>
      <c r="CH68" s="211">
        <v>2.0336570658818016</v>
      </c>
      <c r="CI68" s="211">
        <v>2.0336570658818016</v>
      </c>
      <c r="CJ68" s="211">
        <v>2.0336570658818016</v>
      </c>
      <c r="CK68" s="211">
        <v>2.004623265027603</v>
      </c>
      <c r="CL68" s="211">
        <v>2.004623265027603</v>
      </c>
      <c r="CM68" s="211">
        <v>2.004623265027603</v>
      </c>
      <c r="CN68" s="211">
        <v>2.004623265027603</v>
      </c>
      <c r="CO68" s="211">
        <v>2.004623265027603</v>
      </c>
      <c r="CP68" s="211">
        <v>2.004623265027603</v>
      </c>
      <c r="CQ68" s="211">
        <v>2.004623265027603</v>
      </c>
      <c r="CR68" s="211">
        <v>2.004623265027603</v>
      </c>
      <c r="CS68" s="211">
        <v>2.004623265027603</v>
      </c>
      <c r="CT68" s="211">
        <v>2.004623265027603</v>
      </c>
      <c r="CU68" s="211">
        <v>2.004623265027603</v>
      </c>
      <c r="CV68" s="211">
        <v>2.004623265027603</v>
      </c>
      <c r="CW68" s="211">
        <v>2.004623265027603</v>
      </c>
      <c r="CX68" s="211">
        <v>2.004623265027603</v>
      </c>
      <c r="CY68" s="211">
        <v>2.004623265027603</v>
      </c>
      <c r="CZ68" s="211">
        <v>2.004623265027603</v>
      </c>
      <c r="DA68" s="211">
        <v>2.004623265027603</v>
      </c>
      <c r="DB68" s="211">
        <v>2.004623265027603</v>
      </c>
      <c r="DC68" s="211">
        <v>10351.950999999999</v>
      </c>
      <c r="DD68" s="211">
        <v>10351.950999999999</v>
      </c>
      <c r="DE68" s="211">
        <v>10351.950999999999</v>
      </c>
      <c r="DF68" s="211">
        <v>10351.950999999999</v>
      </c>
      <c r="DG68" s="211">
        <v>10351.950999999999</v>
      </c>
      <c r="DH68" s="211">
        <v>10351.950999999999</v>
      </c>
      <c r="DI68" s="211">
        <v>10351.950999999999</v>
      </c>
      <c r="DJ68" s="211">
        <v>10351.950999999999</v>
      </c>
      <c r="DK68" s="211">
        <v>10204.159866072461</v>
      </c>
      <c r="DL68" s="211">
        <v>10204.159866072461</v>
      </c>
      <c r="DM68" s="211">
        <v>10204.159866072461</v>
      </c>
      <c r="DN68" s="211">
        <v>10204.159866072461</v>
      </c>
      <c r="DO68" s="211">
        <v>10204.159866072461</v>
      </c>
      <c r="DP68" s="211">
        <v>10204.159866072461</v>
      </c>
      <c r="DQ68" s="211">
        <v>10204.159866072461</v>
      </c>
      <c r="DR68" s="211">
        <v>10204.159866072461</v>
      </c>
      <c r="DS68" s="211">
        <v>10204.159866072461</v>
      </c>
      <c r="DT68" s="211">
        <v>10204.159866072461</v>
      </c>
      <c r="DU68" s="211">
        <v>10204.159866072461</v>
      </c>
      <c r="DV68" s="211">
        <v>10204.159866072461</v>
      </c>
      <c r="DW68" s="211">
        <v>10204.159866072461</v>
      </c>
      <c r="DX68" s="211">
        <v>10204.159866072461</v>
      </c>
      <c r="DY68" s="211">
        <v>10204.159866072461</v>
      </c>
      <c r="DZ68" s="211">
        <v>10204.159866072461</v>
      </c>
      <c r="EA68" s="211">
        <v>10204.159866072461</v>
      </c>
      <c r="EB68" s="211">
        <v>10204.159866072461</v>
      </c>
    </row>
    <row r="69" spans="1:132" x14ac:dyDescent="0.2">
      <c r="A69" s="209">
        <v>56</v>
      </c>
      <c r="B69" s="219" t="s">
        <v>1046</v>
      </c>
      <c r="C69" s="210">
        <v>0.28274117569839596</v>
      </c>
      <c r="D69" s="210">
        <v>0.28274117569839596</v>
      </c>
      <c r="E69" s="210">
        <v>0.28274117569839596</v>
      </c>
      <c r="F69" s="210">
        <v>0.28274117569839596</v>
      </c>
      <c r="G69" s="210">
        <v>0.28274117569839596</v>
      </c>
      <c r="H69" s="210">
        <v>0.28274117569839596</v>
      </c>
      <c r="I69" s="210">
        <v>0.28274117569839596</v>
      </c>
      <c r="J69" s="210">
        <v>0.28274117569839596</v>
      </c>
      <c r="K69" s="210">
        <v>0.28274117569839596</v>
      </c>
      <c r="L69" s="210">
        <v>0.28274117569839596</v>
      </c>
      <c r="M69" s="210">
        <v>0.28274117569839596</v>
      </c>
      <c r="N69" s="210">
        <v>0.28274117569839596</v>
      </c>
      <c r="O69" s="210">
        <v>0.28274117569839596</v>
      </c>
      <c r="P69" s="210">
        <v>0.28274117569839596</v>
      </c>
      <c r="Q69" s="210">
        <v>0.28274117569839596</v>
      </c>
      <c r="R69" s="210">
        <v>0.28274117569839596</v>
      </c>
      <c r="S69" s="210">
        <v>0.28274117569839596</v>
      </c>
      <c r="T69" s="210">
        <v>0.28274117569839596</v>
      </c>
      <c r="U69" s="210">
        <v>0.28274117569839596</v>
      </c>
      <c r="V69" s="210">
        <v>0.28274117569839596</v>
      </c>
      <c r="W69" s="210">
        <v>0.28274117569839596</v>
      </c>
      <c r="X69" s="210">
        <v>0.28274117569839596</v>
      </c>
      <c r="Y69" s="210">
        <v>0.28274117569839596</v>
      </c>
      <c r="Z69" s="210">
        <v>0.28274117569839596</v>
      </c>
      <c r="AA69" s="210">
        <v>0.28274117569839596</v>
      </c>
      <c r="AB69" s="210">
        <v>0.28274117569839596</v>
      </c>
      <c r="AC69" s="210">
        <v>0.14121962402567628</v>
      </c>
      <c r="AD69" s="210">
        <v>0.14121962402567628</v>
      </c>
      <c r="AE69" s="210">
        <v>0.14121962402567628</v>
      </c>
      <c r="AF69" s="210">
        <v>0.14121962402567628</v>
      </c>
      <c r="AG69" s="210">
        <v>0.14121962402567628</v>
      </c>
      <c r="AH69" s="210">
        <v>0.14121962402567628</v>
      </c>
      <c r="AI69" s="210">
        <v>0.14121962402567628</v>
      </c>
      <c r="AJ69" s="210">
        <v>0</v>
      </c>
      <c r="AK69" s="210">
        <v>0</v>
      </c>
      <c r="AL69" s="210">
        <v>0</v>
      </c>
      <c r="AM69" s="210">
        <v>0</v>
      </c>
      <c r="AN69" s="210">
        <v>0</v>
      </c>
      <c r="AO69" s="210">
        <v>0</v>
      </c>
      <c r="AP69" s="210">
        <v>0</v>
      </c>
      <c r="AQ69" s="210">
        <v>0</v>
      </c>
      <c r="AR69" s="210">
        <v>0</v>
      </c>
      <c r="AS69" s="210">
        <v>0</v>
      </c>
      <c r="AT69" s="210">
        <v>0</v>
      </c>
      <c r="AU69" s="210">
        <v>0</v>
      </c>
      <c r="AV69" s="210">
        <v>0</v>
      </c>
      <c r="AW69" s="210">
        <v>0</v>
      </c>
      <c r="AX69" s="210">
        <v>0</v>
      </c>
      <c r="AY69" s="210">
        <v>0</v>
      </c>
      <c r="AZ69" s="210">
        <v>0</v>
      </c>
      <c r="BA69" s="210">
        <v>0</v>
      </c>
      <c r="BB69" s="210">
        <v>0</v>
      </c>
      <c r="BC69" s="211">
        <v>167.42100472839246</v>
      </c>
      <c r="BD69" s="211">
        <v>167.42100472839246</v>
      </c>
      <c r="BE69" s="211">
        <v>167.42100472839246</v>
      </c>
      <c r="BF69" s="211">
        <v>167.42100472839246</v>
      </c>
      <c r="BG69" s="211">
        <v>167.42100472839246</v>
      </c>
      <c r="BH69" s="211">
        <v>167.42100472839246</v>
      </c>
      <c r="BI69" s="220">
        <v>167.42100472839246</v>
      </c>
      <c r="BJ69" s="211">
        <v>167.42100472839221</v>
      </c>
      <c r="BK69" s="211">
        <v>167.42100472839221</v>
      </c>
      <c r="BL69" s="211">
        <v>167.42100472839221</v>
      </c>
      <c r="BM69" s="211">
        <v>167.42100472839221</v>
      </c>
      <c r="BN69" s="211">
        <v>167.42100472839221</v>
      </c>
      <c r="BO69" s="211">
        <v>167.42100472839221</v>
      </c>
      <c r="BP69" s="211">
        <v>167.42100472839221</v>
      </c>
      <c r="BQ69" s="211">
        <v>167.42100472839221</v>
      </c>
      <c r="BR69" s="211">
        <v>167.42100472839221</v>
      </c>
      <c r="BS69" s="211">
        <v>167.42100472839221</v>
      </c>
      <c r="BT69" s="211">
        <v>167.42100472839221</v>
      </c>
      <c r="BU69" s="211">
        <v>167.42100472839221</v>
      </c>
      <c r="BV69" s="211">
        <v>167.42100472839221</v>
      </c>
      <c r="BW69" s="211">
        <v>167.42100472839221</v>
      </c>
      <c r="BX69" s="211">
        <v>167.42100472839221</v>
      </c>
      <c r="BY69" s="211">
        <v>167.42100472839221</v>
      </c>
      <c r="BZ69" s="211">
        <v>167.42100472839221</v>
      </c>
      <c r="CA69" s="211">
        <v>167.42100472839221</v>
      </c>
      <c r="CB69" s="211">
        <v>167.42100472839221</v>
      </c>
      <c r="CC69" s="211">
        <v>2.3144121230406163</v>
      </c>
      <c r="CD69" s="211">
        <v>2.3144121230406163</v>
      </c>
      <c r="CE69" s="211">
        <v>2.3144121230406163</v>
      </c>
      <c r="CF69" s="211">
        <v>2.3144121230406163</v>
      </c>
      <c r="CG69" s="211">
        <v>2.3144121230406163</v>
      </c>
      <c r="CH69" s="211">
        <v>2.3144121230406163</v>
      </c>
      <c r="CI69" s="211">
        <v>2.3144121230406163</v>
      </c>
      <c r="CJ69" s="211">
        <v>0</v>
      </c>
      <c r="CK69" s="211">
        <v>0</v>
      </c>
      <c r="CL69" s="211">
        <v>0</v>
      </c>
      <c r="CM69" s="211">
        <v>0</v>
      </c>
      <c r="CN69" s="211">
        <v>0</v>
      </c>
      <c r="CO69" s="211">
        <v>0</v>
      </c>
      <c r="CP69" s="211">
        <v>0</v>
      </c>
      <c r="CQ69" s="211">
        <v>0</v>
      </c>
      <c r="CR69" s="211">
        <v>0</v>
      </c>
      <c r="CS69" s="211">
        <v>0</v>
      </c>
      <c r="CT69" s="211">
        <v>0</v>
      </c>
      <c r="CU69" s="211">
        <v>0</v>
      </c>
      <c r="CV69" s="211">
        <v>0</v>
      </c>
      <c r="CW69" s="211">
        <v>0</v>
      </c>
      <c r="CX69" s="211">
        <v>0</v>
      </c>
      <c r="CY69" s="211">
        <v>0</v>
      </c>
      <c r="CZ69" s="211">
        <v>0</v>
      </c>
      <c r="DA69" s="211">
        <v>0</v>
      </c>
      <c r="DB69" s="211">
        <v>0</v>
      </c>
      <c r="DC69" s="211">
        <v>11977.063</v>
      </c>
      <c r="DD69" s="211">
        <v>11977.063</v>
      </c>
      <c r="DE69" s="211">
        <v>11977.063</v>
      </c>
      <c r="DF69" s="211">
        <v>11977.063</v>
      </c>
      <c r="DG69" s="211">
        <v>11977.063</v>
      </c>
      <c r="DH69" s="211">
        <v>11977.063</v>
      </c>
      <c r="DI69" s="211">
        <v>11977.063</v>
      </c>
      <c r="DJ69" s="211">
        <v>0</v>
      </c>
      <c r="DK69" s="211">
        <v>0</v>
      </c>
      <c r="DL69" s="211">
        <v>0</v>
      </c>
      <c r="DM69" s="211">
        <v>0</v>
      </c>
      <c r="DN69" s="211">
        <v>0</v>
      </c>
      <c r="DO69" s="211">
        <v>0</v>
      </c>
      <c r="DP69" s="211">
        <v>0</v>
      </c>
      <c r="DQ69" s="211">
        <v>0</v>
      </c>
      <c r="DR69" s="211">
        <v>0</v>
      </c>
      <c r="DS69" s="211">
        <v>0</v>
      </c>
      <c r="DT69" s="211">
        <v>0</v>
      </c>
      <c r="DU69" s="211">
        <v>0</v>
      </c>
      <c r="DV69" s="211">
        <v>0</v>
      </c>
      <c r="DW69" s="211">
        <v>0</v>
      </c>
      <c r="DX69" s="211">
        <v>0</v>
      </c>
      <c r="DY69" s="211">
        <v>0</v>
      </c>
      <c r="DZ69" s="211">
        <v>0</v>
      </c>
      <c r="EA69" s="211">
        <v>0</v>
      </c>
      <c r="EB69" s="211">
        <v>0</v>
      </c>
    </row>
    <row r="70" spans="1:132" x14ac:dyDescent="0.2">
      <c r="A70" s="209">
        <v>57</v>
      </c>
      <c r="B70" s="219" t="s">
        <v>1047</v>
      </c>
      <c r="C70" s="210">
        <v>0.39442170019922501</v>
      </c>
      <c r="D70" s="210">
        <v>0.39442170019922501</v>
      </c>
      <c r="E70" s="210">
        <v>0.39442170019922501</v>
      </c>
      <c r="F70" s="210">
        <v>0.39442170019922501</v>
      </c>
      <c r="G70" s="210">
        <v>0.39442170019922501</v>
      </c>
      <c r="H70" s="210">
        <v>0.39442170019922501</v>
      </c>
      <c r="I70" s="210">
        <v>0.39442170019922501</v>
      </c>
      <c r="J70" s="210">
        <v>0.39442170019922501</v>
      </c>
      <c r="K70" s="210">
        <v>0.39442170019922501</v>
      </c>
      <c r="L70" s="210">
        <v>0.39442170019922501</v>
      </c>
      <c r="M70" s="210">
        <v>0.39442170019922501</v>
      </c>
      <c r="N70" s="210">
        <v>0.39442170019922501</v>
      </c>
      <c r="O70" s="210">
        <v>0.39442170019922501</v>
      </c>
      <c r="P70" s="210">
        <v>0.39442170019922501</v>
      </c>
      <c r="Q70" s="210">
        <v>0.39442170019922501</v>
      </c>
      <c r="R70" s="210">
        <v>0.39442170019922501</v>
      </c>
      <c r="S70" s="210">
        <v>0.39442170019922501</v>
      </c>
      <c r="T70" s="210">
        <v>0.39442170019922501</v>
      </c>
      <c r="U70" s="210">
        <v>0.39442170019922501</v>
      </c>
      <c r="V70" s="210">
        <v>0.39442170019922501</v>
      </c>
      <c r="W70" s="210">
        <v>0.39442170019922501</v>
      </c>
      <c r="X70" s="210">
        <v>0.39442170019922501</v>
      </c>
      <c r="Y70" s="210">
        <v>0.39442170019922501</v>
      </c>
      <c r="Z70" s="210">
        <v>0.39442170019922501</v>
      </c>
      <c r="AA70" s="210">
        <v>0.39442170019922501</v>
      </c>
      <c r="AB70" s="210">
        <v>0.39442170019922501</v>
      </c>
      <c r="AC70" s="210">
        <v>0</v>
      </c>
      <c r="AD70" s="210">
        <v>0</v>
      </c>
      <c r="AE70" s="210">
        <v>0</v>
      </c>
      <c r="AF70" s="210">
        <v>0</v>
      </c>
      <c r="AG70" s="210">
        <v>0</v>
      </c>
      <c r="AH70" s="210">
        <v>0</v>
      </c>
      <c r="AI70" s="210">
        <v>0</v>
      </c>
      <c r="AJ70" s="210">
        <v>0</v>
      </c>
      <c r="AK70" s="210">
        <v>0</v>
      </c>
      <c r="AL70" s="210">
        <v>0</v>
      </c>
      <c r="AM70" s="210">
        <v>0</v>
      </c>
      <c r="AN70" s="210">
        <v>0</v>
      </c>
      <c r="AO70" s="210">
        <v>0</v>
      </c>
      <c r="AP70" s="210">
        <v>0</v>
      </c>
      <c r="AQ70" s="210">
        <v>0</v>
      </c>
      <c r="AR70" s="210">
        <v>0</v>
      </c>
      <c r="AS70" s="210">
        <v>0</v>
      </c>
      <c r="AT70" s="210">
        <v>0</v>
      </c>
      <c r="AU70" s="210">
        <v>0</v>
      </c>
      <c r="AV70" s="210">
        <v>0</v>
      </c>
      <c r="AW70" s="210">
        <v>0</v>
      </c>
      <c r="AX70" s="210">
        <v>0</v>
      </c>
      <c r="AY70" s="210">
        <v>0</v>
      </c>
      <c r="AZ70" s="210">
        <v>0</v>
      </c>
      <c r="BA70" s="210">
        <v>0</v>
      </c>
      <c r="BB70" s="210">
        <v>0</v>
      </c>
      <c r="BC70" s="211">
        <v>0</v>
      </c>
      <c r="BD70" s="211">
        <v>0</v>
      </c>
      <c r="BE70" s="211">
        <v>0</v>
      </c>
      <c r="BF70" s="211">
        <v>0</v>
      </c>
      <c r="BG70" s="211">
        <v>0</v>
      </c>
      <c r="BH70" s="211">
        <v>0</v>
      </c>
      <c r="BI70" s="220">
        <v>0</v>
      </c>
      <c r="BJ70" s="211">
        <v>0</v>
      </c>
      <c r="BK70" s="211">
        <v>0</v>
      </c>
      <c r="BL70" s="211">
        <v>0</v>
      </c>
      <c r="BM70" s="211">
        <v>0</v>
      </c>
      <c r="BN70" s="211">
        <v>0</v>
      </c>
      <c r="BO70" s="211">
        <v>0</v>
      </c>
      <c r="BP70" s="211">
        <v>0</v>
      </c>
      <c r="BQ70" s="211">
        <v>0</v>
      </c>
      <c r="BR70" s="211">
        <v>0</v>
      </c>
      <c r="BS70" s="211">
        <v>0</v>
      </c>
      <c r="BT70" s="211">
        <v>0</v>
      </c>
      <c r="BU70" s="211">
        <v>0</v>
      </c>
      <c r="BV70" s="211">
        <v>0</v>
      </c>
      <c r="BW70" s="211">
        <v>0</v>
      </c>
      <c r="BX70" s="211">
        <v>0</v>
      </c>
      <c r="BY70" s="211">
        <v>0</v>
      </c>
      <c r="BZ70" s="211">
        <v>0</v>
      </c>
      <c r="CA70" s="211">
        <v>0</v>
      </c>
      <c r="CB70" s="211">
        <v>0</v>
      </c>
      <c r="CC70" s="211">
        <v>0</v>
      </c>
      <c r="CD70" s="211">
        <v>0</v>
      </c>
      <c r="CE70" s="211">
        <v>0</v>
      </c>
      <c r="CF70" s="211">
        <v>0</v>
      </c>
      <c r="CG70" s="211">
        <v>0</v>
      </c>
      <c r="CH70" s="211">
        <v>0</v>
      </c>
      <c r="CI70" s="211">
        <v>0</v>
      </c>
      <c r="CJ70" s="211">
        <v>2.3144121230406163</v>
      </c>
      <c r="CK70" s="211">
        <v>2.3144121230406163</v>
      </c>
      <c r="CL70" s="211">
        <v>2.3144121230406163</v>
      </c>
      <c r="CM70" s="211">
        <v>2.3144121230406163</v>
      </c>
      <c r="CN70" s="211">
        <v>2.3144121230406163</v>
      </c>
      <c r="CO70" s="211">
        <v>2.3144121230406163</v>
      </c>
      <c r="CP70" s="211">
        <v>2.3144121230406163</v>
      </c>
      <c r="CQ70" s="211">
        <v>2.3144121230406163</v>
      </c>
      <c r="CR70" s="211">
        <v>2.3144121230406163</v>
      </c>
      <c r="CS70" s="211">
        <v>2.3144121230406163</v>
      </c>
      <c r="CT70" s="211">
        <v>2.3144121230406163</v>
      </c>
      <c r="CU70" s="211">
        <v>2.3144121230406163</v>
      </c>
      <c r="CV70" s="211">
        <v>2.3144121230406163</v>
      </c>
      <c r="CW70" s="211">
        <v>2.3144121230406163</v>
      </c>
      <c r="CX70" s="211">
        <v>2.3144121230406163</v>
      </c>
      <c r="CY70" s="211">
        <v>2.3144121230406163</v>
      </c>
      <c r="CZ70" s="211">
        <v>2.3144121230406163</v>
      </c>
      <c r="DA70" s="211">
        <v>2.3144121230406163</v>
      </c>
      <c r="DB70" s="211">
        <v>2.3144121230406163</v>
      </c>
      <c r="DC70" s="211">
        <v>0</v>
      </c>
      <c r="DD70" s="211">
        <v>0</v>
      </c>
      <c r="DE70" s="211">
        <v>0</v>
      </c>
      <c r="DF70" s="211">
        <v>0</v>
      </c>
      <c r="DG70" s="211">
        <v>0</v>
      </c>
      <c r="DH70" s="211">
        <v>0</v>
      </c>
      <c r="DI70" s="211">
        <v>0</v>
      </c>
      <c r="DJ70" s="211">
        <v>11977.063</v>
      </c>
      <c r="DK70" s="211">
        <v>11977.063</v>
      </c>
      <c r="DL70" s="211">
        <v>11977.063</v>
      </c>
      <c r="DM70" s="211">
        <v>11977.063</v>
      </c>
      <c r="DN70" s="211">
        <v>11977.063</v>
      </c>
      <c r="DO70" s="211">
        <v>11977.063</v>
      </c>
      <c r="DP70" s="211">
        <v>11977.063</v>
      </c>
      <c r="DQ70" s="211">
        <v>11977.063</v>
      </c>
      <c r="DR70" s="211">
        <v>11977.063</v>
      </c>
      <c r="DS70" s="211">
        <v>11977.063</v>
      </c>
      <c r="DT70" s="211">
        <v>11977.063</v>
      </c>
      <c r="DU70" s="211">
        <v>11977.063</v>
      </c>
      <c r="DV70" s="211">
        <v>11977.063</v>
      </c>
      <c r="DW70" s="211">
        <v>11977.063</v>
      </c>
      <c r="DX70" s="211">
        <v>11977.063</v>
      </c>
      <c r="DY70" s="211">
        <v>11977.063</v>
      </c>
      <c r="DZ70" s="211">
        <v>11977.063</v>
      </c>
      <c r="EA70" s="211">
        <v>11977.063</v>
      </c>
      <c r="EB70" s="211">
        <v>11977.063</v>
      </c>
    </row>
    <row r="71" spans="1:132" ht="22.5" x14ac:dyDescent="0.2">
      <c r="A71" s="209">
        <v>58</v>
      </c>
      <c r="B71" s="219" t="s">
        <v>1048</v>
      </c>
      <c r="C71" s="210">
        <v>0.28274117569839596</v>
      </c>
      <c r="D71" s="210">
        <v>0.28274117569839596</v>
      </c>
      <c r="E71" s="210">
        <v>0.28274117569839596</v>
      </c>
      <c r="F71" s="210">
        <v>0.28274117569839596</v>
      </c>
      <c r="G71" s="210">
        <v>0.28274117569839596</v>
      </c>
      <c r="H71" s="210">
        <v>0.28274117569839596</v>
      </c>
      <c r="I71" s="210">
        <v>0.28274117569839596</v>
      </c>
      <c r="J71" s="210">
        <v>0.28274117569839596</v>
      </c>
      <c r="K71" s="210">
        <v>0.28274117569839596</v>
      </c>
      <c r="L71" s="210">
        <v>0.28274117569839596</v>
      </c>
      <c r="M71" s="210">
        <v>0.28274117569839596</v>
      </c>
      <c r="N71" s="210">
        <v>0.28274117569839596</v>
      </c>
      <c r="O71" s="210">
        <v>0.28274117569839596</v>
      </c>
      <c r="P71" s="210">
        <v>0.28274117569839596</v>
      </c>
      <c r="Q71" s="210">
        <v>0.28274117569839596</v>
      </c>
      <c r="R71" s="210">
        <v>0.28274117569839596</v>
      </c>
      <c r="S71" s="210">
        <v>0.28274117569839596</v>
      </c>
      <c r="T71" s="210">
        <v>0.28274117569839596</v>
      </c>
      <c r="U71" s="210">
        <v>0.28274117569839596</v>
      </c>
      <c r="V71" s="210">
        <v>0.28274117569839596</v>
      </c>
      <c r="W71" s="210">
        <v>0.28274117569839596</v>
      </c>
      <c r="X71" s="210">
        <v>0.28274117569839596</v>
      </c>
      <c r="Y71" s="210">
        <v>0.28274117569839596</v>
      </c>
      <c r="Z71" s="210">
        <v>0.28274117569839596</v>
      </c>
      <c r="AA71" s="210">
        <v>0.28274117569839596</v>
      </c>
      <c r="AB71" s="210">
        <v>0.28274117569839596</v>
      </c>
      <c r="AC71" s="210">
        <v>0.14121962402567628</v>
      </c>
      <c r="AD71" s="210">
        <v>0.14121962402567628</v>
      </c>
      <c r="AE71" s="210">
        <v>0.14121962402567628</v>
      </c>
      <c r="AF71" s="210">
        <v>0.14121962402567628</v>
      </c>
      <c r="AG71" s="210">
        <v>0.14121962402567628</v>
      </c>
      <c r="AH71" s="210">
        <v>0.14121962402567628</v>
      </c>
      <c r="AI71" s="210">
        <v>0.14121962402567628</v>
      </c>
      <c r="AJ71" s="210">
        <v>0</v>
      </c>
      <c r="AK71" s="210">
        <v>0</v>
      </c>
      <c r="AL71" s="210">
        <v>0</v>
      </c>
      <c r="AM71" s="210">
        <v>0</v>
      </c>
      <c r="AN71" s="210">
        <v>0</v>
      </c>
      <c r="AO71" s="210">
        <v>0</v>
      </c>
      <c r="AP71" s="210">
        <v>0</v>
      </c>
      <c r="AQ71" s="210">
        <v>0</v>
      </c>
      <c r="AR71" s="210">
        <v>0</v>
      </c>
      <c r="AS71" s="210">
        <v>0</v>
      </c>
      <c r="AT71" s="210">
        <v>0</v>
      </c>
      <c r="AU71" s="210">
        <v>0</v>
      </c>
      <c r="AV71" s="210">
        <v>0</v>
      </c>
      <c r="AW71" s="210">
        <v>0</v>
      </c>
      <c r="AX71" s="210">
        <v>0</v>
      </c>
      <c r="AY71" s="210">
        <v>0</v>
      </c>
      <c r="AZ71" s="210">
        <v>0</v>
      </c>
      <c r="BA71" s="210">
        <v>0</v>
      </c>
      <c r="BB71" s="210">
        <v>0</v>
      </c>
      <c r="BC71" s="211">
        <v>166.32371530268645</v>
      </c>
      <c r="BD71" s="211">
        <v>166.32371530268645</v>
      </c>
      <c r="BE71" s="211">
        <v>166.32371530268645</v>
      </c>
      <c r="BF71" s="211">
        <v>166.32371530268645</v>
      </c>
      <c r="BG71" s="211">
        <v>166.32371530268645</v>
      </c>
      <c r="BH71" s="211">
        <v>166.32371530268645</v>
      </c>
      <c r="BI71" s="211">
        <v>166.32371530268645</v>
      </c>
      <c r="BJ71" s="211">
        <v>160.69999999999996</v>
      </c>
      <c r="BK71" s="211">
        <v>160.69999999999996</v>
      </c>
      <c r="BL71" s="211">
        <v>160.69999999999996</v>
      </c>
      <c r="BM71" s="211">
        <v>160.69999999999996</v>
      </c>
      <c r="BN71" s="211">
        <v>160.69999999999996</v>
      </c>
      <c r="BO71" s="211">
        <v>160.69999999999996</v>
      </c>
      <c r="BP71" s="211">
        <v>160.69999999999996</v>
      </c>
      <c r="BQ71" s="211">
        <v>160.69999999999996</v>
      </c>
      <c r="BR71" s="211">
        <v>160.69999999999996</v>
      </c>
      <c r="BS71" s="211">
        <v>160.69999999999996</v>
      </c>
      <c r="BT71" s="211">
        <v>160.69999999999996</v>
      </c>
      <c r="BU71" s="211">
        <v>160.69999999999996</v>
      </c>
      <c r="BV71" s="211">
        <v>160.69999999999996</v>
      </c>
      <c r="BW71" s="211">
        <v>160.69999999999996</v>
      </c>
      <c r="BX71" s="211">
        <v>160.69999999999996</v>
      </c>
      <c r="BY71" s="211">
        <v>160.69999999999996</v>
      </c>
      <c r="BZ71" s="211">
        <v>160.69999999999996</v>
      </c>
      <c r="CA71" s="211">
        <v>160.69999999999996</v>
      </c>
      <c r="CB71" s="211">
        <v>160.69999999999996</v>
      </c>
      <c r="CC71" s="211">
        <v>3.1261243004244426</v>
      </c>
      <c r="CD71" s="211">
        <v>3.1261243004244426</v>
      </c>
      <c r="CE71" s="211">
        <v>3.1261243004244426</v>
      </c>
      <c r="CF71" s="211">
        <v>3.1261243004244426</v>
      </c>
      <c r="CG71" s="211">
        <v>3.1261243004244426</v>
      </c>
      <c r="CH71" s="211">
        <v>3.1261243004244426</v>
      </c>
      <c r="CI71" s="211">
        <v>3.1261243004244426</v>
      </c>
      <c r="CJ71" s="211">
        <v>3.1261243004244426</v>
      </c>
      <c r="CK71" s="211">
        <v>3.1261243004244426</v>
      </c>
      <c r="CL71" s="211">
        <v>3.1261243004244426</v>
      </c>
      <c r="CM71" s="211">
        <v>3.1261243004244426</v>
      </c>
      <c r="CN71" s="211">
        <v>3.1261243004244426</v>
      </c>
      <c r="CO71" s="211">
        <v>3.1261243004244426</v>
      </c>
      <c r="CP71" s="211">
        <v>3.1261243004244426</v>
      </c>
      <c r="CQ71" s="211">
        <v>3.1261243004244426</v>
      </c>
      <c r="CR71" s="211">
        <v>3.1261243004244426</v>
      </c>
      <c r="CS71" s="211">
        <v>3.1261243004244426</v>
      </c>
      <c r="CT71" s="211">
        <v>3.1261243004244426</v>
      </c>
      <c r="CU71" s="211">
        <v>3.1261243004244426</v>
      </c>
      <c r="CV71" s="211">
        <v>3.1261243004244426</v>
      </c>
      <c r="CW71" s="211">
        <v>3.1261243004244426</v>
      </c>
      <c r="CX71" s="211">
        <v>3.1261243004244426</v>
      </c>
      <c r="CY71" s="211">
        <v>3.1261243004244426</v>
      </c>
      <c r="CZ71" s="211">
        <v>3.1261243004244426</v>
      </c>
      <c r="DA71" s="211">
        <v>3.1261243004244426</v>
      </c>
      <c r="DB71" s="211">
        <v>3.1261243004244426</v>
      </c>
      <c r="DC71" s="211">
        <v>7203.9440000000004</v>
      </c>
      <c r="DD71" s="211">
        <v>7203.9440000000004</v>
      </c>
      <c r="DE71" s="211">
        <v>7203.9440000000004</v>
      </c>
      <c r="DF71" s="211">
        <v>7203.9440000000004</v>
      </c>
      <c r="DG71" s="211">
        <v>7203.9440000000004</v>
      </c>
      <c r="DH71" s="211">
        <v>7203.9440000000004</v>
      </c>
      <c r="DI71" s="211">
        <v>7203.9440000000004</v>
      </c>
      <c r="DJ71" s="211">
        <v>7203.9440000000004</v>
      </c>
      <c r="DK71" s="211">
        <v>7203.9440000000004</v>
      </c>
      <c r="DL71" s="211">
        <v>7203.9440000000004</v>
      </c>
      <c r="DM71" s="211">
        <v>7203.9440000000004</v>
      </c>
      <c r="DN71" s="211">
        <v>7203.9440000000004</v>
      </c>
      <c r="DO71" s="211">
        <v>7203.9440000000004</v>
      </c>
      <c r="DP71" s="211">
        <v>7203.9440000000004</v>
      </c>
      <c r="DQ71" s="211">
        <v>7203.9440000000004</v>
      </c>
      <c r="DR71" s="211">
        <v>7203.9440000000004</v>
      </c>
      <c r="DS71" s="211">
        <v>7203.9440000000004</v>
      </c>
      <c r="DT71" s="211">
        <v>7203.9440000000004</v>
      </c>
      <c r="DU71" s="211">
        <v>7203.9440000000004</v>
      </c>
      <c r="DV71" s="211">
        <v>7203.9440000000004</v>
      </c>
      <c r="DW71" s="211">
        <v>7203.9440000000004</v>
      </c>
      <c r="DX71" s="211">
        <v>7203.9440000000004</v>
      </c>
      <c r="DY71" s="211">
        <v>7203.9440000000004</v>
      </c>
      <c r="DZ71" s="211">
        <v>7203.9440000000004</v>
      </c>
      <c r="EA71" s="211">
        <v>7203.9440000000004</v>
      </c>
      <c r="EB71" s="211">
        <v>7203.9440000000004</v>
      </c>
    </row>
    <row r="72" spans="1:132" ht="22.5" x14ac:dyDescent="0.2">
      <c r="A72" s="209">
        <v>59</v>
      </c>
      <c r="B72" s="219" t="s">
        <v>1049</v>
      </c>
      <c r="C72" s="210">
        <v>0.28274117569839596</v>
      </c>
      <c r="D72" s="210">
        <v>0.28274117569839596</v>
      </c>
      <c r="E72" s="210">
        <v>0.28274117569839596</v>
      </c>
      <c r="F72" s="210">
        <v>0.28274117569839596</v>
      </c>
      <c r="G72" s="210">
        <v>0.28274117569839596</v>
      </c>
      <c r="H72" s="210">
        <v>0.28274117569839596</v>
      </c>
      <c r="I72" s="210">
        <v>0.26881126430276464</v>
      </c>
      <c r="J72" s="210">
        <v>0.26881126430276464</v>
      </c>
      <c r="K72" s="210">
        <v>0.26881126430276464</v>
      </c>
      <c r="L72" s="210">
        <v>0.26881126430276464</v>
      </c>
      <c r="M72" s="210">
        <v>0.26881126430276464</v>
      </c>
      <c r="N72" s="210">
        <v>0.26881126430276464</v>
      </c>
      <c r="O72" s="210">
        <v>0.26881126430276464</v>
      </c>
      <c r="P72" s="210">
        <v>0.26881126430276464</v>
      </c>
      <c r="Q72" s="210">
        <v>0.26881126430276464</v>
      </c>
      <c r="R72" s="210">
        <v>0.26881126430276464</v>
      </c>
      <c r="S72" s="210">
        <v>0.26881126430276464</v>
      </c>
      <c r="T72" s="210">
        <v>0.26881126430276464</v>
      </c>
      <c r="U72" s="210">
        <v>0.26881126430276464</v>
      </c>
      <c r="V72" s="210">
        <v>0.26881126430276464</v>
      </c>
      <c r="W72" s="210">
        <v>0.26881126430276464</v>
      </c>
      <c r="X72" s="210">
        <v>0.26881126430276464</v>
      </c>
      <c r="Y72" s="210">
        <v>0.26881126430276464</v>
      </c>
      <c r="Z72" s="210">
        <v>0.26881126430276464</v>
      </c>
      <c r="AA72" s="210">
        <v>0.26881126430276464</v>
      </c>
      <c r="AB72" s="210">
        <v>0.26881126430276464</v>
      </c>
      <c r="AC72" s="210">
        <v>0.14121962402567628</v>
      </c>
      <c r="AD72" s="210">
        <v>0.14121962402567628</v>
      </c>
      <c r="AE72" s="210">
        <v>0.14121962402567628</v>
      </c>
      <c r="AF72" s="210">
        <v>0.14121962402567628</v>
      </c>
      <c r="AG72" s="210">
        <v>0.14121962402567628</v>
      </c>
      <c r="AH72" s="210">
        <v>0.14121962402567628</v>
      </c>
      <c r="AI72" s="210">
        <v>0</v>
      </c>
      <c r="AJ72" s="210">
        <v>0</v>
      </c>
      <c r="AK72" s="210">
        <v>0</v>
      </c>
      <c r="AL72" s="210">
        <v>0</v>
      </c>
      <c r="AM72" s="210">
        <v>0</v>
      </c>
      <c r="AN72" s="210">
        <v>0</v>
      </c>
      <c r="AO72" s="210">
        <v>0</v>
      </c>
      <c r="AP72" s="210">
        <v>0</v>
      </c>
      <c r="AQ72" s="210">
        <v>0</v>
      </c>
      <c r="AR72" s="210">
        <v>0</v>
      </c>
      <c r="AS72" s="210">
        <v>0</v>
      </c>
      <c r="AT72" s="210">
        <v>0</v>
      </c>
      <c r="AU72" s="210">
        <v>0</v>
      </c>
      <c r="AV72" s="210">
        <v>0</v>
      </c>
      <c r="AW72" s="210">
        <v>0</v>
      </c>
      <c r="AX72" s="210">
        <v>0</v>
      </c>
      <c r="AY72" s="210">
        <v>0</v>
      </c>
      <c r="AZ72" s="210">
        <v>0</v>
      </c>
      <c r="BA72" s="210">
        <v>0</v>
      </c>
      <c r="BB72" s="210">
        <v>0</v>
      </c>
      <c r="BC72" s="211">
        <v>161.25375218844934</v>
      </c>
      <c r="BD72" s="211">
        <v>161.25375218844934</v>
      </c>
      <c r="BE72" s="211">
        <v>161.25375218844934</v>
      </c>
      <c r="BF72" s="211">
        <v>161.25375218844934</v>
      </c>
      <c r="BG72" s="211">
        <v>161.25375218844934</v>
      </c>
      <c r="BH72" s="211">
        <v>161.25375218844934</v>
      </c>
      <c r="BI72" s="211">
        <v>159.46229</v>
      </c>
      <c r="BJ72" s="211">
        <v>159.46229</v>
      </c>
      <c r="BK72" s="211">
        <v>159.46229</v>
      </c>
      <c r="BL72" s="211">
        <v>159.46229</v>
      </c>
      <c r="BM72" s="211">
        <v>159.46229</v>
      </c>
      <c r="BN72" s="211">
        <v>159.46229</v>
      </c>
      <c r="BO72" s="211">
        <v>159.46229</v>
      </c>
      <c r="BP72" s="211">
        <v>159.46229</v>
      </c>
      <c r="BQ72" s="211">
        <v>159.46229</v>
      </c>
      <c r="BR72" s="211">
        <v>159.46229</v>
      </c>
      <c r="BS72" s="211">
        <v>159.46229</v>
      </c>
      <c r="BT72" s="211">
        <v>159.46229</v>
      </c>
      <c r="BU72" s="211">
        <v>159.46229</v>
      </c>
      <c r="BV72" s="211">
        <v>159.46229</v>
      </c>
      <c r="BW72" s="211">
        <v>159.46229</v>
      </c>
      <c r="BX72" s="211">
        <v>159.46229</v>
      </c>
      <c r="BY72" s="211">
        <v>159.46229</v>
      </c>
      <c r="BZ72" s="211">
        <v>159.46229</v>
      </c>
      <c r="CA72" s="211">
        <v>159.46229</v>
      </c>
      <c r="CB72" s="211">
        <v>159.46229</v>
      </c>
      <c r="CC72" s="211">
        <v>2.2920280332036715</v>
      </c>
      <c r="CD72" s="211">
        <v>2.2920280332036715</v>
      </c>
      <c r="CE72" s="211">
        <v>2.2920280332036715</v>
      </c>
      <c r="CF72" s="211">
        <v>2.2920280332036715</v>
      </c>
      <c r="CG72" s="211">
        <v>2.2920280332036715</v>
      </c>
      <c r="CH72" s="211">
        <v>2.2920280332036715</v>
      </c>
      <c r="CI72" s="211">
        <v>2.2739879660077675</v>
      </c>
      <c r="CJ72" s="211">
        <v>2.2305534826663327</v>
      </c>
      <c r="CK72" s="211">
        <v>2.2305534826663327</v>
      </c>
      <c r="CL72" s="211">
        <v>2.2305534826663327</v>
      </c>
      <c r="CM72" s="211">
        <v>2.2305534826663327</v>
      </c>
      <c r="CN72" s="211">
        <v>2.2305534826663327</v>
      </c>
      <c r="CO72" s="211">
        <v>2.2305534826663327</v>
      </c>
      <c r="CP72" s="211">
        <v>2.2305534826663327</v>
      </c>
      <c r="CQ72" s="211">
        <v>2.2305534826663327</v>
      </c>
      <c r="CR72" s="211">
        <v>2.2305534826663327</v>
      </c>
      <c r="CS72" s="211">
        <v>2.2305534826663327</v>
      </c>
      <c r="CT72" s="211">
        <v>2.2305534826663327</v>
      </c>
      <c r="CU72" s="211">
        <v>2.2305534826663327</v>
      </c>
      <c r="CV72" s="211">
        <v>2.2305534826663327</v>
      </c>
      <c r="CW72" s="211">
        <v>2.2305534826663327</v>
      </c>
      <c r="CX72" s="211">
        <v>2.2305534826663327</v>
      </c>
      <c r="CY72" s="211">
        <v>2.2305534826663327</v>
      </c>
      <c r="CZ72" s="211">
        <v>2.2305534826663327</v>
      </c>
      <c r="DA72" s="211">
        <v>2.2305534826663327</v>
      </c>
      <c r="DB72" s="211">
        <v>2.2305534826663327</v>
      </c>
      <c r="DC72" s="211">
        <v>8184.9489999999996</v>
      </c>
      <c r="DD72" s="211">
        <v>8184.9489999999996</v>
      </c>
      <c r="DE72" s="211">
        <v>8184.9489999999996</v>
      </c>
      <c r="DF72" s="211">
        <v>8184.9489999999996</v>
      </c>
      <c r="DG72" s="211">
        <v>8184.9489999999996</v>
      </c>
      <c r="DH72" s="211">
        <v>8184.9489999999996</v>
      </c>
      <c r="DI72" s="211">
        <v>8120.527</v>
      </c>
      <c r="DJ72" s="211">
        <v>7965.4202448290862</v>
      </c>
      <c r="DK72" s="211">
        <v>7965.4202448290862</v>
      </c>
      <c r="DL72" s="211">
        <v>7965.4202448290862</v>
      </c>
      <c r="DM72" s="211">
        <v>7965.4202448290862</v>
      </c>
      <c r="DN72" s="211">
        <v>7965.4202448290862</v>
      </c>
      <c r="DO72" s="211">
        <v>7965.4202448290862</v>
      </c>
      <c r="DP72" s="211">
        <v>7965.4202448290862</v>
      </c>
      <c r="DQ72" s="211">
        <v>7965.4202448290862</v>
      </c>
      <c r="DR72" s="211">
        <v>7965.4202448290862</v>
      </c>
      <c r="DS72" s="211">
        <v>7965.4202448290862</v>
      </c>
      <c r="DT72" s="211">
        <v>7965.4202448290862</v>
      </c>
      <c r="DU72" s="211">
        <v>7965.4202448290862</v>
      </c>
      <c r="DV72" s="211">
        <v>7965.4202448290862</v>
      </c>
      <c r="DW72" s="211">
        <v>7965.4202448290862</v>
      </c>
      <c r="DX72" s="211">
        <v>7965.4202448290862</v>
      </c>
      <c r="DY72" s="211">
        <v>7965.4202448290862</v>
      </c>
      <c r="DZ72" s="211">
        <v>7965.4202448290862</v>
      </c>
      <c r="EA72" s="211">
        <v>7965.4202448290862</v>
      </c>
      <c r="EB72" s="211">
        <v>7965.4202448290862</v>
      </c>
    </row>
    <row r="73" spans="1:132" ht="22.5" x14ac:dyDescent="0.2">
      <c r="A73" s="209">
        <v>60</v>
      </c>
      <c r="B73" s="219" t="s">
        <v>1050</v>
      </c>
      <c r="C73" s="210">
        <v>0.28274117569839596</v>
      </c>
      <c r="D73" s="210">
        <v>0.28274117569839596</v>
      </c>
      <c r="E73" s="210">
        <v>0.28274117569839596</v>
      </c>
      <c r="F73" s="210">
        <v>0.28274117569839596</v>
      </c>
      <c r="G73" s="210">
        <v>0.28274117569839596</v>
      </c>
      <c r="H73" s="210">
        <v>0.28274117569839596</v>
      </c>
      <c r="I73" s="210">
        <v>0.28274117569839596</v>
      </c>
      <c r="J73" s="210">
        <v>0.28274117569839596</v>
      </c>
      <c r="K73" s="210">
        <v>0.28274117569839596</v>
      </c>
      <c r="L73" s="210">
        <v>0.28274117569839596</v>
      </c>
      <c r="M73" s="210">
        <v>0.28274117569839596</v>
      </c>
      <c r="N73" s="210">
        <v>0.28274117569839596</v>
      </c>
      <c r="O73" s="210">
        <v>0.28274117569839596</v>
      </c>
      <c r="P73" s="210">
        <v>0.28274117569839596</v>
      </c>
      <c r="Q73" s="210">
        <v>0.28274117569839596</v>
      </c>
      <c r="R73" s="210">
        <v>0.28274117569839596</v>
      </c>
      <c r="S73" s="210">
        <v>0.28274117569839596</v>
      </c>
      <c r="T73" s="210">
        <v>0.28274117569839596</v>
      </c>
      <c r="U73" s="210">
        <v>0.28274117569839596</v>
      </c>
      <c r="V73" s="210">
        <v>0.28274117569839596</v>
      </c>
      <c r="W73" s="210">
        <v>0.28274117569839596</v>
      </c>
      <c r="X73" s="210">
        <v>0.28274117569839596</v>
      </c>
      <c r="Y73" s="210">
        <v>0.28274117569839596</v>
      </c>
      <c r="Z73" s="210">
        <v>0.28274117569839596</v>
      </c>
      <c r="AA73" s="210">
        <v>0.28274117569839596</v>
      </c>
      <c r="AB73" s="210">
        <v>0.28274117569839596</v>
      </c>
      <c r="AC73" s="210">
        <v>0.38454616630544969</v>
      </c>
      <c r="AD73" s="210">
        <v>0.38454616630544969</v>
      </c>
      <c r="AE73" s="210">
        <v>0.38454616630544969</v>
      </c>
      <c r="AF73" s="210">
        <v>0.38454616630544969</v>
      </c>
      <c r="AG73" s="210">
        <v>0.38454616630544969</v>
      </c>
      <c r="AH73" s="210">
        <v>0.38454616630544969</v>
      </c>
      <c r="AI73" s="210">
        <v>0.38454616630544969</v>
      </c>
      <c r="AJ73" s="210">
        <v>0</v>
      </c>
      <c r="AK73" s="210">
        <v>0</v>
      </c>
      <c r="AL73" s="210">
        <v>0</v>
      </c>
      <c r="AM73" s="210">
        <v>0</v>
      </c>
      <c r="AN73" s="210">
        <v>0</v>
      </c>
      <c r="AO73" s="210">
        <v>0</v>
      </c>
      <c r="AP73" s="210">
        <v>0</v>
      </c>
      <c r="AQ73" s="210">
        <v>0</v>
      </c>
      <c r="AR73" s="210">
        <v>0</v>
      </c>
      <c r="AS73" s="210">
        <v>0</v>
      </c>
      <c r="AT73" s="210">
        <v>0</v>
      </c>
      <c r="AU73" s="210">
        <v>0</v>
      </c>
      <c r="AV73" s="210">
        <v>0</v>
      </c>
      <c r="AW73" s="210">
        <v>0</v>
      </c>
      <c r="AX73" s="210">
        <v>0</v>
      </c>
      <c r="AY73" s="210">
        <v>0</v>
      </c>
      <c r="AZ73" s="210">
        <v>0</v>
      </c>
      <c r="BA73" s="210">
        <v>0</v>
      </c>
      <c r="BB73" s="210">
        <v>0</v>
      </c>
      <c r="BC73" s="211">
        <v>165.56371190692022</v>
      </c>
      <c r="BD73" s="211">
        <v>165.56371190692022</v>
      </c>
      <c r="BE73" s="211">
        <v>165.56371190692022</v>
      </c>
      <c r="BF73" s="211">
        <v>165.56371190692022</v>
      </c>
      <c r="BG73" s="211">
        <v>165.56371190692022</v>
      </c>
      <c r="BH73" s="211">
        <v>165.56371190692022</v>
      </c>
      <c r="BI73" s="211">
        <v>165.56371190692022</v>
      </c>
      <c r="BJ73" s="211">
        <v>160.17907689834882</v>
      </c>
      <c r="BK73" s="211">
        <v>160.17907689834882</v>
      </c>
      <c r="BL73" s="211">
        <v>160.17907689834882</v>
      </c>
      <c r="BM73" s="211">
        <v>160.17907689834882</v>
      </c>
      <c r="BN73" s="211">
        <v>160.17907689834882</v>
      </c>
      <c r="BO73" s="211">
        <v>160.17907689834882</v>
      </c>
      <c r="BP73" s="211">
        <v>160.17907689834882</v>
      </c>
      <c r="BQ73" s="211">
        <v>160.17907689834882</v>
      </c>
      <c r="BR73" s="211">
        <v>160.17907689834882</v>
      </c>
      <c r="BS73" s="211">
        <v>160.17907689834882</v>
      </c>
      <c r="BT73" s="211">
        <v>160.17907689834882</v>
      </c>
      <c r="BU73" s="211">
        <v>160.17907689834882</v>
      </c>
      <c r="BV73" s="211">
        <v>160.17907689834882</v>
      </c>
      <c r="BW73" s="211">
        <v>160.17907689834882</v>
      </c>
      <c r="BX73" s="211">
        <v>160.17907689834882</v>
      </c>
      <c r="BY73" s="211">
        <v>160.17907689834882</v>
      </c>
      <c r="BZ73" s="211">
        <v>160.17907689834882</v>
      </c>
      <c r="CA73" s="211">
        <v>160.17907689834882</v>
      </c>
      <c r="CB73" s="211">
        <v>160.17907689834882</v>
      </c>
      <c r="CC73" s="211">
        <v>3.7680161548066202</v>
      </c>
      <c r="CD73" s="211">
        <v>3.7680161548066202</v>
      </c>
      <c r="CE73" s="211">
        <v>3.7680161548066202</v>
      </c>
      <c r="CF73" s="211">
        <v>3.7680161548066202</v>
      </c>
      <c r="CG73" s="211">
        <v>3.7680161548066202</v>
      </c>
      <c r="CH73" s="211">
        <v>3.7680161548066202</v>
      </c>
      <c r="CI73" s="211">
        <v>3.7680161548066202</v>
      </c>
      <c r="CJ73" s="211">
        <v>3.7680161548066202</v>
      </c>
      <c r="CK73" s="211">
        <v>3.7680161548066202</v>
      </c>
      <c r="CL73" s="211">
        <v>3.7680161548066202</v>
      </c>
      <c r="CM73" s="211">
        <v>3.7680161548066202</v>
      </c>
      <c r="CN73" s="211">
        <v>3.7680161548066202</v>
      </c>
      <c r="CO73" s="211">
        <v>3.7680161548066202</v>
      </c>
      <c r="CP73" s="211">
        <v>3.7680161548066202</v>
      </c>
      <c r="CQ73" s="211">
        <v>3.7680161548066202</v>
      </c>
      <c r="CR73" s="211">
        <v>3.7680161548066202</v>
      </c>
      <c r="CS73" s="211">
        <v>3.7680161548066202</v>
      </c>
      <c r="CT73" s="211">
        <v>3.7680161548066202</v>
      </c>
      <c r="CU73" s="211">
        <v>3.7680161548066202</v>
      </c>
      <c r="CV73" s="211">
        <v>3.7680161548066202</v>
      </c>
      <c r="CW73" s="211">
        <v>3.7680161548066202</v>
      </c>
      <c r="CX73" s="211">
        <v>3.7680161548066202</v>
      </c>
      <c r="CY73" s="211">
        <v>3.7680161548066202</v>
      </c>
      <c r="CZ73" s="211">
        <v>3.7680161548066202</v>
      </c>
      <c r="DA73" s="211">
        <v>3.7680161548066202</v>
      </c>
      <c r="DB73" s="211">
        <v>3.7680161548066202</v>
      </c>
      <c r="DC73" s="211">
        <v>1466.64</v>
      </c>
      <c r="DD73" s="211">
        <v>1466.64</v>
      </c>
      <c r="DE73" s="211">
        <v>1466.64</v>
      </c>
      <c r="DF73" s="211">
        <v>1466.64</v>
      </c>
      <c r="DG73" s="211">
        <v>1466.64</v>
      </c>
      <c r="DH73" s="211">
        <v>1466.64</v>
      </c>
      <c r="DI73" s="211">
        <v>1466.64</v>
      </c>
      <c r="DJ73" s="211">
        <v>1466.64</v>
      </c>
      <c r="DK73" s="211">
        <v>1466.64</v>
      </c>
      <c r="DL73" s="211">
        <v>1466.64</v>
      </c>
      <c r="DM73" s="211">
        <v>1466.64</v>
      </c>
      <c r="DN73" s="211">
        <v>1466.64</v>
      </c>
      <c r="DO73" s="211">
        <v>1466.64</v>
      </c>
      <c r="DP73" s="211">
        <v>1466.64</v>
      </c>
      <c r="DQ73" s="211">
        <v>1466.64</v>
      </c>
      <c r="DR73" s="211">
        <v>1466.64</v>
      </c>
      <c r="DS73" s="211">
        <v>1466.64</v>
      </c>
      <c r="DT73" s="211">
        <v>1466.64</v>
      </c>
      <c r="DU73" s="211">
        <v>1466.64</v>
      </c>
      <c r="DV73" s="211">
        <v>1466.64</v>
      </c>
      <c r="DW73" s="211">
        <v>1466.64</v>
      </c>
      <c r="DX73" s="211">
        <v>1466.64</v>
      </c>
      <c r="DY73" s="211">
        <v>1466.64</v>
      </c>
      <c r="DZ73" s="211">
        <v>1466.64</v>
      </c>
      <c r="EA73" s="211">
        <v>1466.64</v>
      </c>
      <c r="EB73" s="211">
        <v>1466.64</v>
      </c>
    </row>
    <row r="74" spans="1:132" x14ac:dyDescent="0.2">
      <c r="A74" s="209">
        <v>61</v>
      </c>
      <c r="B74" s="219" t="s">
        <v>1051</v>
      </c>
      <c r="C74" s="210">
        <v>0</v>
      </c>
      <c r="D74" s="210">
        <v>0</v>
      </c>
      <c r="E74" s="210">
        <v>0</v>
      </c>
      <c r="F74" s="210">
        <v>0</v>
      </c>
      <c r="G74" s="210">
        <v>0</v>
      </c>
      <c r="H74" s="210">
        <v>0</v>
      </c>
      <c r="I74" s="210">
        <v>0</v>
      </c>
      <c r="J74" s="210">
        <v>0</v>
      </c>
      <c r="K74" s="210">
        <v>0</v>
      </c>
      <c r="L74" s="210">
        <v>0</v>
      </c>
      <c r="M74" s="210">
        <v>0</v>
      </c>
      <c r="N74" s="210">
        <v>0</v>
      </c>
      <c r="O74" s="210">
        <v>0</v>
      </c>
      <c r="P74" s="210">
        <v>0</v>
      </c>
      <c r="Q74" s="210">
        <v>0</v>
      </c>
      <c r="R74" s="210">
        <v>0</v>
      </c>
      <c r="S74" s="210">
        <v>0</v>
      </c>
      <c r="T74" s="210">
        <v>0</v>
      </c>
      <c r="U74" s="210">
        <v>0</v>
      </c>
      <c r="V74" s="210">
        <v>0</v>
      </c>
      <c r="W74" s="210">
        <v>0</v>
      </c>
      <c r="X74" s="210">
        <v>0</v>
      </c>
      <c r="Y74" s="210">
        <v>0</v>
      </c>
      <c r="Z74" s="210">
        <v>0</v>
      </c>
      <c r="AA74" s="210">
        <v>0</v>
      </c>
      <c r="AB74" s="210">
        <v>0</v>
      </c>
      <c r="AC74" s="210">
        <v>19.379844961240309</v>
      </c>
      <c r="AD74" s="210">
        <v>19.379844961240309</v>
      </c>
      <c r="AE74" s="210">
        <v>19.379844961240309</v>
      </c>
      <c r="AF74" s="210">
        <v>19.379844961240309</v>
      </c>
      <c r="AG74" s="210">
        <v>19.379844961240309</v>
      </c>
      <c r="AH74" s="210">
        <v>19.379844961240309</v>
      </c>
      <c r="AI74" s="210">
        <v>0</v>
      </c>
      <c r="AJ74" s="210">
        <v>0</v>
      </c>
      <c r="AK74" s="210">
        <v>0</v>
      </c>
      <c r="AL74" s="210">
        <v>0</v>
      </c>
      <c r="AM74" s="210">
        <v>0</v>
      </c>
      <c r="AN74" s="210">
        <v>0</v>
      </c>
      <c r="AO74" s="210">
        <v>0</v>
      </c>
      <c r="AP74" s="210">
        <v>0</v>
      </c>
      <c r="AQ74" s="210">
        <v>0</v>
      </c>
      <c r="AR74" s="210">
        <v>0</v>
      </c>
      <c r="AS74" s="210">
        <v>0</v>
      </c>
      <c r="AT74" s="210">
        <v>0</v>
      </c>
      <c r="AU74" s="210">
        <v>0</v>
      </c>
      <c r="AV74" s="210">
        <v>0</v>
      </c>
      <c r="AW74" s="210">
        <v>0</v>
      </c>
      <c r="AX74" s="210">
        <v>0</v>
      </c>
      <c r="AY74" s="210">
        <v>0</v>
      </c>
      <c r="AZ74" s="210">
        <v>0</v>
      </c>
      <c r="BA74" s="210">
        <v>0</v>
      </c>
      <c r="BB74" s="210">
        <v>0</v>
      </c>
      <c r="BC74" s="211">
        <v>192.37097859700785</v>
      </c>
      <c r="BD74" s="211">
        <v>192.37097859700785</v>
      </c>
      <c r="BE74" s="211">
        <v>192.37097859700785</v>
      </c>
      <c r="BF74" s="211">
        <v>192.37097859700785</v>
      </c>
      <c r="BG74" s="211">
        <v>192.37097859700785</v>
      </c>
      <c r="BH74" s="211">
        <v>192.37097859700785</v>
      </c>
      <c r="BI74" s="211">
        <v>192.1</v>
      </c>
      <c r="BJ74" s="211">
        <v>192.1</v>
      </c>
      <c r="BK74" s="211">
        <v>192.1</v>
      </c>
      <c r="BL74" s="211">
        <v>192.1</v>
      </c>
      <c r="BM74" s="211">
        <v>192.1</v>
      </c>
      <c r="BN74" s="211">
        <v>192.1</v>
      </c>
      <c r="BO74" s="211">
        <v>192.1</v>
      </c>
      <c r="BP74" s="211">
        <v>192.1</v>
      </c>
      <c r="BQ74" s="211">
        <v>192.1</v>
      </c>
      <c r="BR74" s="211">
        <v>192.1</v>
      </c>
      <c r="BS74" s="211">
        <v>192.1</v>
      </c>
      <c r="BT74" s="211">
        <v>192.1</v>
      </c>
      <c r="BU74" s="211">
        <v>192.1</v>
      </c>
      <c r="BV74" s="211">
        <v>192.1</v>
      </c>
      <c r="BW74" s="211">
        <v>192.1</v>
      </c>
      <c r="BX74" s="211">
        <v>192.1</v>
      </c>
      <c r="BY74" s="211">
        <v>192.1</v>
      </c>
      <c r="BZ74" s="211">
        <v>192.1</v>
      </c>
      <c r="CA74" s="211">
        <v>192.1</v>
      </c>
      <c r="CB74" s="211">
        <v>192.1</v>
      </c>
      <c r="CC74" s="211" t="s">
        <v>132</v>
      </c>
      <c r="CD74" s="211" t="s">
        <v>132</v>
      </c>
      <c r="CE74" s="211" t="s">
        <v>132</v>
      </c>
      <c r="CF74" s="211" t="s">
        <v>132</v>
      </c>
      <c r="CG74" s="211" t="s">
        <v>132</v>
      </c>
      <c r="CH74" s="211" t="s">
        <v>132</v>
      </c>
      <c r="CI74" s="211" t="s">
        <v>132</v>
      </c>
      <c r="CJ74" s="211" t="s">
        <v>132</v>
      </c>
      <c r="CK74" s="211" t="s">
        <v>132</v>
      </c>
      <c r="CL74" s="211" t="s">
        <v>132</v>
      </c>
      <c r="CM74" s="211" t="s">
        <v>132</v>
      </c>
      <c r="CN74" s="211" t="s">
        <v>132</v>
      </c>
      <c r="CO74" s="211" t="s">
        <v>132</v>
      </c>
      <c r="CP74" s="211" t="s">
        <v>132</v>
      </c>
      <c r="CQ74" s="211" t="s">
        <v>132</v>
      </c>
      <c r="CR74" s="211" t="s">
        <v>132</v>
      </c>
      <c r="CS74" s="211" t="s">
        <v>132</v>
      </c>
      <c r="CT74" s="211" t="s">
        <v>132</v>
      </c>
      <c r="CU74" s="211" t="s">
        <v>132</v>
      </c>
      <c r="CV74" s="211" t="s">
        <v>132</v>
      </c>
      <c r="CW74" s="211" t="s">
        <v>132</v>
      </c>
      <c r="CX74" s="211" t="s">
        <v>132</v>
      </c>
      <c r="CY74" s="211" t="s">
        <v>132</v>
      </c>
      <c r="CZ74" s="211" t="s">
        <v>132</v>
      </c>
      <c r="DA74" s="211" t="s">
        <v>132</v>
      </c>
      <c r="DB74" s="211" t="s">
        <v>132</v>
      </c>
      <c r="DC74" s="211">
        <v>0</v>
      </c>
      <c r="DD74" s="211">
        <v>0</v>
      </c>
      <c r="DE74" s="211">
        <v>0</v>
      </c>
      <c r="DF74" s="211">
        <v>0</v>
      </c>
      <c r="DG74" s="211">
        <v>0</v>
      </c>
      <c r="DH74" s="211">
        <v>0</v>
      </c>
      <c r="DI74" s="211">
        <v>0</v>
      </c>
      <c r="DJ74" s="211">
        <v>0</v>
      </c>
      <c r="DK74" s="211">
        <v>0</v>
      </c>
      <c r="DL74" s="211">
        <v>0</v>
      </c>
      <c r="DM74" s="211">
        <v>0</v>
      </c>
      <c r="DN74" s="211">
        <v>0</v>
      </c>
      <c r="DO74" s="211">
        <v>0</v>
      </c>
      <c r="DP74" s="211">
        <v>0</v>
      </c>
      <c r="DQ74" s="211">
        <v>0</v>
      </c>
      <c r="DR74" s="211">
        <v>0</v>
      </c>
      <c r="DS74" s="211">
        <v>0</v>
      </c>
      <c r="DT74" s="211">
        <v>0</v>
      </c>
      <c r="DU74" s="211">
        <v>0</v>
      </c>
      <c r="DV74" s="211">
        <v>0</v>
      </c>
      <c r="DW74" s="211">
        <v>0</v>
      </c>
      <c r="DX74" s="211">
        <v>0</v>
      </c>
      <c r="DY74" s="211">
        <v>0</v>
      </c>
      <c r="DZ74" s="211">
        <v>0</v>
      </c>
      <c r="EA74" s="211">
        <v>0</v>
      </c>
      <c r="EB74" s="211">
        <v>0</v>
      </c>
    </row>
    <row r="75" spans="1:132" ht="22.5" x14ac:dyDescent="0.2">
      <c r="A75" s="209">
        <v>62</v>
      </c>
      <c r="B75" s="219" t="s">
        <v>1052</v>
      </c>
      <c r="C75" s="210">
        <v>0.28274117569839596</v>
      </c>
      <c r="D75" s="210">
        <v>0.28274117569839596</v>
      </c>
      <c r="E75" s="210">
        <v>0.28274117569839596</v>
      </c>
      <c r="F75" s="210">
        <v>0.28274117569839596</v>
      </c>
      <c r="G75" s="210">
        <v>0.28274117569839596</v>
      </c>
      <c r="H75" s="210">
        <v>0.28274117569839596</v>
      </c>
      <c r="I75" s="210">
        <v>0.28274117569839596</v>
      </c>
      <c r="J75" s="210">
        <v>0.28274117569839596</v>
      </c>
      <c r="K75" s="210">
        <v>0.28274117569839596</v>
      </c>
      <c r="L75" s="210">
        <v>0.28274117569839596</v>
      </c>
      <c r="M75" s="210">
        <v>0.28274117569839596</v>
      </c>
      <c r="N75" s="210">
        <v>0.28274117569839596</v>
      </c>
      <c r="O75" s="210">
        <v>0.28274117569839596</v>
      </c>
      <c r="P75" s="210">
        <v>0.28274117569839596</v>
      </c>
      <c r="Q75" s="210">
        <v>0.28274117569839596</v>
      </c>
      <c r="R75" s="210">
        <v>0.28274117569839596</v>
      </c>
      <c r="S75" s="210">
        <v>0.28274117569839596</v>
      </c>
      <c r="T75" s="210">
        <v>0.28274117569839596</v>
      </c>
      <c r="U75" s="210">
        <v>0.28274117569839596</v>
      </c>
      <c r="V75" s="210">
        <v>0.28274117569839596</v>
      </c>
      <c r="W75" s="210">
        <v>0.28274117569839596</v>
      </c>
      <c r="X75" s="210">
        <v>0.28274117569839596</v>
      </c>
      <c r="Y75" s="210">
        <v>0.28274117569839596</v>
      </c>
      <c r="Z75" s="210">
        <v>0.28274117569839596</v>
      </c>
      <c r="AA75" s="210">
        <v>0.28274117569839596</v>
      </c>
      <c r="AB75" s="210">
        <v>0.28274117569839596</v>
      </c>
      <c r="AC75" s="210">
        <v>0.19379844961240308</v>
      </c>
      <c r="AD75" s="210">
        <v>0.19379844961240308</v>
      </c>
      <c r="AE75" s="210">
        <v>0.19379844961240308</v>
      </c>
      <c r="AF75" s="210">
        <v>0.19379844961240308</v>
      </c>
      <c r="AG75" s="210">
        <v>0.19379844961240308</v>
      </c>
      <c r="AH75" s="210">
        <v>0.19379844961240308</v>
      </c>
      <c r="AI75" s="210">
        <v>0</v>
      </c>
      <c r="AJ75" s="210">
        <v>0</v>
      </c>
      <c r="AK75" s="210">
        <v>0</v>
      </c>
      <c r="AL75" s="210">
        <v>0</v>
      </c>
      <c r="AM75" s="210">
        <v>0</v>
      </c>
      <c r="AN75" s="210">
        <v>0</v>
      </c>
      <c r="AO75" s="210">
        <v>0</v>
      </c>
      <c r="AP75" s="210">
        <v>0</v>
      </c>
      <c r="AQ75" s="210">
        <v>0</v>
      </c>
      <c r="AR75" s="210">
        <v>0</v>
      </c>
      <c r="AS75" s="210">
        <v>0</v>
      </c>
      <c r="AT75" s="210">
        <v>0</v>
      </c>
      <c r="AU75" s="210">
        <v>0</v>
      </c>
      <c r="AV75" s="210">
        <v>0</v>
      </c>
      <c r="AW75" s="210">
        <v>0</v>
      </c>
      <c r="AX75" s="210">
        <v>0</v>
      </c>
      <c r="AY75" s="210">
        <v>0</v>
      </c>
      <c r="AZ75" s="210">
        <v>0</v>
      </c>
      <c r="BA75" s="210">
        <v>0</v>
      </c>
      <c r="BB75" s="210">
        <v>0</v>
      </c>
      <c r="BC75" s="211">
        <v>163.91369849879084</v>
      </c>
      <c r="BD75" s="211">
        <v>163.91369849879084</v>
      </c>
      <c r="BE75" s="211">
        <v>163.91369849879084</v>
      </c>
      <c r="BF75" s="211">
        <v>163.91369849879084</v>
      </c>
      <c r="BG75" s="211">
        <v>163.91369849879084</v>
      </c>
      <c r="BH75" s="211">
        <v>163.91369849879084</v>
      </c>
      <c r="BI75" s="211">
        <v>160.32502264981235</v>
      </c>
      <c r="BJ75" s="211">
        <v>160.32502264981235</v>
      </c>
      <c r="BK75" s="211">
        <v>160.32502264981235</v>
      </c>
      <c r="BL75" s="211">
        <v>160.32502264981235</v>
      </c>
      <c r="BM75" s="211">
        <v>160.32502264981235</v>
      </c>
      <c r="BN75" s="211">
        <v>160.32502264981235</v>
      </c>
      <c r="BO75" s="211">
        <v>160.32502264981235</v>
      </c>
      <c r="BP75" s="211">
        <v>160.32502264981235</v>
      </c>
      <c r="BQ75" s="211">
        <v>160.32502264981235</v>
      </c>
      <c r="BR75" s="211">
        <v>160.32502264981235</v>
      </c>
      <c r="BS75" s="211">
        <v>160.32502264981235</v>
      </c>
      <c r="BT75" s="211">
        <v>160.32502264981235</v>
      </c>
      <c r="BU75" s="211">
        <v>160.32502264981235</v>
      </c>
      <c r="BV75" s="211">
        <v>160.32502264981235</v>
      </c>
      <c r="BW75" s="211">
        <v>160.32502264981235</v>
      </c>
      <c r="BX75" s="211">
        <v>160.32502264981235</v>
      </c>
      <c r="BY75" s="211">
        <v>160.32502264981235</v>
      </c>
      <c r="BZ75" s="211">
        <v>160.32502264981235</v>
      </c>
      <c r="CA75" s="211">
        <v>160.32502264981235</v>
      </c>
      <c r="CB75" s="211">
        <v>160.32502264981235</v>
      </c>
      <c r="CC75" s="211">
        <v>1.0391943548950526</v>
      </c>
      <c r="CD75" s="211">
        <v>1.0391943548950526</v>
      </c>
      <c r="CE75" s="211">
        <v>1.0391943548950526</v>
      </c>
      <c r="CF75" s="211">
        <v>1.0391943548950526</v>
      </c>
      <c r="CG75" s="211">
        <v>1.0391943548950526</v>
      </c>
      <c r="CH75" s="211">
        <v>1.0391943548950526</v>
      </c>
      <c r="CI75" s="211">
        <v>1.0391943548950526</v>
      </c>
      <c r="CJ75" s="211">
        <v>1.0391943548950526</v>
      </c>
      <c r="CK75" s="211">
        <v>1.0391943548950526</v>
      </c>
      <c r="CL75" s="211">
        <v>1.0391943548950526</v>
      </c>
      <c r="CM75" s="211">
        <v>1.0391943548950526</v>
      </c>
      <c r="CN75" s="211">
        <v>1.0391943548950526</v>
      </c>
      <c r="CO75" s="211">
        <v>1.0391943548950526</v>
      </c>
      <c r="CP75" s="211">
        <v>1.0391943548950526</v>
      </c>
      <c r="CQ75" s="211">
        <v>1.0391943548950526</v>
      </c>
      <c r="CR75" s="211">
        <v>1.0391943548950526</v>
      </c>
      <c r="CS75" s="211">
        <v>1.0391943548950526</v>
      </c>
      <c r="CT75" s="211">
        <v>1.0391943548950526</v>
      </c>
      <c r="CU75" s="211">
        <v>1.0391943548950526</v>
      </c>
      <c r="CV75" s="211">
        <v>1.0391943548950526</v>
      </c>
      <c r="CW75" s="211">
        <v>1.0391943548950526</v>
      </c>
      <c r="CX75" s="211">
        <v>1.0391943548950526</v>
      </c>
      <c r="CY75" s="211">
        <v>1.0391943548950526</v>
      </c>
      <c r="CZ75" s="211">
        <v>1.0391943548950526</v>
      </c>
      <c r="DA75" s="211">
        <v>1.0391943548950526</v>
      </c>
      <c r="DB75" s="211">
        <v>1.0391943548950526</v>
      </c>
      <c r="DC75" s="211">
        <v>520.6</v>
      </c>
      <c r="DD75" s="211">
        <v>520.6</v>
      </c>
      <c r="DE75" s="211">
        <v>520.6</v>
      </c>
      <c r="DF75" s="211">
        <v>520.6</v>
      </c>
      <c r="DG75" s="211">
        <v>520.6</v>
      </c>
      <c r="DH75" s="211">
        <v>520.6</v>
      </c>
      <c r="DI75" s="211">
        <v>520.6</v>
      </c>
      <c r="DJ75" s="211">
        <v>520.6</v>
      </c>
      <c r="DK75" s="211">
        <v>520.6</v>
      </c>
      <c r="DL75" s="211">
        <v>520.6</v>
      </c>
      <c r="DM75" s="211">
        <v>520.6</v>
      </c>
      <c r="DN75" s="211">
        <v>520.6</v>
      </c>
      <c r="DO75" s="211">
        <v>520.6</v>
      </c>
      <c r="DP75" s="211">
        <v>520.6</v>
      </c>
      <c r="DQ75" s="211">
        <v>520.6</v>
      </c>
      <c r="DR75" s="211">
        <v>520.6</v>
      </c>
      <c r="DS75" s="211">
        <v>520.6</v>
      </c>
      <c r="DT75" s="211">
        <v>520.6</v>
      </c>
      <c r="DU75" s="211">
        <v>520.6</v>
      </c>
      <c r="DV75" s="211">
        <v>520.6</v>
      </c>
      <c r="DW75" s="211">
        <v>520.6</v>
      </c>
      <c r="DX75" s="211">
        <v>520.6</v>
      </c>
      <c r="DY75" s="211">
        <v>520.6</v>
      </c>
      <c r="DZ75" s="211">
        <v>520.6</v>
      </c>
      <c r="EA75" s="211">
        <v>520.6</v>
      </c>
      <c r="EB75" s="211">
        <v>520.6</v>
      </c>
    </row>
    <row r="76" spans="1:132" ht="22.5" x14ac:dyDescent="0.2">
      <c r="A76" s="209">
        <v>63</v>
      </c>
      <c r="B76" s="219" t="s">
        <v>1053</v>
      </c>
      <c r="C76" s="210">
        <v>0.28274117569839602</v>
      </c>
      <c r="D76" s="210">
        <v>0.28274117569839602</v>
      </c>
      <c r="E76" s="210">
        <v>0.28274117569839596</v>
      </c>
      <c r="F76" s="210">
        <v>0.28274117569839596</v>
      </c>
      <c r="G76" s="210">
        <v>0.28274117569839596</v>
      </c>
      <c r="H76" s="210">
        <v>0.28274117569839596</v>
      </c>
      <c r="I76" s="210">
        <v>0.28274117569839596</v>
      </c>
      <c r="J76" s="210">
        <v>0.28274117569839596</v>
      </c>
      <c r="K76" s="210">
        <v>0.28274117569839596</v>
      </c>
      <c r="L76" s="210">
        <v>0.28274117569839596</v>
      </c>
      <c r="M76" s="210">
        <v>0.28274117569839596</v>
      </c>
      <c r="N76" s="210">
        <v>0.28274117569839596</v>
      </c>
      <c r="O76" s="210">
        <v>0.28274117569839596</v>
      </c>
      <c r="P76" s="210">
        <v>0.28274117569839596</v>
      </c>
      <c r="Q76" s="210">
        <v>0.28274117569839596</v>
      </c>
      <c r="R76" s="210">
        <v>0.28274117569839596</v>
      </c>
      <c r="S76" s="210">
        <v>0.28274117569839596</v>
      </c>
      <c r="T76" s="210">
        <v>0.28274117569839596</v>
      </c>
      <c r="U76" s="210">
        <v>0.28274117569839596</v>
      </c>
      <c r="V76" s="210">
        <v>0.28274117569839596</v>
      </c>
      <c r="W76" s="210">
        <v>0.28274117569839596</v>
      </c>
      <c r="X76" s="210">
        <v>0.28274117569839596</v>
      </c>
      <c r="Y76" s="210">
        <v>0.28274117569839596</v>
      </c>
      <c r="Z76" s="210">
        <v>0.28274117569839596</v>
      </c>
      <c r="AA76" s="210">
        <v>0.28274117569839596</v>
      </c>
      <c r="AB76" s="210">
        <v>0.28274117569839596</v>
      </c>
      <c r="AC76" s="210">
        <v>0.14121962402567628</v>
      </c>
      <c r="AD76" s="210">
        <v>0.14121962402567628</v>
      </c>
      <c r="AE76" s="210">
        <v>0.14121962402567628</v>
      </c>
      <c r="AF76" s="210">
        <v>0.14121962402567628</v>
      </c>
      <c r="AG76" s="210">
        <v>0.14121962402567628</v>
      </c>
      <c r="AH76" s="210">
        <v>0.14121962402567628</v>
      </c>
      <c r="AI76" s="210">
        <v>0</v>
      </c>
      <c r="AJ76" s="210">
        <v>0</v>
      </c>
      <c r="AK76" s="210">
        <v>0</v>
      </c>
      <c r="AL76" s="210">
        <v>0</v>
      </c>
      <c r="AM76" s="210">
        <v>0</v>
      </c>
      <c r="AN76" s="210">
        <v>0</v>
      </c>
      <c r="AO76" s="210">
        <v>0</v>
      </c>
      <c r="AP76" s="210">
        <v>0</v>
      </c>
      <c r="AQ76" s="210">
        <v>0</v>
      </c>
      <c r="AR76" s="210">
        <v>0</v>
      </c>
      <c r="AS76" s="210">
        <v>0</v>
      </c>
      <c r="AT76" s="210">
        <v>0</v>
      </c>
      <c r="AU76" s="210">
        <v>0</v>
      </c>
      <c r="AV76" s="210">
        <v>0</v>
      </c>
      <c r="AW76" s="210">
        <v>0</v>
      </c>
      <c r="AX76" s="210">
        <v>0</v>
      </c>
      <c r="AY76" s="210">
        <v>0</v>
      </c>
      <c r="AZ76" s="210">
        <v>0</v>
      </c>
      <c r="BA76" s="210">
        <v>0</v>
      </c>
      <c r="BB76" s="210">
        <v>0</v>
      </c>
      <c r="BC76" s="211">
        <v>163.98447942917838</v>
      </c>
      <c r="BD76" s="211">
        <v>163.98447942917838</v>
      </c>
      <c r="BE76" s="211">
        <v>163.98447942917838</v>
      </c>
      <c r="BF76" s="211">
        <v>163.98447942917838</v>
      </c>
      <c r="BG76" s="211">
        <v>163.98447942917838</v>
      </c>
      <c r="BH76" s="211">
        <v>163.98447942917838</v>
      </c>
      <c r="BI76" s="211">
        <v>161.46222361789538</v>
      </c>
      <c r="BJ76" s="211">
        <v>161.46222361789538</v>
      </c>
      <c r="BK76" s="211">
        <v>161.46222361789538</v>
      </c>
      <c r="BL76" s="211">
        <v>161.46222361789538</v>
      </c>
      <c r="BM76" s="211">
        <v>161.46222361789538</v>
      </c>
      <c r="BN76" s="211">
        <v>161.46222361789538</v>
      </c>
      <c r="BO76" s="211">
        <v>161.46222361789538</v>
      </c>
      <c r="BP76" s="211">
        <v>161.46222361789538</v>
      </c>
      <c r="BQ76" s="211">
        <v>161.46222361789538</v>
      </c>
      <c r="BR76" s="211">
        <v>161.46222361789538</v>
      </c>
      <c r="BS76" s="211">
        <v>161.46222361789538</v>
      </c>
      <c r="BT76" s="211">
        <v>161.46222361789538</v>
      </c>
      <c r="BU76" s="211">
        <v>161.46222361789538</v>
      </c>
      <c r="BV76" s="211">
        <v>161.46222361789538</v>
      </c>
      <c r="BW76" s="211">
        <v>161.46222361789538</v>
      </c>
      <c r="BX76" s="211">
        <v>161.46222361789538</v>
      </c>
      <c r="BY76" s="211">
        <v>161.46222361789538</v>
      </c>
      <c r="BZ76" s="211">
        <v>161.46222361789538</v>
      </c>
      <c r="CA76" s="211">
        <v>161.46222361789538</v>
      </c>
      <c r="CB76" s="211">
        <v>161.46222361789538</v>
      </c>
      <c r="CC76" s="211">
        <v>2.4819077115577004</v>
      </c>
      <c r="CD76" s="211">
        <v>2.4819077115577004</v>
      </c>
      <c r="CE76" s="211">
        <v>2.4819077115577004</v>
      </c>
      <c r="CF76" s="211">
        <v>2.4819077115577004</v>
      </c>
      <c r="CG76" s="211">
        <v>2.4819077115577004</v>
      </c>
      <c r="CH76" s="211">
        <v>2.4819077115577004</v>
      </c>
      <c r="CI76" s="211">
        <v>2.4819077115577004</v>
      </c>
      <c r="CJ76" s="211">
        <v>2.4819077115577004</v>
      </c>
      <c r="CK76" s="211">
        <v>2.4819077115577004</v>
      </c>
      <c r="CL76" s="211">
        <v>2.4819077115577004</v>
      </c>
      <c r="CM76" s="211">
        <v>2.4819077115577004</v>
      </c>
      <c r="CN76" s="211">
        <v>2.4819077115577004</v>
      </c>
      <c r="CO76" s="211">
        <v>2.4819077115577004</v>
      </c>
      <c r="CP76" s="211">
        <v>2.4819077115577004</v>
      </c>
      <c r="CQ76" s="211">
        <v>2.4819077115577004</v>
      </c>
      <c r="CR76" s="211">
        <v>2.4819077115577004</v>
      </c>
      <c r="CS76" s="211">
        <v>2.4819077115577004</v>
      </c>
      <c r="CT76" s="211">
        <v>2.4819077115577004</v>
      </c>
      <c r="CU76" s="211">
        <v>2.4819077115577004</v>
      </c>
      <c r="CV76" s="211">
        <v>2.4819077115577004</v>
      </c>
      <c r="CW76" s="211">
        <v>2.4819077115577004</v>
      </c>
      <c r="CX76" s="211">
        <v>2.4819077115577004</v>
      </c>
      <c r="CY76" s="211">
        <v>2.4819077115577004</v>
      </c>
      <c r="CZ76" s="211">
        <v>2.4819077115577004</v>
      </c>
      <c r="DA76" s="211">
        <v>2.4819077115577004</v>
      </c>
      <c r="DB76" s="211">
        <v>2.4819077115577004</v>
      </c>
      <c r="DC76" s="211">
        <v>2562.7359999999999</v>
      </c>
      <c r="DD76" s="211">
        <v>2562.7359999999999</v>
      </c>
      <c r="DE76" s="211">
        <v>2562.7359999999999</v>
      </c>
      <c r="DF76" s="211">
        <v>2562.7359999999999</v>
      </c>
      <c r="DG76" s="211">
        <v>2562.7359999999999</v>
      </c>
      <c r="DH76" s="211">
        <v>2562.7359999999999</v>
      </c>
      <c r="DI76" s="211">
        <v>2562.7359999999999</v>
      </c>
      <c r="DJ76" s="211">
        <v>2562.7359999999999</v>
      </c>
      <c r="DK76" s="211">
        <v>2562.7359999999999</v>
      </c>
      <c r="DL76" s="211">
        <v>2562.7359999999999</v>
      </c>
      <c r="DM76" s="211">
        <v>2562.7359999999999</v>
      </c>
      <c r="DN76" s="211">
        <v>2562.7359999999999</v>
      </c>
      <c r="DO76" s="211">
        <v>2562.7359999999999</v>
      </c>
      <c r="DP76" s="211">
        <v>2562.7359999999999</v>
      </c>
      <c r="DQ76" s="211">
        <v>2562.7359999999999</v>
      </c>
      <c r="DR76" s="211">
        <v>2562.7359999999999</v>
      </c>
      <c r="DS76" s="211">
        <v>2562.7359999999999</v>
      </c>
      <c r="DT76" s="211">
        <v>2562.7359999999999</v>
      </c>
      <c r="DU76" s="211">
        <v>2562.7359999999999</v>
      </c>
      <c r="DV76" s="211">
        <v>2562.7359999999999</v>
      </c>
      <c r="DW76" s="211">
        <v>2562.7359999999999</v>
      </c>
      <c r="DX76" s="211">
        <v>2562.7359999999999</v>
      </c>
      <c r="DY76" s="211">
        <v>2562.7359999999999</v>
      </c>
      <c r="DZ76" s="211">
        <v>2562.7359999999999</v>
      </c>
      <c r="EA76" s="211">
        <v>2562.7359999999999</v>
      </c>
      <c r="EB76" s="211">
        <v>2562.7359999999999</v>
      </c>
    </row>
    <row r="77" spans="1:132" x14ac:dyDescent="0.2">
      <c r="A77" s="209">
        <v>64</v>
      </c>
      <c r="B77" s="219" t="s">
        <v>1054</v>
      </c>
      <c r="C77" s="210">
        <v>0.28274117569839591</v>
      </c>
      <c r="D77" s="210">
        <v>0.28274117569839591</v>
      </c>
      <c r="E77" s="210">
        <v>0.28274117569839596</v>
      </c>
      <c r="F77" s="210">
        <v>0.28274117569839596</v>
      </c>
      <c r="G77" s="210">
        <v>0.28274117569839596</v>
      </c>
      <c r="H77" s="210">
        <v>0.28274117569839596</v>
      </c>
      <c r="I77" s="210">
        <v>0.28274117569839596</v>
      </c>
      <c r="J77" s="210">
        <v>0.27083680621151118</v>
      </c>
      <c r="K77" s="210">
        <v>0.27083680621151118</v>
      </c>
      <c r="L77" s="210">
        <v>0.27083680621151118</v>
      </c>
      <c r="M77" s="210">
        <v>0.27083680621151118</v>
      </c>
      <c r="N77" s="210">
        <v>0.27083680621151118</v>
      </c>
      <c r="O77" s="210">
        <v>0.27083680621151118</v>
      </c>
      <c r="P77" s="210">
        <v>0.27083680621151118</v>
      </c>
      <c r="Q77" s="210">
        <v>0.27083680621151118</v>
      </c>
      <c r="R77" s="210">
        <v>0.27083680621151118</v>
      </c>
      <c r="S77" s="210">
        <v>0.27083680621151118</v>
      </c>
      <c r="T77" s="210">
        <v>0.27083680621151118</v>
      </c>
      <c r="U77" s="210">
        <v>0.27083680621151118</v>
      </c>
      <c r="V77" s="210">
        <v>0.27083680621151118</v>
      </c>
      <c r="W77" s="210">
        <v>0.27083680621151118</v>
      </c>
      <c r="X77" s="210">
        <v>0.27083680621151118</v>
      </c>
      <c r="Y77" s="210">
        <v>0.27083680621151118</v>
      </c>
      <c r="Z77" s="210">
        <v>0.27083680621151118</v>
      </c>
      <c r="AA77" s="210">
        <v>0.27083680621151118</v>
      </c>
      <c r="AB77" s="210">
        <v>0.27083680621151118</v>
      </c>
      <c r="AC77" s="210">
        <v>0.14121962402567628</v>
      </c>
      <c r="AD77" s="210">
        <v>0.14121962402567628</v>
      </c>
      <c r="AE77" s="210">
        <v>0.14121962402567628</v>
      </c>
      <c r="AF77" s="210">
        <v>0.14121962402567628</v>
      </c>
      <c r="AG77" s="210">
        <v>0.14121962402567628</v>
      </c>
      <c r="AH77" s="210">
        <v>0.14121962402567628</v>
      </c>
      <c r="AI77" s="210">
        <v>0.14121962402567628</v>
      </c>
      <c r="AJ77" s="210">
        <v>0.14121962402567628</v>
      </c>
      <c r="AK77" s="210">
        <v>0</v>
      </c>
      <c r="AL77" s="210">
        <v>0</v>
      </c>
      <c r="AM77" s="210">
        <v>0</v>
      </c>
      <c r="AN77" s="210">
        <v>0</v>
      </c>
      <c r="AO77" s="210">
        <v>0</v>
      </c>
      <c r="AP77" s="210">
        <v>0</v>
      </c>
      <c r="AQ77" s="210">
        <v>0</v>
      </c>
      <c r="AR77" s="210">
        <v>0</v>
      </c>
      <c r="AS77" s="210">
        <v>0</v>
      </c>
      <c r="AT77" s="210">
        <v>0</v>
      </c>
      <c r="AU77" s="210">
        <v>0</v>
      </c>
      <c r="AV77" s="210">
        <v>0</v>
      </c>
      <c r="AW77" s="210">
        <v>0</v>
      </c>
      <c r="AX77" s="210">
        <v>0</v>
      </c>
      <c r="AY77" s="210">
        <v>0</v>
      </c>
      <c r="AZ77" s="210">
        <v>0</v>
      </c>
      <c r="BA77" s="210">
        <v>0</v>
      </c>
      <c r="BB77" s="210">
        <v>0</v>
      </c>
      <c r="BC77" s="211">
        <v>173.69144918353973</v>
      </c>
      <c r="BD77" s="211">
        <v>173.69144918353973</v>
      </c>
      <c r="BE77" s="211">
        <v>173.69144918353973</v>
      </c>
      <c r="BF77" s="211">
        <v>173.69144918353973</v>
      </c>
      <c r="BG77" s="211">
        <v>173.69144918353973</v>
      </c>
      <c r="BH77" s="211">
        <v>173.69144918353973</v>
      </c>
      <c r="BI77" s="211">
        <v>173.69144918353973</v>
      </c>
      <c r="BJ77" s="211">
        <v>173.69144918353973</v>
      </c>
      <c r="BK77" s="211">
        <v>159.15175000000002</v>
      </c>
      <c r="BL77" s="211">
        <v>159.15175000000002</v>
      </c>
      <c r="BM77" s="211">
        <v>159.15175000000002</v>
      </c>
      <c r="BN77" s="211">
        <v>159.15175000000002</v>
      </c>
      <c r="BO77" s="211">
        <v>159.15175000000002</v>
      </c>
      <c r="BP77" s="211">
        <v>159.15175000000002</v>
      </c>
      <c r="BQ77" s="211">
        <v>159.15175000000002</v>
      </c>
      <c r="BR77" s="211">
        <v>159.15175000000002</v>
      </c>
      <c r="BS77" s="211">
        <v>159.15175000000002</v>
      </c>
      <c r="BT77" s="211">
        <v>159.15175000000002</v>
      </c>
      <c r="BU77" s="211">
        <v>159.15175000000002</v>
      </c>
      <c r="BV77" s="211">
        <v>159.15175000000002</v>
      </c>
      <c r="BW77" s="211">
        <v>159.15175000000002</v>
      </c>
      <c r="BX77" s="211">
        <v>159.15175000000002</v>
      </c>
      <c r="BY77" s="211">
        <v>159.15175000000002</v>
      </c>
      <c r="BZ77" s="211">
        <v>159.15175000000002</v>
      </c>
      <c r="CA77" s="211">
        <v>159.15175000000002</v>
      </c>
      <c r="CB77" s="211">
        <v>159.15175000000002</v>
      </c>
      <c r="CC77" s="211">
        <v>1.6268728821781508</v>
      </c>
      <c r="CD77" s="211">
        <v>1.6268728821781508</v>
      </c>
      <c r="CE77" s="211">
        <v>1.6268728821781508</v>
      </c>
      <c r="CF77" s="211">
        <v>1.6268728821781508</v>
      </c>
      <c r="CG77" s="211">
        <v>1.6268728821781508</v>
      </c>
      <c r="CH77" s="211">
        <v>1.6268728821781508</v>
      </c>
      <c r="CI77" s="211">
        <v>1.6268728821781508</v>
      </c>
      <c r="CJ77" s="211">
        <v>1.6091721630619904</v>
      </c>
      <c r="CK77" s="211">
        <v>1.5807916927148589</v>
      </c>
      <c r="CL77" s="211">
        <v>1.5805503146571109</v>
      </c>
      <c r="CM77" s="211">
        <v>1.5805503146571109</v>
      </c>
      <c r="CN77" s="211">
        <v>1.5805503146571109</v>
      </c>
      <c r="CO77" s="211">
        <v>1.5805503146571109</v>
      </c>
      <c r="CP77" s="211">
        <v>1.5805503146571109</v>
      </c>
      <c r="CQ77" s="211">
        <v>1.5805503146571109</v>
      </c>
      <c r="CR77" s="211">
        <v>1.5805503146571109</v>
      </c>
      <c r="CS77" s="211">
        <v>1.5805503146571109</v>
      </c>
      <c r="CT77" s="211">
        <v>1.5805503146571109</v>
      </c>
      <c r="CU77" s="211">
        <v>1.5805503146571109</v>
      </c>
      <c r="CV77" s="211">
        <v>1.5805503146571109</v>
      </c>
      <c r="CW77" s="211">
        <v>1.5805503146571109</v>
      </c>
      <c r="CX77" s="211">
        <v>1.5805503146571109</v>
      </c>
      <c r="CY77" s="211">
        <v>1.5805503146571109</v>
      </c>
      <c r="CZ77" s="211">
        <v>1.5805503146571109</v>
      </c>
      <c r="DA77" s="211">
        <v>1.5805503146571109</v>
      </c>
      <c r="DB77" s="211">
        <v>1.5805503146571109</v>
      </c>
      <c r="DC77" s="211">
        <v>17053.163</v>
      </c>
      <c r="DD77" s="211">
        <v>17053.163</v>
      </c>
      <c r="DE77" s="211">
        <v>17053.163</v>
      </c>
      <c r="DF77" s="211">
        <v>17053.163</v>
      </c>
      <c r="DG77" s="211">
        <v>17053.163</v>
      </c>
      <c r="DH77" s="211">
        <v>17053.163</v>
      </c>
      <c r="DI77" s="211">
        <v>17053.163</v>
      </c>
      <c r="DJ77" s="211">
        <v>16867.620999999999</v>
      </c>
      <c r="DK77" s="211">
        <v>16570.131999999998</v>
      </c>
      <c r="DL77" s="211">
        <v>16567.60183344028</v>
      </c>
      <c r="DM77" s="211">
        <v>16567.60183344028</v>
      </c>
      <c r="DN77" s="211">
        <v>16567.60183344028</v>
      </c>
      <c r="DO77" s="211">
        <v>16567.60183344028</v>
      </c>
      <c r="DP77" s="211">
        <v>16567.60183344028</v>
      </c>
      <c r="DQ77" s="211">
        <v>16567.60183344028</v>
      </c>
      <c r="DR77" s="211">
        <v>16567.60183344028</v>
      </c>
      <c r="DS77" s="211">
        <v>16567.60183344028</v>
      </c>
      <c r="DT77" s="211">
        <v>16567.60183344028</v>
      </c>
      <c r="DU77" s="211">
        <v>16567.60183344028</v>
      </c>
      <c r="DV77" s="211">
        <v>16567.60183344028</v>
      </c>
      <c r="DW77" s="211">
        <v>16567.60183344028</v>
      </c>
      <c r="DX77" s="211">
        <v>16567.60183344028</v>
      </c>
      <c r="DY77" s="211">
        <v>16567.60183344028</v>
      </c>
      <c r="DZ77" s="211">
        <v>16567.60183344028</v>
      </c>
      <c r="EA77" s="211">
        <v>16567.60183344028</v>
      </c>
      <c r="EB77" s="211">
        <v>16567.60183344028</v>
      </c>
    </row>
    <row r="78" spans="1:132" ht="22.5" x14ac:dyDescent="0.2">
      <c r="A78" s="209">
        <v>65</v>
      </c>
      <c r="B78" s="219" t="s">
        <v>1055</v>
      </c>
      <c r="C78" s="210">
        <v>0</v>
      </c>
      <c r="D78" s="210">
        <v>0</v>
      </c>
      <c r="E78" s="210">
        <v>0</v>
      </c>
      <c r="F78" s="210">
        <v>0</v>
      </c>
      <c r="G78" s="210">
        <v>0</v>
      </c>
      <c r="H78" s="210">
        <v>0</v>
      </c>
      <c r="I78" s="210">
        <v>0</v>
      </c>
      <c r="J78" s="210">
        <v>0</v>
      </c>
      <c r="K78" s="210">
        <v>0</v>
      </c>
      <c r="L78" s="210">
        <v>0</v>
      </c>
      <c r="M78" s="210">
        <v>0</v>
      </c>
      <c r="N78" s="210">
        <v>0</v>
      </c>
      <c r="O78" s="210">
        <v>0</v>
      </c>
      <c r="P78" s="210">
        <v>0</v>
      </c>
      <c r="Q78" s="210">
        <v>0</v>
      </c>
      <c r="R78" s="210">
        <v>0</v>
      </c>
      <c r="S78" s="210">
        <v>0</v>
      </c>
      <c r="T78" s="210">
        <v>0</v>
      </c>
      <c r="U78" s="210">
        <v>0</v>
      </c>
      <c r="V78" s="210">
        <v>0</v>
      </c>
      <c r="W78" s="210">
        <v>0</v>
      </c>
      <c r="X78" s="210">
        <v>0</v>
      </c>
      <c r="Y78" s="210">
        <v>0</v>
      </c>
      <c r="Z78" s="210">
        <v>0</v>
      </c>
      <c r="AA78" s="210">
        <v>0</v>
      </c>
      <c r="AB78" s="210">
        <v>0</v>
      </c>
      <c r="AC78" s="210">
        <v>0.71415716599583512</v>
      </c>
      <c r="AD78" s="210">
        <v>0.71415716599583512</v>
      </c>
      <c r="AE78" s="210">
        <v>0.71415716599583512</v>
      </c>
      <c r="AF78" s="210">
        <v>0.71415716599583512</v>
      </c>
      <c r="AG78" s="210">
        <v>0.71415716599583512</v>
      </c>
      <c r="AH78" s="210">
        <v>0.71415716599583512</v>
      </c>
      <c r="AI78" s="210">
        <v>0</v>
      </c>
      <c r="AJ78" s="210">
        <v>0</v>
      </c>
      <c r="AK78" s="210">
        <v>0</v>
      </c>
      <c r="AL78" s="210">
        <v>0</v>
      </c>
      <c r="AM78" s="210">
        <v>0</v>
      </c>
      <c r="AN78" s="210">
        <v>0</v>
      </c>
      <c r="AO78" s="210">
        <v>0</v>
      </c>
      <c r="AP78" s="210">
        <v>0</v>
      </c>
      <c r="AQ78" s="210">
        <v>0</v>
      </c>
      <c r="AR78" s="210">
        <v>0</v>
      </c>
      <c r="AS78" s="210">
        <v>0</v>
      </c>
      <c r="AT78" s="210">
        <v>0</v>
      </c>
      <c r="AU78" s="210">
        <v>0</v>
      </c>
      <c r="AV78" s="210">
        <v>0</v>
      </c>
      <c r="AW78" s="210">
        <v>0</v>
      </c>
      <c r="AX78" s="210">
        <v>0</v>
      </c>
      <c r="AY78" s="210">
        <v>0</v>
      </c>
      <c r="AZ78" s="210">
        <v>0</v>
      </c>
      <c r="BA78" s="210">
        <v>0</v>
      </c>
      <c r="BB78" s="210">
        <v>0</v>
      </c>
      <c r="BC78" s="211">
        <v>170.4731098965332</v>
      </c>
      <c r="BD78" s="211">
        <v>170.4731098965332</v>
      </c>
      <c r="BE78" s="211">
        <v>170.4731098965332</v>
      </c>
      <c r="BF78" s="211">
        <v>170.4731098965332</v>
      </c>
      <c r="BG78" s="211">
        <v>170.4731098965332</v>
      </c>
      <c r="BH78" s="211">
        <v>170.4731098965332</v>
      </c>
      <c r="BI78" s="211">
        <v>159.9281</v>
      </c>
      <c r="BJ78" s="211">
        <v>159.9281</v>
      </c>
      <c r="BK78" s="211">
        <v>159.9281</v>
      </c>
      <c r="BL78" s="211">
        <v>159.9281</v>
      </c>
      <c r="BM78" s="211">
        <v>159.9281</v>
      </c>
      <c r="BN78" s="211">
        <v>159.9281</v>
      </c>
      <c r="BO78" s="211">
        <v>159.9281</v>
      </c>
      <c r="BP78" s="211">
        <v>159.9281</v>
      </c>
      <c r="BQ78" s="211">
        <v>159.9281</v>
      </c>
      <c r="BR78" s="211">
        <v>159.9281</v>
      </c>
      <c r="BS78" s="211">
        <v>159.9281</v>
      </c>
      <c r="BT78" s="211">
        <v>159.9281</v>
      </c>
      <c r="BU78" s="211">
        <v>159.9281</v>
      </c>
      <c r="BV78" s="211">
        <v>159.9281</v>
      </c>
      <c r="BW78" s="211">
        <v>159.9281</v>
      </c>
      <c r="BX78" s="211">
        <v>159.9281</v>
      </c>
      <c r="BY78" s="211">
        <v>159.9281</v>
      </c>
      <c r="BZ78" s="211">
        <v>159.9281</v>
      </c>
      <c r="CA78" s="211">
        <v>159.9281</v>
      </c>
      <c r="CB78" s="211">
        <v>159.9281</v>
      </c>
      <c r="CC78" s="211" t="s">
        <v>132</v>
      </c>
      <c r="CD78" s="211" t="s">
        <v>132</v>
      </c>
      <c r="CE78" s="211" t="s">
        <v>132</v>
      </c>
      <c r="CF78" s="211" t="s">
        <v>132</v>
      </c>
      <c r="CG78" s="211" t="s">
        <v>132</v>
      </c>
      <c r="CH78" s="211" t="s">
        <v>132</v>
      </c>
      <c r="CI78" s="211" t="s">
        <v>132</v>
      </c>
      <c r="CJ78" s="211" t="s">
        <v>132</v>
      </c>
      <c r="CK78" s="211" t="s">
        <v>132</v>
      </c>
      <c r="CL78" s="211" t="s">
        <v>132</v>
      </c>
      <c r="CM78" s="211" t="s">
        <v>132</v>
      </c>
      <c r="CN78" s="211" t="s">
        <v>132</v>
      </c>
      <c r="CO78" s="211" t="s">
        <v>132</v>
      </c>
      <c r="CP78" s="211" t="s">
        <v>132</v>
      </c>
      <c r="CQ78" s="211" t="s">
        <v>132</v>
      </c>
      <c r="CR78" s="211" t="s">
        <v>132</v>
      </c>
      <c r="CS78" s="211" t="s">
        <v>132</v>
      </c>
      <c r="CT78" s="211" t="s">
        <v>132</v>
      </c>
      <c r="CU78" s="211" t="s">
        <v>132</v>
      </c>
      <c r="CV78" s="211" t="s">
        <v>132</v>
      </c>
      <c r="CW78" s="211" t="s">
        <v>132</v>
      </c>
      <c r="CX78" s="211" t="s">
        <v>132</v>
      </c>
      <c r="CY78" s="211" t="s">
        <v>132</v>
      </c>
      <c r="CZ78" s="211" t="s">
        <v>132</v>
      </c>
      <c r="DA78" s="211" t="s">
        <v>132</v>
      </c>
      <c r="DB78" s="211" t="s">
        <v>132</v>
      </c>
      <c r="DC78" s="211">
        <v>2415.3629999999998</v>
      </c>
      <c r="DD78" s="211">
        <v>2415.3629999999998</v>
      </c>
      <c r="DE78" s="211">
        <v>2415.3629999999998</v>
      </c>
      <c r="DF78" s="211">
        <v>2415.3629999999998</v>
      </c>
      <c r="DG78" s="211">
        <v>2415.3629999999998</v>
      </c>
      <c r="DH78" s="211">
        <v>2415.3629999999998</v>
      </c>
      <c r="DI78" s="211">
        <v>2415.3629999999998</v>
      </c>
      <c r="DJ78" s="211">
        <v>2415.3629999999998</v>
      </c>
      <c r="DK78" s="211">
        <v>2415.3629999999998</v>
      </c>
      <c r="DL78" s="211">
        <v>2415.3629999999998</v>
      </c>
      <c r="DM78" s="211">
        <v>2415.3629999999998</v>
      </c>
      <c r="DN78" s="211">
        <v>2415.3629999999998</v>
      </c>
      <c r="DO78" s="211">
        <v>2415.3629999999998</v>
      </c>
      <c r="DP78" s="211">
        <v>2415.3629999999998</v>
      </c>
      <c r="DQ78" s="211">
        <v>2415.3629999999998</v>
      </c>
      <c r="DR78" s="211">
        <v>2415.3629999999998</v>
      </c>
      <c r="DS78" s="211">
        <v>2415.3629999999998</v>
      </c>
      <c r="DT78" s="211">
        <v>2415.3629999999998</v>
      </c>
      <c r="DU78" s="211">
        <v>2415.3629999999998</v>
      </c>
      <c r="DV78" s="211">
        <v>2415.3629999999998</v>
      </c>
      <c r="DW78" s="211">
        <v>2415.3629999999998</v>
      </c>
      <c r="DX78" s="211">
        <v>2415.3629999999998</v>
      </c>
      <c r="DY78" s="211">
        <v>2415.3629999999998</v>
      </c>
      <c r="DZ78" s="211">
        <v>2415.3629999999998</v>
      </c>
      <c r="EA78" s="211">
        <v>2415.3629999999998</v>
      </c>
      <c r="EB78" s="211">
        <v>2415.3629999999998</v>
      </c>
    </row>
    <row r="79" spans="1:132" ht="22.5" x14ac:dyDescent="0.2">
      <c r="A79" s="209">
        <v>66</v>
      </c>
      <c r="B79" s="219" t="s">
        <v>1056</v>
      </c>
      <c r="C79" s="210">
        <v>0.28274117569839596</v>
      </c>
      <c r="D79" s="210">
        <v>0.28274117569839596</v>
      </c>
      <c r="E79" s="210">
        <v>0.28274117569839596</v>
      </c>
      <c r="F79" s="210">
        <v>0.28274117569839596</v>
      </c>
      <c r="G79" s="210">
        <v>0.28274117569839596</v>
      </c>
      <c r="H79" s="210">
        <v>0.28274117569839596</v>
      </c>
      <c r="I79" s="210">
        <v>0.28274117569839596</v>
      </c>
      <c r="J79" s="210">
        <v>0.22465731120185389</v>
      </c>
      <c r="K79" s="210">
        <v>0.22465731120185389</v>
      </c>
      <c r="L79" s="210">
        <v>0.22465731120185389</v>
      </c>
      <c r="M79" s="210">
        <v>0.22465731120185389</v>
      </c>
      <c r="N79" s="210">
        <v>0.22465731120185389</v>
      </c>
      <c r="O79" s="210">
        <v>0.22465731120185389</v>
      </c>
      <c r="P79" s="210">
        <v>0.22465731120185389</v>
      </c>
      <c r="Q79" s="210">
        <v>0.22465731120185389</v>
      </c>
      <c r="R79" s="210">
        <v>0.22465731120185389</v>
      </c>
      <c r="S79" s="210">
        <v>0.22465731120185389</v>
      </c>
      <c r="T79" s="210">
        <v>0.22465731120185389</v>
      </c>
      <c r="U79" s="210">
        <v>0.22465731120185389</v>
      </c>
      <c r="V79" s="210">
        <v>0.22465731120185389</v>
      </c>
      <c r="W79" s="210">
        <v>0.22465731120185389</v>
      </c>
      <c r="X79" s="210">
        <v>0.22465731120185389</v>
      </c>
      <c r="Y79" s="210">
        <v>0.22465731120185389</v>
      </c>
      <c r="Z79" s="210">
        <v>0.22465731120185389</v>
      </c>
      <c r="AA79" s="210">
        <v>0.22465731120185389</v>
      </c>
      <c r="AB79" s="210">
        <v>0.22465731120185389</v>
      </c>
      <c r="AC79" s="210">
        <v>0.14121962402567628</v>
      </c>
      <c r="AD79" s="210">
        <v>0.14121962402567628</v>
      </c>
      <c r="AE79" s="210">
        <v>0.14121962402567628</v>
      </c>
      <c r="AF79" s="210">
        <v>0.14121962402567628</v>
      </c>
      <c r="AG79" s="210">
        <v>0.14121962402567628</v>
      </c>
      <c r="AH79" s="210">
        <v>0</v>
      </c>
      <c r="AI79" s="210">
        <v>0</v>
      </c>
      <c r="AJ79" s="210">
        <v>0</v>
      </c>
      <c r="AK79" s="210">
        <v>0</v>
      </c>
      <c r="AL79" s="210">
        <v>0</v>
      </c>
      <c r="AM79" s="210">
        <v>0</v>
      </c>
      <c r="AN79" s="210">
        <v>0</v>
      </c>
      <c r="AO79" s="210">
        <v>0</v>
      </c>
      <c r="AP79" s="210">
        <v>0</v>
      </c>
      <c r="AQ79" s="210">
        <v>0</v>
      </c>
      <c r="AR79" s="210">
        <v>0</v>
      </c>
      <c r="AS79" s="210">
        <v>0</v>
      </c>
      <c r="AT79" s="210">
        <v>0</v>
      </c>
      <c r="AU79" s="210">
        <v>0</v>
      </c>
      <c r="AV79" s="210">
        <v>0</v>
      </c>
      <c r="AW79" s="210">
        <v>0</v>
      </c>
      <c r="AX79" s="210">
        <v>0</v>
      </c>
      <c r="AY79" s="210">
        <v>0</v>
      </c>
      <c r="AZ79" s="210">
        <v>0</v>
      </c>
      <c r="BA79" s="210">
        <v>0</v>
      </c>
      <c r="BB79" s="210">
        <v>0</v>
      </c>
      <c r="BC79" s="211">
        <v>160.9444423388621</v>
      </c>
      <c r="BD79" s="211">
        <v>160.9444423388621</v>
      </c>
      <c r="BE79" s="211">
        <v>160.9444423388621</v>
      </c>
      <c r="BF79" s="211">
        <v>160.9444423388621</v>
      </c>
      <c r="BG79" s="211">
        <v>160.9444423388621</v>
      </c>
      <c r="BH79" s="211">
        <v>160.29362383848445</v>
      </c>
      <c r="BI79" s="211">
        <v>160.29362383848445</v>
      </c>
      <c r="BJ79" s="211">
        <v>160.29362383848445</v>
      </c>
      <c r="BK79" s="211">
        <v>160.29362383848445</v>
      </c>
      <c r="BL79" s="211">
        <v>160.29362383848445</v>
      </c>
      <c r="BM79" s="211">
        <v>160.29362383848445</v>
      </c>
      <c r="BN79" s="211">
        <v>160.29362383848445</v>
      </c>
      <c r="BO79" s="211">
        <v>160.29362383848445</v>
      </c>
      <c r="BP79" s="211">
        <v>160.29362383848445</v>
      </c>
      <c r="BQ79" s="211">
        <v>160.29362383848445</v>
      </c>
      <c r="BR79" s="211">
        <v>160.29362383848445</v>
      </c>
      <c r="BS79" s="211">
        <v>160.29362383848445</v>
      </c>
      <c r="BT79" s="211">
        <v>160.29362383848445</v>
      </c>
      <c r="BU79" s="211">
        <v>160.29362383848445</v>
      </c>
      <c r="BV79" s="211">
        <v>160.29362383848445</v>
      </c>
      <c r="BW79" s="211">
        <v>160.29362383848445</v>
      </c>
      <c r="BX79" s="211">
        <v>160.29362383848445</v>
      </c>
      <c r="BY79" s="211">
        <v>160.29362383848445</v>
      </c>
      <c r="BZ79" s="211">
        <v>160.29362383848445</v>
      </c>
      <c r="CA79" s="211">
        <v>160.29362383848445</v>
      </c>
      <c r="CB79" s="211">
        <v>160.29362383848445</v>
      </c>
      <c r="CC79" s="211">
        <v>5.2574473157658899</v>
      </c>
      <c r="CD79" s="211">
        <v>5.2574473157658899</v>
      </c>
      <c r="CE79" s="211">
        <v>5.2574473157658899</v>
      </c>
      <c r="CF79" s="211">
        <v>5.2574473157658899</v>
      </c>
      <c r="CG79" s="211">
        <v>5.2574473157658899</v>
      </c>
      <c r="CH79" s="211">
        <v>5.2574473157658899</v>
      </c>
      <c r="CI79" s="211">
        <v>5.2574473157658899</v>
      </c>
      <c r="CJ79" s="211">
        <v>5.2574473157658899</v>
      </c>
      <c r="CK79" s="211">
        <v>5.0886336613024179</v>
      </c>
      <c r="CL79" s="211">
        <v>5.0886336613024179</v>
      </c>
      <c r="CM79" s="211">
        <v>5.0886336613024179</v>
      </c>
      <c r="CN79" s="211">
        <v>5.0886336613024179</v>
      </c>
      <c r="CO79" s="211">
        <v>5.0886336613024179</v>
      </c>
      <c r="CP79" s="211">
        <v>5.0886336613024179</v>
      </c>
      <c r="CQ79" s="211">
        <v>5.0886336613024179</v>
      </c>
      <c r="CR79" s="211">
        <v>5.0886336613024179</v>
      </c>
      <c r="CS79" s="211">
        <v>5.0886336613024179</v>
      </c>
      <c r="CT79" s="211">
        <v>5.0886336613024179</v>
      </c>
      <c r="CU79" s="211">
        <v>5.0886336613024179</v>
      </c>
      <c r="CV79" s="211">
        <v>5.0886336613024179</v>
      </c>
      <c r="CW79" s="211">
        <v>5.0886336613024179</v>
      </c>
      <c r="CX79" s="211">
        <v>5.0886336613024179</v>
      </c>
      <c r="CY79" s="211">
        <v>5.0886336613024179</v>
      </c>
      <c r="CZ79" s="211">
        <v>5.0886336613024179</v>
      </c>
      <c r="DA79" s="211">
        <v>5.0886336613024179</v>
      </c>
      <c r="DB79" s="211">
        <v>5.0886336613024179</v>
      </c>
      <c r="DC79" s="211">
        <v>21059.782999999999</v>
      </c>
      <c r="DD79" s="211">
        <v>21059.782999999999</v>
      </c>
      <c r="DE79" s="211">
        <v>21059.782999999999</v>
      </c>
      <c r="DF79" s="211">
        <v>21059.782999999999</v>
      </c>
      <c r="DG79" s="211">
        <v>21059.782999999999</v>
      </c>
      <c r="DH79" s="211">
        <v>21059.782999999999</v>
      </c>
      <c r="DI79" s="211">
        <v>21059.782999999999</v>
      </c>
      <c r="DJ79" s="211">
        <v>21059.782999999999</v>
      </c>
      <c r="DK79" s="211">
        <v>20383.565300247399</v>
      </c>
      <c r="DL79" s="211">
        <v>20383.565300247399</v>
      </c>
      <c r="DM79" s="211">
        <v>20383.565300247399</v>
      </c>
      <c r="DN79" s="211">
        <v>20383.565300247399</v>
      </c>
      <c r="DO79" s="211">
        <v>20383.565300247399</v>
      </c>
      <c r="DP79" s="211">
        <v>20383.565300247399</v>
      </c>
      <c r="DQ79" s="211">
        <v>20383.565300247399</v>
      </c>
      <c r="DR79" s="211">
        <v>20383.565300247399</v>
      </c>
      <c r="DS79" s="211">
        <v>20383.565300247399</v>
      </c>
      <c r="DT79" s="211">
        <v>20383.565300247399</v>
      </c>
      <c r="DU79" s="211">
        <v>20383.565300247399</v>
      </c>
      <c r="DV79" s="211">
        <v>20383.565300247399</v>
      </c>
      <c r="DW79" s="211">
        <v>20383.565300247399</v>
      </c>
      <c r="DX79" s="211">
        <v>20383.565300247399</v>
      </c>
      <c r="DY79" s="211">
        <v>20383.565300247399</v>
      </c>
      <c r="DZ79" s="211">
        <v>20383.565300247399</v>
      </c>
      <c r="EA79" s="211">
        <v>20383.565300247399</v>
      </c>
      <c r="EB79" s="211">
        <v>20383.565300247399</v>
      </c>
    </row>
    <row r="80" spans="1:132" ht="33.75" x14ac:dyDescent="0.2">
      <c r="A80" s="209">
        <v>67</v>
      </c>
      <c r="B80" s="219" t="s">
        <v>1057</v>
      </c>
      <c r="C80" s="210">
        <v>0.28274117569839596</v>
      </c>
      <c r="D80" s="210">
        <v>0.28274117569839596</v>
      </c>
      <c r="E80" s="210">
        <v>0.28274117569839596</v>
      </c>
      <c r="F80" s="210">
        <v>0.28274117569839596</v>
      </c>
      <c r="G80" s="210">
        <v>0.28274117569839596</v>
      </c>
      <c r="H80" s="210">
        <v>0.28274117569839596</v>
      </c>
      <c r="I80" s="210">
        <v>0.28274117569839596</v>
      </c>
      <c r="J80" s="210">
        <v>0.28274117569839596</v>
      </c>
      <c r="K80" s="210">
        <v>0.28274117569839596</v>
      </c>
      <c r="L80" s="210">
        <v>0.28274117569839596</v>
      </c>
      <c r="M80" s="210">
        <v>0.28274117569839596</v>
      </c>
      <c r="N80" s="210">
        <v>0.28274117569839596</v>
      </c>
      <c r="O80" s="210">
        <v>0.28274117569839596</v>
      </c>
      <c r="P80" s="210">
        <v>0.28274117569839596</v>
      </c>
      <c r="Q80" s="210">
        <v>0.28274117569839596</v>
      </c>
      <c r="R80" s="210">
        <v>0.28274117569839596</v>
      </c>
      <c r="S80" s="210">
        <v>0.28274117569839596</v>
      </c>
      <c r="T80" s="210">
        <v>0.28274117569839596</v>
      </c>
      <c r="U80" s="210">
        <v>0.28274117569839596</v>
      </c>
      <c r="V80" s="210">
        <v>0.28274117569839596</v>
      </c>
      <c r="W80" s="210">
        <v>0.28274117569839596</v>
      </c>
      <c r="X80" s="210">
        <v>0.28274117569839596</v>
      </c>
      <c r="Y80" s="210">
        <v>0.28274117569839596</v>
      </c>
      <c r="Z80" s="210">
        <v>0.28274117569839596</v>
      </c>
      <c r="AA80" s="210">
        <v>0.28274117569839596</v>
      </c>
      <c r="AB80" s="210">
        <v>0.28274117569839596</v>
      </c>
      <c r="AC80" s="210">
        <v>0.38752714433882524</v>
      </c>
      <c r="AD80" s="210">
        <v>0.38752714433882524</v>
      </c>
      <c r="AE80" s="210">
        <v>0.38752714433882524</v>
      </c>
      <c r="AF80" s="210">
        <v>0.38752714433882524</v>
      </c>
      <c r="AG80" s="210">
        <v>0.38752714433882524</v>
      </c>
      <c r="AH80" s="210">
        <v>0.38752714433882524</v>
      </c>
      <c r="AI80" s="210">
        <v>0.38752714433882524</v>
      </c>
      <c r="AJ80" s="210">
        <v>0.38752714433882524</v>
      </c>
      <c r="AK80" s="210">
        <v>0.38752714433882524</v>
      </c>
      <c r="AL80" s="210">
        <v>0.38752714433882524</v>
      </c>
      <c r="AM80" s="210">
        <v>0.38752714433882524</v>
      </c>
      <c r="AN80" s="210">
        <v>0.38752714433882524</v>
      </c>
      <c r="AO80" s="210">
        <v>0.38752714433882524</v>
      </c>
      <c r="AP80" s="210">
        <v>0.38752714433882524</v>
      </c>
      <c r="AQ80" s="210">
        <v>0.38752714433882524</v>
      </c>
      <c r="AR80" s="210">
        <v>0.38752714433882524</v>
      </c>
      <c r="AS80" s="210">
        <v>0.38752714433882524</v>
      </c>
      <c r="AT80" s="210">
        <v>0.38752714433882524</v>
      </c>
      <c r="AU80" s="210">
        <v>0.38752714433882524</v>
      </c>
      <c r="AV80" s="210">
        <v>0.38752714433882524</v>
      </c>
      <c r="AW80" s="210">
        <v>0.38752714433882524</v>
      </c>
      <c r="AX80" s="210">
        <v>0.38752714433882524</v>
      </c>
      <c r="AY80" s="210">
        <v>0.38752714433882524</v>
      </c>
      <c r="AZ80" s="210">
        <v>0.38752714433882524</v>
      </c>
      <c r="BA80" s="210">
        <v>0.38752714433882524</v>
      </c>
      <c r="BB80" s="210">
        <v>0.38752714433882524</v>
      </c>
      <c r="BC80" s="211">
        <v>159.73119332772831</v>
      </c>
      <c r="BD80" s="211">
        <v>159.73119332772831</v>
      </c>
      <c r="BE80" s="211">
        <v>159.73119332772831</v>
      </c>
      <c r="BF80" s="211">
        <v>159.73119332772831</v>
      </c>
      <c r="BG80" s="211">
        <v>159.73119332772831</v>
      </c>
      <c r="BH80" s="211">
        <v>159.73119332772831</v>
      </c>
      <c r="BI80" s="211">
        <v>159.73119332772831</v>
      </c>
      <c r="BJ80" s="211">
        <v>159.73119332772831</v>
      </c>
      <c r="BK80" s="211">
        <v>159.73119332772831</v>
      </c>
      <c r="BL80" s="211">
        <v>159.73119332772831</v>
      </c>
      <c r="BM80" s="211">
        <v>159.73119332772831</v>
      </c>
      <c r="BN80" s="211">
        <v>159.73119332772831</v>
      </c>
      <c r="BO80" s="211">
        <v>159.73119332772831</v>
      </c>
      <c r="BP80" s="211">
        <v>159.73119332772831</v>
      </c>
      <c r="BQ80" s="211">
        <v>159.73119332772831</v>
      </c>
      <c r="BR80" s="211">
        <v>159.73119332772831</v>
      </c>
      <c r="BS80" s="211">
        <v>159.73119332772831</v>
      </c>
      <c r="BT80" s="211">
        <v>159.73119332772831</v>
      </c>
      <c r="BU80" s="211">
        <v>159.73119332772831</v>
      </c>
      <c r="BV80" s="211">
        <v>159.73119332772831</v>
      </c>
      <c r="BW80" s="211">
        <v>159.73119332772831</v>
      </c>
      <c r="BX80" s="211">
        <v>159.73119332772831</v>
      </c>
      <c r="BY80" s="211">
        <v>159.73119332772831</v>
      </c>
      <c r="BZ80" s="211">
        <v>159.73119332772831</v>
      </c>
      <c r="CA80" s="211">
        <v>159.73119332772831</v>
      </c>
      <c r="CB80" s="211">
        <v>159.73119332772831</v>
      </c>
      <c r="CC80" s="211">
        <v>2.3207946674898232</v>
      </c>
      <c r="CD80" s="211">
        <v>2.3207946674898232</v>
      </c>
      <c r="CE80" s="211">
        <v>2.3207946674898232</v>
      </c>
      <c r="CF80" s="211">
        <v>2.3207946674898232</v>
      </c>
      <c r="CG80" s="211">
        <v>2.3207946674898232</v>
      </c>
      <c r="CH80" s="211">
        <v>2.3207946674898232</v>
      </c>
      <c r="CI80" s="211">
        <v>2.3207946674898232</v>
      </c>
      <c r="CJ80" s="211">
        <v>2.3207946674898232</v>
      </c>
      <c r="CK80" s="211">
        <v>2.3207946674898232</v>
      </c>
      <c r="CL80" s="211">
        <v>2.3207946674898232</v>
      </c>
      <c r="CM80" s="211">
        <v>2.3207946674898232</v>
      </c>
      <c r="CN80" s="211">
        <v>2.3207946674898232</v>
      </c>
      <c r="CO80" s="211">
        <v>2.3207946674898232</v>
      </c>
      <c r="CP80" s="211">
        <v>2.3207946674898232</v>
      </c>
      <c r="CQ80" s="211">
        <v>2.3207946674898232</v>
      </c>
      <c r="CR80" s="211">
        <v>2.3207946674898232</v>
      </c>
      <c r="CS80" s="211">
        <v>2.3207946674898232</v>
      </c>
      <c r="CT80" s="211">
        <v>2.3207946674898232</v>
      </c>
      <c r="CU80" s="211">
        <v>2.3207946674898232</v>
      </c>
      <c r="CV80" s="211">
        <v>2.3207946674898232</v>
      </c>
      <c r="CW80" s="211">
        <v>2.3207946674898232</v>
      </c>
      <c r="CX80" s="211">
        <v>2.3207946674898232</v>
      </c>
      <c r="CY80" s="211">
        <v>2.3207946674898232</v>
      </c>
      <c r="CZ80" s="211">
        <v>2.3207946674898232</v>
      </c>
      <c r="DA80" s="211">
        <v>2.3207946674898232</v>
      </c>
      <c r="DB80" s="211">
        <v>2.3207946674898232</v>
      </c>
      <c r="DC80" s="211">
        <v>1924.7</v>
      </c>
      <c r="DD80" s="211">
        <v>1924.7</v>
      </c>
      <c r="DE80" s="211">
        <v>1924.7</v>
      </c>
      <c r="DF80" s="211">
        <v>1924.7</v>
      </c>
      <c r="DG80" s="211">
        <v>1924.7</v>
      </c>
      <c r="DH80" s="211">
        <v>1924.7</v>
      </c>
      <c r="DI80" s="211">
        <v>1924.7</v>
      </c>
      <c r="DJ80" s="211">
        <v>1924.7</v>
      </c>
      <c r="DK80" s="211">
        <v>1924.7</v>
      </c>
      <c r="DL80" s="211">
        <v>1924.7</v>
      </c>
      <c r="DM80" s="211">
        <v>1924.7</v>
      </c>
      <c r="DN80" s="211">
        <v>1924.7</v>
      </c>
      <c r="DO80" s="211">
        <v>1924.7</v>
      </c>
      <c r="DP80" s="211">
        <v>1924.7</v>
      </c>
      <c r="DQ80" s="211">
        <v>1924.7</v>
      </c>
      <c r="DR80" s="211">
        <v>1924.7</v>
      </c>
      <c r="DS80" s="211">
        <v>1924.7</v>
      </c>
      <c r="DT80" s="211">
        <v>1924.7</v>
      </c>
      <c r="DU80" s="211">
        <v>1924.7</v>
      </c>
      <c r="DV80" s="211">
        <v>1924.7</v>
      </c>
      <c r="DW80" s="211">
        <v>1924.7</v>
      </c>
      <c r="DX80" s="211">
        <v>1924.7</v>
      </c>
      <c r="DY80" s="211">
        <v>1924.7</v>
      </c>
      <c r="DZ80" s="211">
        <v>1924.7</v>
      </c>
      <c r="EA80" s="211">
        <v>1924.7</v>
      </c>
      <c r="EB80" s="211">
        <v>1924.7</v>
      </c>
    </row>
    <row r="81" spans="1:132" ht="22.5" x14ac:dyDescent="0.2">
      <c r="A81" s="209">
        <v>68</v>
      </c>
      <c r="B81" s="219" t="s">
        <v>1058</v>
      </c>
      <c r="C81" s="210">
        <v>0.28274117569839596</v>
      </c>
      <c r="D81" s="210">
        <v>0.28274117569839596</v>
      </c>
      <c r="E81" s="210">
        <v>0.28274117569839596</v>
      </c>
      <c r="F81" s="210">
        <v>0.28274117569839596</v>
      </c>
      <c r="G81" s="210">
        <v>0.28274117569839596</v>
      </c>
      <c r="H81" s="210">
        <v>0.28274117569839596</v>
      </c>
      <c r="I81" s="210">
        <v>0.28274117569839596</v>
      </c>
      <c r="J81" s="210">
        <v>0.28274117569839596</v>
      </c>
      <c r="K81" s="210">
        <v>0.28274117569839596</v>
      </c>
      <c r="L81" s="210">
        <v>0.28274117569839596</v>
      </c>
      <c r="M81" s="210">
        <v>0.28274117569839596</v>
      </c>
      <c r="N81" s="210">
        <v>0.28274117569839596</v>
      </c>
      <c r="O81" s="210">
        <v>0.28274117569839596</v>
      </c>
      <c r="P81" s="210">
        <v>0.28274117569839596</v>
      </c>
      <c r="Q81" s="210">
        <v>0.28274117569839596</v>
      </c>
      <c r="R81" s="210">
        <v>0.28274117569839596</v>
      </c>
      <c r="S81" s="210">
        <v>0.28274117569839596</v>
      </c>
      <c r="T81" s="210">
        <v>0.28274117569839596</v>
      </c>
      <c r="U81" s="210">
        <v>0.28274117569839596</v>
      </c>
      <c r="V81" s="210">
        <v>0.28274117569839596</v>
      </c>
      <c r="W81" s="210">
        <v>0.28274117569839596</v>
      </c>
      <c r="X81" s="210">
        <v>0.28274117569839596</v>
      </c>
      <c r="Y81" s="210">
        <v>0.28274117569839596</v>
      </c>
      <c r="Z81" s="210">
        <v>0.28274117569839596</v>
      </c>
      <c r="AA81" s="210">
        <v>0.28274117569839596</v>
      </c>
      <c r="AB81" s="210">
        <v>0.28274117569839596</v>
      </c>
      <c r="AC81" s="210">
        <v>0.29069767441860467</v>
      </c>
      <c r="AD81" s="210">
        <v>0.29069767441860467</v>
      </c>
      <c r="AE81" s="210">
        <v>0.29069767441860467</v>
      </c>
      <c r="AF81" s="210">
        <v>0.29069767441860467</v>
      </c>
      <c r="AG81" s="210">
        <v>0.29069767441860467</v>
      </c>
      <c r="AH81" s="210">
        <v>0.29069767441860467</v>
      </c>
      <c r="AI81" s="210">
        <v>0.29069767441860467</v>
      </c>
      <c r="AJ81" s="210">
        <v>0.29069767441860467</v>
      </c>
      <c r="AK81" s="210">
        <v>0.29069767441860467</v>
      </c>
      <c r="AL81" s="210">
        <v>0.29069767441860467</v>
      </c>
      <c r="AM81" s="210">
        <v>0.29069767441860467</v>
      </c>
      <c r="AN81" s="210">
        <v>0.29069767441860467</v>
      </c>
      <c r="AO81" s="210">
        <v>0.29069767441860467</v>
      </c>
      <c r="AP81" s="210">
        <v>0.29069767441860467</v>
      </c>
      <c r="AQ81" s="210">
        <v>0.29069767441860467</v>
      </c>
      <c r="AR81" s="210">
        <v>0.29069767441860467</v>
      </c>
      <c r="AS81" s="210">
        <v>0.29069767441860467</v>
      </c>
      <c r="AT81" s="210">
        <v>0.29069767441860467</v>
      </c>
      <c r="AU81" s="210">
        <v>0.29069767441860467</v>
      </c>
      <c r="AV81" s="210">
        <v>0.29069767441860467</v>
      </c>
      <c r="AW81" s="210">
        <v>0.29069767441860467</v>
      </c>
      <c r="AX81" s="210">
        <v>0.29069767441860467</v>
      </c>
      <c r="AY81" s="210">
        <v>0.29069767441860467</v>
      </c>
      <c r="AZ81" s="210">
        <v>0.29069767441860467</v>
      </c>
      <c r="BA81" s="210">
        <v>0.29069767441860467</v>
      </c>
      <c r="BB81" s="210">
        <v>0.29069767441860467</v>
      </c>
      <c r="BC81" s="211">
        <v>159.17856251242051</v>
      </c>
      <c r="BD81" s="211">
        <v>159.17856251242051</v>
      </c>
      <c r="BE81" s="211">
        <v>159.17856251242051</v>
      </c>
      <c r="BF81" s="211">
        <v>159.17856251242051</v>
      </c>
      <c r="BG81" s="211">
        <v>159.17856251242051</v>
      </c>
      <c r="BH81" s="211">
        <v>159.17856251242051</v>
      </c>
      <c r="BI81" s="211">
        <v>159.17856251242051</v>
      </c>
      <c r="BJ81" s="211">
        <v>159.17856251242051</v>
      </c>
      <c r="BK81" s="211">
        <v>159.17856251242051</v>
      </c>
      <c r="BL81" s="211">
        <v>159.17856251242051</v>
      </c>
      <c r="BM81" s="211">
        <v>159.17856251242051</v>
      </c>
      <c r="BN81" s="211">
        <v>159.17856251242051</v>
      </c>
      <c r="BO81" s="211">
        <v>159.17856251242051</v>
      </c>
      <c r="BP81" s="211">
        <v>159.17856251242051</v>
      </c>
      <c r="BQ81" s="211">
        <v>159.17856251242051</v>
      </c>
      <c r="BR81" s="211">
        <v>159.17856251242051</v>
      </c>
      <c r="BS81" s="211">
        <v>159.17856251242051</v>
      </c>
      <c r="BT81" s="211">
        <v>159.17856251242051</v>
      </c>
      <c r="BU81" s="211">
        <v>159.17856251242051</v>
      </c>
      <c r="BV81" s="211">
        <v>159.17856251242051</v>
      </c>
      <c r="BW81" s="211">
        <v>159.17856251242051</v>
      </c>
      <c r="BX81" s="211">
        <v>159.17856251242051</v>
      </c>
      <c r="BY81" s="211">
        <v>159.17856251242051</v>
      </c>
      <c r="BZ81" s="211">
        <v>159.17856251242051</v>
      </c>
      <c r="CA81" s="211">
        <v>159.17856251242051</v>
      </c>
      <c r="CB81" s="211">
        <v>159.17856251242051</v>
      </c>
      <c r="CC81" s="211">
        <v>2.7694890699489565</v>
      </c>
      <c r="CD81" s="211">
        <v>2.7694890699489565</v>
      </c>
      <c r="CE81" s="211">
        <v>2.7694890699489565</v>
      </c>
      <c r="CF81" s="211">
        <v>2.7694890699489565</v>
      </c>
      <c r="CG81" s="211">
        <v>2.7694890699489565</v>
      </c>
      <c r="CH81" s="211">
        <v>2.7694890699489565</v>
      </c>
      <c r="CI81" s="211">
        <v>2.7694890699489565</v>
      </c>
      <c r="CJ81" s="211">
        <v>2.7694890699489565</v>
      </c>
      <c r="CK81" s="211">
        <v>2.7694890699489565</v>
      </c>
      <c r="CL81" s="211">
        <v>2.7694890699489565</v>
      </c>
      <c r="CM81" s="211">
        <v>2.7694890699489565</v>
      </c>
      <c r="CN81" s="211">
        <v>2.7694890699489565</v>
      </c>
      <c r="CO81" s="211">
        <v>2.7694890699489565</v>
      </c>
      <c r="CP81" s="211">
        <v>2.7694890699489565</v>
      </c>
      <c r="CQ81" s="211">
        <v>2.7694890699489565</v>
      </c>
      <c r="CR81" s="211">
        <v>2.7694890699489565</v>
      </c>
      <c r="CS81" s="211">
        <v>2.7694890699489565</v>
      </c>
      <c r="CT81" s="211">
        <v>2.7694890699489565</v>
      </c>
      <c r="CU81" s="211">
        <v>2.7694890699489565</v>
      </c>
      <c r="CV81" s="211">
        <v>2.7694890699489565</v>
      </c>
      <c r="CW81" s="211">
        <v>2.7694890699489565</v>
      </c>
      <c r="CX81" s="211">
        <v>2.7694890699489565</v>
      </c>
      <c r="CY81" s="211">
        <v>2.7694890699489565</v>
      </c>
      <c r="CZ81" s="211">
        <v>2.7694890699489565</v>
      </c>
      <c r="DA81" s="211">
        <v>2.7694890699489565</v>
      </c>
      <c r="DB81" s="211">
        <v>2.7694890699489565</v>
      </c>
      <c r="DC81" s="211">
        <v>986.42</v>
      </c>
      <c r="DD81" s="211">
        <v>986.42</v>
      </c>
      <c r="DE81" s="211">
        <v>986.42</v>
      </c>
      <c r="DF81" s="211">
        <v>986.42</v>
      </c>
      <c r="DG81" s="211">
        <v>986.42</v>
      </c>
      <c r="DH81" s="211">
        <v>986.42</v>
      </c>
      <c r="DI81" s="211">
        <v>986.42</v>
      </c>
      <c r="DJ81" s="211">
        <v>986.42</v>
      </c>
      <c r="DK81" s="211">
        <v>986.42</v>
      </c>
      <c r="DL81" s="211">
        <v>986.42</v>
      </c>
      <c r="DM81" s="211">
        <v>986.42</v>
      </c>
      <c r="DN81" s="211">
        <v>986.42</v>
      </c>
      <c r="DO81" s="211">
        <v>986.42</v>
      </c>
      <c r="DP81" s="211">
        <v>986.42</v>
      </c>
      <c r="DQ81" s="211">
        <v>986.42</v>
      </c>
      <c r="DR81" s="211">
        <v>986.42</v>
      </c>
      <c r="DS81" s="211">
        <v>986.42</v>
      </c>
      <c r="DT81" s="211">
        <v>986.42</v>
      </c>
      <c r="DU81" s="211">
        <v>986.42</v>
      </c>
      <c r="DV81" s="211">
        <v>986.42</v>
      </c>
      <c r="DW81" s="211">
        <v>986.42</v>
      </c>
      <c r="DX81" s="211">
        <v>986.42</v>
      </c>
      <c r="DY81" s="211">
        <v>986.42</v>
      </c>
      <c r="DZ81" s="211">
        <v>986.42</v>
      </c>
      <c r="EA81" s="211">
        <v>986.42</v>
      </c>
      <c r="EB81" s="211">
        <v>986.42</v>
      </c>
    </row>
    <row r="82" spans="1:132" ht="22.5" x14ac:dyDescent="0.2">
      <c r="A82" s="209">
        <v>69</v>
      </c>
      <c r="B82" s="219" t="s">
        <v>1059</v>
      </c>
      <c r="C82" s="210">
        <v>0.28274117569839596</v>
      </c>
      <c r="D82" s="210">
        <v>0.28274117569839596</v>
      </c>
      <c r="E82" s="210">
        <v>0.28274117569839596</v>
      </c>
      <c r="F82" s="210">
        <v>0.28274117569839596</v>
      </c>
      <c r="G82" s="210">
        <v>0.28274117569839596</v>
      </c>
      <c r="H82" s="210">
        <v>0.28274117569839596</v>
      </c>
      <c r="I82" s="210">
        <v>0.25979849915409026</v>
      </c>
      <c r="J82" s="210">
        <v>0.25979849915409026</v>
      </c>
      <c r="K82" s="210">
        <v>0.25979849915409026</v>
      </c>
      <c r="L82" s="210">
        <v>0.25979849915409026</v>
      </c>
      <c r="M82" s="210">
        <v>0.25979849915409026</v>
      </c>
      <c r="N82" s="210">
        <v>0.25979849915409026</v>
      </c>
      <c r="O82" s="210">
        <v>0.25979849915409026</v>
      </c>
      <c r="P82" s="210">
        <v>0.25979849915409026</v>
      </c>
      <c r="Q82" s="210">
        <v>0.25979849915409026</v>
      </c>
      <c r="R82" s="210">
        <v>0.25979849915409026</v>
      </c>
      <c r="S82" s="210">
        <v>0.25979849915409026</v>
      </c>
      <c r="T82" s="210">
        <v>0.25979849915409026</v>
      </c>
      <c r="U82" s="210">
        <v>0.25979849915409026</v>
      </c>
      <c r="V82" s="210">
        <v>0.25979849915409026</v>
      </c>
      <c r="W82" s="210">
        <v>0.25979849915409026</v>
      </c>
      <c r="X82" s="210">
        <v>0.25979849915409026</v>
      </c>
      <c r="Y82" s="210">
        <v>0.25979849915409026</v>
      </c>
      <c r="Z82" s="210">
        <v>0.25979849915409026</v>
      </c>
      <c r="AA82" s="210">
        <v>0.25979849915409026</v>
      </c>
      <c r="AB82" s="210">
        <v>0.25979849915409026</v>
      </c>
      <c r="AC82" s="210">
        <v>0.14121962402567628</v>
      </c>
      <c r="AD82" s="210">
        <v>0.14121962402567628</v>
      </c>
      <c r="AE82" s="210">
        <v>0.14121962402567628</v>
      </c>
      <c r="AF82" s="210">
        <v>0.14121962402567628</v>
      </c>
      <c r="AG82" s="210">
        <v>0.14121962402567628</v>
      </c>
      <c r="AH82" s="210">
        <v>0.14121962402567628</v>
      </c>
      <c r="AI82" s="210">
        <v>0</v>
      </c>
      <c r="AJ82" s="210">
        <v>0</v>
      </c>
      <c r="AK82" s="210">
        <v>0</v>
      </c>
      <c r="AL82" s="210">
        <v>0</v>
      </c>
      <c r="AM82" s="210">
        <v>0</v>
      </c>
      <c r="AN82" s="210">
        <v>0</v>
      </c>
      <c r="AO82" s="210">
        <v>0</v>
      </c>
      <c r="AP82" s="210">
        <v>0</v>
      </c>
      <c r="AQ82" s="210">
        <v>0</v>
      </c>
      <c r="AR82" s="210">
        <v>0</v>
      </c>
      <c r="AS82" s="210">
        <v>0</v>
      </c>
      <c r="AT82" s="210">
        <v>0</v>
      </c>
      <c r="AU82" s="210">
        <v>0</v>
      </c>
      <c r="AV82" s="210">
        <v>0</v>
      </c>
      <c r="AW82" s="210">
        <v>0</v>
      </c>
      <c r="AX82" s="210">
        <v>0</v>
      </c>
      <c r="AY82" s="210">
        <v>0</v>
      </c>
      <c r="AZ82" s="210">
        <v>0</v>
      </c>
      <c r="BA82" s="210">
        <v>0</v>
      </c>
      <c r="BB82" s="210">
        <v>0</v>
      </c>
      <c r="BC82" s="211">
        <v>181.1495648570961</v>
      </c>
      <c r="BD82" s="211">
        <v>181.1495648570961</v>
      </c>
      <c r="BE82" s="211">
        <v>181.1495648570961</v>
      </c>
      <c r="BF82" s="211">
        <v>181.1495648570961</v>
      </c>
      <c r="BG82" s="211">
        <v>181.1495648570961</v>
      </c>
      <c r="BH82" s="211">
        <v>181.1495648570961</v>
      </c>
      <c r="BI82" s="211">
        <v>159.95900000000003</v>
      </c>
      <c r="BJ82" s="211">
        <v>159.95900000000003</v>
      </c>
      <c r="BK82" s="211">
        <v>159.95900000000003</v>
      </c>
      <c r="BL82" s="211">
        <v>159.95900000000003</v>
      </c>
      <c r="BM82" s="211">
        <v>159.95900000000003</v>
      </c>
      <c r="BN82" s="211">
        <v>159.95900000000003</v>
      </c>
      <c r="BO82" s="211">
        <v>159.95900000000003</v>
      </c>
      <c r="BP82" s="211">
        <v>159.95900000000003</v>
      </c>
      <c r="BQ82" s="211">
        <v>159.95900000000003</v>
      </c>
      <c r="BR82" s="211">
        <v>159.95900000000003</v>
      </c>
      <c r="BS82" s="211">
        <v>159.95900000000003</v>
      </c>
      <c r="BT82" s="211">
        <v>159.95900000000003</v>
      </c>
      <c r="BU82" s="211">
        <v>159.95900000000003</v>
      </c>
      <c r="BV82" s="211">
        <v>159.95900000000003</v>
      </c>
      <c r="BW82" s="211">
        <v>159.95900000000003</v>
      </c>
      <c r="BX82" s="211">
        <v>159.95900000000003</v>
      </c>
      <c r="BY82" s="211">
        <v>159.95900000000003</v>
      </c>
      <c r="BZ82" s="211">
        <v>159.95900000000003</v>
      </c>
      <c r="CA82" s="211">
        <v>159.95900000000003</v>
      </c>
      <c r="CB82" s="211">
        <v>159.95900000000003</v>
      </c>
      <c r="CC82" s="211">
        <v>2.5646909570689305</v>
      </c>
      <c r="CD82" s="211">
        <v>2.5646909570689305</v>
      </c>
      <c r="CE82" s="211">
        <v>2.5646909570689305</v>
      </c>
      <c r="CF82" s="211">
        <v>2.5646909570689305</v>
      </c>
      <c r="CG82" s="211">
        <v>2.5646909570689305</v>
      </c>
      <c r="CH82" s="211">
        <v>2.5646909570689305</v>
      </c>
      <c r="CI82" s="211">
        <v>2.5646909570689305</v>
      </c>
      <c r="CJ82" s="211">
        <v>2.5646909570689305</v>
      </c>
      <c r="CK82" s="211">
        <v>2.4522757610057551</v>
      </c>
      <c r="CL82" s="211">
        <v>2.4522757610057551</v>
      </c>
      <c r="CM82" s="211">
        <v>2.4522757610057551</v>
      </c>
      <c r="CN82" s="211">
        <v>2.4522757610057551</v>
      </c>
      <c r="CO82" s="211">
        <v>2.4522757610057551</v>
      </c>
      <c r="CP82" s="211">
        <v>2.4522757610057551</v>
      </c>
      <c r="CQ82" s="211">
        <v>2.4522757610057551</v>
      </c>
      <c r="CR82" s="211">
        <v>2.4522757610057551</v>
      </c>
      <c r="CS82" s="211">
        <v>2.4522757610057551</v>
      </c>
      <c r="CT82" s="211">
        <v>2.4522757610057551</v>
      </c>
      <c r="CU82" s="211">
        <v>2.4522757610057551</v>
      </c>
      <c r="CV82" s="211">
        <v>2.4522757610057551</v>
      </c>
      <c r="CW82" s="211">
        <v>2.4522757610057551</v>
      </c>
      <c r="CX82" s="211">
        <v>2.4522757610057551</v>
      </c>
      <c r="CY82" s="211">
        <v>2.4522757610057551</v>
      </c>
      <c r="CZ82" s="211">
        <v>2.4522757610057551</v>
      </c>
      <c r="DA82" s="211">
        <v>2.4522757610057551</v>
      </c>
      <c r="DB82" s="211">
        <v>2.4522757610057551</v>
      </c>
      <c r="DC82" s="211">
        <v>1516.19400000001</v>
      </c>
      <c r="DD82" s="211">
        <v>1516.19400000001</v>
      </c>
      <c r="DE82" s="211">
        <v>1516.19400000001</v>
      </c>
      <c r="DF82" s="211">
        <v>1516.19400000001</v>
      </c>
      <c r="DG82" s="211">
        <v>1516.19400000001</v>
      </c>
      <c r="DH82" s="211">
        <v>1516.19400000001</v>
      </c>
      <c r="DI82" s="211">
        <v>1516.19400000001</v>
      </c>
      <c r="DJ82" s="211">
        <v>1516.19400000001</v>
      </c>
      <c r="DK82" s="211">
        <v>1449.7363843913818</v>
      </c>
      <c r="DL82" s="211">
        <v>1449.7363843913818</v>
      </c>
      <c r="DM82" s="211">
        <v>1449.7363843913818</v>
      </c>
      <c r="DN82" s="211">
        <v>1449.7363843913818</v>
      </c>
      <c r="DO82" s="211">
        <v>1449.7363843913818</v>
      </c>
      <c r="DP82" s="211">
        <v>1449.7363843913818</v>
      </c>
      <c r="DQ82" s="211">
        <v>1449.7363843913818</v>
      </c>
      <c r="DR82" s="211">
        <v>1449.7363843913818</v>
      </c>
      <c r="DS82" s="211">
        <v>1449.7363843913818</v>
      </c>
      <c r="DT82" s="211">
        <v>1449.7363843913818</v>
      </c>
      <c r="DU82" s="211">
        <v>1449.7363843913818</v>
      </c>
      <c r="DV82" s="211">
        <v>1449.7363843913818</v>
      </c>
      <c r="DW82" s="211">
        <v>1449.7363843913818</v>
      </c>
      <c r="DX82" s="211">
        <v>1449.7363843913818</v>
      </c>
      <c r="DY82" s="211">
        <v>1449.7363843913818</v>
      </c>
      <c r="DZ82" s="211">
        <v>1449.7363843913818</v>
      </c>
      <c r="EA82" s="211">
        <v>1449.7363843913818</v>
      </c>
      <c r="EB82" s="211">
        <v>1449.7363843913818</v>
      </c>
    </row>
    <row r="83" spans="1:132" ht="22.5" x14ac:dyDescent="0.2">
      <c r="A83" s="209">
        <v>70</v>
      </c>
      <c r="B83" s="219" t="s">
        <v>1060</v>
      </c>
      <c r="C83" s="210">
        <v>0.28274117569839596</v>
      </c>
      <c r="D83" s="210">
        <v>0.28274117569839596</v>
      </c>
      <c r="E83" s="210">
        <v>0.28274117569839596</v>
      </c>
      <c r="F83" s="210">
        <v>0.28274117569839596</v>
      </c>
      <c r="G83" s="210">
        <v>0.28274117569839596</v>
      </c>
      <c r="H83" s="210">
        <v>0.28274117569839596</v>
      </c>
      <c r="I83" s="210">
        <v>0.28274117569839596</v>
      </c>
      <c r="J83" s="210">
        <v>0.28274117569839596</v>
      </c>
      <c r="K83" s="210">
        <v>0.28274117569839596</v>
      </c>
      <c r="L83" s="210">
        <v>0.28274117569839596</v>
      </c>
      <c r="M83" s="210">
        <v>0.28274117569839596</v>
      </c>
      <c r="N83" s="210">
        <v>0.28274117569839596</v>
      </c>
      <c r="O83" s="210">
        <v>0.28274117569839596</v>
      </c>
      <c r="P83" s="210">
        <v>0.28274117569839596</v>
      </c>
      <c r="Q83" s="210">
        <v>0.28274117569839596</v>
      </c>
      <c r="R83" s="210">
        <v>0.28274117569839596</v>
      </c>
      <c r="S83" s="210">
        <v>0.28274117569839596</v>
      </c>
      <c r="T83" s="210">
        <v>0.28274117569839596</v>
      </c>
      <c r="U83" s="210">
        <v>0.28274117569839596</v>
      </c>
      <c r="V83" s="210">
        <v>0.28274117569839596</v>
      </c>
      <c r="W83" s="210">
        <v>0.28274117569839596</v>
      </c>
      <c r="X83" s="210">
        <v>0.28274117569839596</v>
      </c>
      <c r="Y83" s="210">
        <v>0.28274117569839596</v>
      </c>
      <c r="Z83" s="210">
        <v>0.28274117569839596</v>
      </c>
      <c r="AA83" s="210">
        <v>0.28274117569839596</v>
      </c>
      <c r="AB83" s="210">
        <v>0.28274117569839596</v>
      </c>
      <c r="AC83" s="210">
        <v>0.20951183741881413</v>
      </c>
      <c r="AD83" s="210">
        <v>0.20951183741881413</v>
      </c>
      <c r="AE83" s="210">
        <v>0.20951183741881413</v>
      </c>
      <c r="AF83" s="210">
        <v>0.20951183741881413</v>
      </c>
      <c r="AG83" s="210">
        <v>0.20951183741881413</v>
      </c>
      <c r="AH83" s="210">
        <v>0.20951183741881413</v>
      </c>
      <c r="AI83" s="210">
        <v>0.20951183741881413</v>
      </c>
      <c r="AJ83" s="210">
        <v>0.20951183741881413</v>
      </c>
      <c r="AK83" s="210">
        <v>0.20951183741881413</v>
      </c>
      <c r="AL83" s="210">
        <v>0.20951183741881413</v>
      </c>
      <c r="AM83" s="210">
        <v>0.20951183741881413</v>
      </c>
      <c r="AN83" s="210">
        <v>0.20951183741881413</v>
      </c>
      <c r="AO83" s="210">
        <v>0.20951183741881413</v>
      </c>
      <c r="AP83" s="210">
        <v>0.20951183741881413</v>
      </c>
      <c r="AQ83" s="210">
        <v>0.20951183741881413</v>
      </c>
      <c r="AR83" s="210">
        <v>0.20951183741881413</v>
      </c>
      <c r="AS83" s="210">
        <v>0.20951183741881413</v>
      </c>
      <c r="AT83" s="210">
        <v>0.20951183741881413</v>
      </c>
      <c r="AU83" s="210">
        <v>0.20951183741881413</v>
      </c>
      <c r="AV83" s="210">
        <v>0.20951183741881413</v>
      </c>
      <c r="AW83" s="210">
        <v>0.20951183741881413</v>
      </c>
      <c r="AX83" s="210">
        <v>0.20951183741881413</v>
      </c>
      <c r="AY83" s="210">
        <v>0.20951183741881413</v>
      </c>
      <c r="AZ83" s="210">
        <v>0.20951183741881413</v>
      </c>
      <c r="BA83" s="210">
        <v>0.20951183741881413</v>
      </c>
      <c r="BB83" s="210">
        <v>0.20951183741881413</v>
      </c>
      <c r="BC83" s="211">
        <v>158.83983429335544</v>
      </c>
      <c r="BD83" s="211">
        <v>158.83983429335544</v>
      </c>
      <c r="BE83" s="211">
        <v>158.83983429335544</v>
      </c>
      <c r="BF83" s="211">
        <v>158.83983429335544</v>
      </c>
      <c r="BG83" s="211">
        <v>158.83983429335544</v>
      </c>
      <c r="BH83" s="211">
        <v>158.83983429335544</v>
      </c>
      <c r="BI83" s="211">
        <v>158.83983429335544</v>
      </c>
      <c r="BJ83" s="211">
        <v>158.83983429335544</v>
      </c>
      <c r="BK83" s="211">
        <v>158.83983429335544</v>
      </c>
      <c r="BL83" s="211">
        <v>158.83983429335544</v>
      </c>
      <c r="BM83" s="211">
        <v>158.83983429335544</v>
      </c>
      <c r="BN83" s="211">
        <v>158.83983429335544</v>
      </c>
      <c r="BO83" s="211">
        <v>158.83983429335544</v>
      </c>
      <c r="BP83" s="211">
        <v>158.83983429335544</v>
      </c>
      <c r="BQ83" s="211">
        <v>158.83983429335544</v>
      </c>
      <c r="BR83" s="211">
        <v>158.83983429335544</v>
      </c>
      <c r="BS83" s="211">
        <v>158.83983429335544</v>
      </c>
      <c r="BT83" s="211">
        <v>158.83983429335544</v>
      </c>
      <c r="BU83" s="211">
        <v>158.83983429335544</v>
      </c>
      <c r="BV83" s="211">
        <v>158.83983429335544</v>
      </c>
      <c r="BW83" s="211">
        <v>158.83983429335544</v>
      </c>
      <c r="BX83" s="211">
        <v>158.83983429335544</v>
      </c>
      <c r="BY83" s="211">
        <v>158.83983429335544</v>
      </c>
      <c r="BZ83" s="211">
        <v>158.83983429335544</v>
      </c>
      <c r="CA83" s="211">
        <v>158.83983429335544</v>
      </c>
      <c r="CB83" s="211">
        <v>158.83983429335544</v>
      </c>
      <c r="CC83" s="211">
        <v>2.7807176478711284</v>
      </c>
      <c r="CD83" s="211">
        <v>2.7807176478711284</v>
      </c>
      <c r="CE83" s="211">
        <v>2.7807176478711284</v>
      </c>
      <c r="CF83" s="211">
        <v>2.7807176478711284</v>
      </c>
      <c r="CG83" s="211">
        <v>2.7807176478711284</v>
      </c>
      <c r="CH83" s="211">
        <v>2.7807176478711284</v>
      </c>
      <c r="CI83" s="211">
        <v>2.7807176478711284</v>
      </c>
      <c r="CJ83" s="211">
        <v>2.7807176478711284</v>
      </c>
      <c r="CK83" s="211">
        <v>2.7807176478711284</v>
      </c>
      <c r="CL83" s="211">
        <v>2.7807176478711284</v>
      </c>
      <c r="CM83" s="211">
        <v>2.7807176478711284</v>
      </c>
      <c r="CN83" s="211">
        <v>2.7807176478711284</v>
      </c>
      <c r="CO83" s="211">
        <v>2.7807176478711284</v>
      </c>
      <c r="CP83" s="211">
        <v>2.7807176478711284</v>
      </c>
      <c r="CQ83" s="211">
        <v>2.7807176478711284</v>
      </c>
      <c r="CR83" s="211">
        <v>2.7807176478711284</v>
      </c>
      <c r="CS83" s="211">
        <v>2.7807176478711284</v>
      </c>
      <c r="CT83" s="211">
        <v>2.7807176478711284</v>
      </c>
      <c r="CU83" s="211">
        <v>2.7807176478711284</v>
      </c>
      <c r="CV83" s="211">
        <v>2.7807176478711284</v>
      </c>
      <c r="CW83" s="211">
        <v>2.7807176478711284</v>
      </c>
      <c r="CX83" s="211">
        <v>2.7807176478711284</v>
      </c>
      <c r="CY83" s="211">
        <v>2.7807176478711284</v>
      </c>
      <c r="CZ83" s="211">
        <v>2.7807176478711284</v>
      </c>
      <c r="DA83" s="211">
        <v>2.7807176478711284</v>
      </c>
      <c r="DB83" s="211">
        <v>2.7807176478711284</v>
      </c>
      <c r="DC83" s="211">
        <v>1167.932</v>
      </c>
      <c r="DD83" s="211">
        <v>1167.932</v>
      </c>
      <c r="DE83" s="211">
        <v>1167.932</v>
      </c>
      <c r="DF83" s="211">
        <v>1167.932</v>
      </c>
      <c r="DG83" s="211">
        <v>1167.932</v>
      </c>
      <c r="DH83" s="211">
        <v>1167.932</v>
      </c>
      <c r="DI83" s="211">
        <v>1167.932</v>
      </c>
      <c r="DJ83" s="211">
        <v>1167.932</v>
      </c>
      <c r="DK83" s="211">
        <v>1167.932</v>
      </c>
      <c r="DL83" s="211">
        <v>1167.932</v>
      </c>
      <c r="DM83" s="211">
        <v>1167.932</v>
      </c>
      <c r="DN83" s="211">
        <v>1167.932</v>
      </c>
      <c r="DO83" s="211">
        <v>1167.932</v>
      </c>
      <c r="DP83" s="211">
        <v>1167.932</v>
      </c>
      <c r="DQ83" s="211">
        <v>1167.932</v>
      </c>
      <c r="DR83" s="211">
        <v>1167.932</v>
      </c>
      <c r="DS83" s="211">
        <v>1167.932</v>
      </c>
      <c r="DT83" s="211">
        <v>1167.932</v>
      </c>
      <c r="DU83" s="211">
        <v>1167.932</v>
      </c>
      <c r="DV83" s="211">
        <v>1167.932</v>
      </c>
      <c r="DW83" s="211">
        <v>1167.932</v>
      </c>
      <c r="DX83" s="211">
        <v>1167.932</v>
      </c>
      <c r="DY83" s="211">
        <v>1167.932</v>
      </c>
      <c r="DZ83" s="211">
        <v>1167.932</v>
      </c>
      <c r="EA83" s="211">
        <v>1167.932</v>
      </c>
      <c r="EB83" s="211">
        <v>1167.932</v>
      </c>
    </row>
    <row r="84" spans="1:132" ht="22.5" x14ac:dyDescent="0.2">
      <c r="A84" s="209">
        <v>71</v>
      </c>
      <c r="B84" s="219" t="s">
        <v>1061</v>
      </c>
      <c r="C84" s="210">
        <v>0</v>
      </c>
      <c r="D84" s="210">
        <v>0</v>
      </c>
      <c r="E84" s="210">
        <v>0</v>
      </c>
      <c r="F84" s="210">
        <v>0</v>
      </c>
      <c r="G84" s="210">
        <v>0</v>
      </c>
      <c r="H84" s="210">
        <v>0</v>
      </c>
      <c r="I84" s="210">
        <v>0</v>
      </c>
      <c r="J84" s="210">
        <v>0</v>
      </c>
      <c r="K84" s="210">
        <v>0</v>
      </c>
      <c r="L84" s="210">
        <v>0</v>
      </c>
      <c r="M84" s="210">
        <v>0</v>
      </c>
      <c r="N84" s="210">
        <v>0</v>
      </c>
      <c r="O84" s="210">
        <v>0</v>
      </c>
      <c r="P84" s="210">
        <v>0</v>
      </c>
      <c r="Q84" s="210">
        <v>0</v>
      </c>
      <c r="R84" s="210">
        <v>0</v>
      </c>
      <c r="S84" s="210">
        <v>0</v>
      </c>
      <c r="T84" s="210">
        <v>0</v>
      </c>
      <c r="U84" s="210">
        <v>0</v>
      </c>
      <c r="V84" s="210">
        <v>0</v>
      </c>
      <c r="W84" s="210">
        <v>0</v>
      </c>
      <c r="X84" s="210">
        <v>0</v>
      </c>
      <c r="Y84" s="210">
        <v>0</v>
      </c>
      <c r="Z84" s="210">
        <v>0</v>
      </c>
      <c r="AA84" s="210">
        <v>0</v>
      </c>
      <c r="AB84" s="210">
        <v>0</v>
      </c>
      <c r="AC84" s="210">
        <v>0</v>
      </c>
      <c r="AD84" s="210">
        <v>0</v>
      </c>
      <c r="AE84" s="210">
        <v>0</v>
      </c>
      <c r="AF84" s="210">
        <v>0</v>
      </c>
      <c r="AG84" s="210">
        <v>0</v>
      </c>
      <c r="AH84" s="210">
        <v>0</v>
      </c>
      <c r="AI84" s="210">
        <v>0</v>
      </c>
      <c r="AJ84" s="210">
        <v>0</v>
      </c>
      <c r="AK84" s="210">
        <v>0</v>
      </c>
      <c r="AL84" s="210">
        <v>0</v>
      </c>
      <c r="AM84" s="210">
        <v>0</v>
      </c>
      <c r="AN84" s="210">
        <v>0</v>
      </c>
      <c r="AO84" s="210">
        <v>0</v>
      </c>
      <c r="AP84" s="210">
        <v>0</v>
      </c>
      <c r="AQ84" s="210">
        <v>0</v>
      </c>
      <c r="AR84" s="210">
        <v>0</v>
      </c>
      <c r="AS84" s="210">
        <v>0</v>
      </c>
      <c r="AT84" s="210">
        <v>0</v>
      </c>
      <c r="AU84" s="210">
        <v>0</v>
      </c>
      <c r="AV84" s="210">
        <v>0</v>
      </c>
      <c r="AW84" s="210">
        <v>0</v>
      </c>
      <c r="AX84" s="210">
        <v>0</v>
      </c>
      <c r="AY84" s="210">
        <v>0</v>
      </c>
      <c r="AZ84" s="210">
        <v>0</v>
      </c>
      <c r="BA84" s="210">
        <v>0</v>
      </c>
      <c r="BB84" s="210">
        <v>0</v>
      </c>
      <c r="BC84" s="211">
        <v>0</v>
      </c>
      <c r="BD84" s="211">
        <v>0</v>
      </c>
      <c r="BE84" s="211">
        <v>0</v>
      </c>
      <c r="BF84" s="211">
        <v>0</v>
      </c>
      <c r="BG84" s="211">
        <v>0</v>
      </c>
      <c r="BH84" s="211">
        <v>0</v>
      </c>
      <c r="BI84" s="211">
        <v>0</v>
      </c>
      <c r="BJ84" s="211">
        <v>0</v>
      </c>
      <c r="BK84" s="211">
        <v>0</v>
      </c>
      <c r="BL84" s="211">
        <v>0</v>
      </c>
      <c r="BM84" s="211">
        <v>0</v>
      </c>
      <c r="BN84" s="211">
        <v>0</v>
      </c>
      <c r="BO84" s="211">
        <v>0</v>
      </c>
      <c r="BP84" s="211">
        <v>0</v>
      </c>
      <c r="BQ84" s="211">
        <v>0</v>
      </c>
      <c r="BR84" s="211">
        <v>0</v>
      </c>
      <c r="BS84" s="211">
        <v>0</v>
      </c>
      <c r="BT84" s="211">
        <v>0</v>
      </c>
      <c r="BU84" s="211">
        <v>0</v>
      </c>
      <c r="BV84" s="211">
        <v>0</v>
      </c>
      <c r="BW84" s="211">
        <v>0</v>
      </c>
      <c r="BX84" s="211">
        <v>0</v>
      </c>
      <c r="BY84" s="211">
        <v>0</v>
      </c>
      <c r="BZ84" s="211">
        <v>0</v>
      </c>
      <c r="CA84" s="211">
        <v>0</v>
      </c>
      <c r="CB84" s="211">
        <v>0</v>
      </c>
      <c r="CC84" s="211">
        <v>0</v>
      </c>
      <c r="CD84" s="211">
        <v>0</v>
      </c>
      <c r="CE84" s="211">
        <v>0</v>
      </c>
      <c r="CF84" s="211">
        <v>0</v>
      </c>
      <c r="CG84" s="211">
        <v>0</v>
      </c>
      <c r="CH84" s="211">
        <v>0</v>
      </c>
      <c r="CI84" s="211">
        <v>0</v>
      </c>
      <c r="CJ84" s="211">
        <v>0</v>
      </c>
      <c r="CK84" s="211">
        <v>0</v>
      </c>
      <c r="CL84" s="211">
        <v>0</v>
      </c>
      <c r="CM84" s="211">
        <v>0</v>
      </c>
      <c r="CN84" s="211">
        <v>0</v>
      </c>
      <c r="CO84" s="211">
        <v>0</v>
      </c>
      <c r="CP84" s="211">
        <v>0</v>
      </c>
      <c r="CQ84" s="211">
        <v>0</v>
      </c>
      <c r="CR84" s="211">
        <v>0</v>
      </c>
      <c r="CS84" s="211">
        <v>0</v>
      </c>
      <c r="CT84" s="211">
        <v>0</v>
      </c>
      <c r="CU84" s="211">
        <v>0</v>
      </c>
      <c r="CV84" s="211">
        <v>0</v>
      </c>
      <c r="CW84" s="211">
        <v>0</v>
      </c>
      <c r="CX84" s="211">
        <v>0</v>
      </c>
      <c r="CY84" s="211">
        <v>0</v>
      </c>
      <c r="CZ84" s="211">
        <v>0</v>
      </c>
      <c r="DA84" s="211">
        <v>0</v>
      </c>
      <c r="DB84" s="211">
        <v>0</v>
      </c>
      <c r="DC84" s="211">
        <v>0</v>
      </c>
      <c r="DD84" s="211">
        <v>0</v>
      </c>
      <c r="DE84" s="211">
        <v>0</v>
      </c>
      <c r="DF84" s="211">
        <v>0</v>
      </c>
      <c r="DG84" s="211">
        <v>0</v>
      </c>
      <c r="DH84" s="211">
        <v>0</v>
      </c>
      <c r="DI84" s="211">
        <v>0</v>
      </c>
      <c r="DJ84" s="211">
        <v>0</v>
      </c>
      <c r="DK84" s="211">
        <v>0</v>
      </c>
      <c r="DL84" s="211">
        <v>0</v>
      </c>
      <c r="DM84" s="211">
        <v>0</v>
      </c>
      <c r="DN84" s="211">
        <v>0</v>
      </c>
      <c r="DO84" s="211">
        <v>0</v>
      </c>
      <c r="DP84" s="211">
        <v>0</v>
      </c>
      <c r="DQ84" s="211">
        <v>0</v>
      </c>
      <c r="DR84" s="211">
        <v>0</v>
      </c>
      <c r="DS84" s="211">
        <v>0</v>
      </c>
      <c r="DT84" s="211">
        <v>0</v>
      </c>
      <c r="DU84" s="211">
        <v>0</v>
      </c>
      <c r="DV84" s="211">
        <v>0</v>
      </c>
      <c r="DW84" s="211">
        <v>0</v>
      </c>
      <c r="DX84" s="211">
        <v>0</v>
      </c>
      <c r="DY84" s="211">
        <v>0</v>
      </c>
      <c r="DZ84" s="211">
        <v>0</v>
      </c>
      <c r="EA84" s="211">
        <v>0</v>
      </c>
      <c r="EB84" s="211">
        <v>0</v>
      </c>
    </row>
    <row r="85" spans="1:132" ht="22.5" x14ac:dyDescent="0.2">
      <c r="A85" s="209">
        <v>72</v>
      </c>
      <c r="B85" s="219" t="s">
        <v>1062</v>
      </c>
      <c r="C85" s="210">
        <v>0.66666666666666663</v>
      </c>
      <c r="D85" s="210">
        <v>0.66666666666666663</v>
      </c>
      <c r="E85" s="210">
        <v>0.66666666666666663</v>
      </c>
      <c r="F85" s="210">
        <v>0.66666666666666663</v>
      </c>
      <c r="G85" s="210">
        <v>0.66666666666666663</v>
      </c>
      <c r="H85" s="210">
        <v>0.66666666666666663</v>
      </c>
      <c r="I85" s="210">
        <v>0.66666666666666663</v>
      </c>
      <c r="J85" s="210">
        <v>0.66666666666666663</v>
      </c>
      <c r="K85" s="210">
        <v>0.66666666666666663</v>
      </c>
      <c r="L85" s="210">
        <v>0.66666666666666663</v>
      </c>
      <c r="M85" s="210">
        <v>0.66666666666666663</v>
      </c>
      <c r="N85" s="210">
        <v>0.66666666666666663</v>
      </c>
      <c r="O85" s="210">
        <v>0.66666666666666663</v>
      </c>
      <c r="P85" s="210">
        <v>0.66666666666666663</v>
      </c>
      <c r="Q85" s="210">
        <v>0.66666666666666663</v>
      </c>
      <c r="R85" s="210">
        <v>0.66666666666666663</v>
      </c>
      <c r="S85" s="210">
        <v>0.66666666666666663</v>
      </c>
      <c r="T85" s="210">
        <v>0.66666666666666663</v>
      </c>
      <c r="U85" s="210">
        <v>0.66666666666666663</v>
      </c>
      <c r="V85" s="210">
        <v>0.66666666666666663</v>
      </c>
      <c r="W85" s="210">
        <v>0.66666666666666663</v>
      </c>
      <c r="X85" s="210">
        <v>0.66666666666666663</v>
      </c>
      <c r="Y85" s="210">
        <v>0.66666666666666663</v>
      </c>
      <c r="Z85" s="210">
        <v>0.66666666666666663</v>
      </c>
      <c r="AA85" s="210">
        <v>0.66666666666666663</v>
      </c>
      <c r="AB85" s="210">
        <v>0.66666666666666663</v>
      </c>
      <c r="AC85" s="210">
        <v>0</v>
      </c>
      <c r="AD85" s="210">
        <v>0</v>
      </c>
      <c r="AE85" s="210">
        <v>0</v>
      </c>
      <c r="AF85" s="210">
        <v>0</v>
      </c>
      <c r="AG85" s="210">
        <v>0</v>
      </c>
      <c r="AH85" s="210">
        <v>0</v>
      </c>
      <c r="AI85" s="210">
        <v>0</v>
      </c>
      <c r="AJ85" s="210">
        <v>0</v>
      </c>
      <c r="AK85" s="210">
        <v>0</v>
      </c>
      <c r="AL85" s="210">
        <v>0</v>
      </c>
      <c r="AM85" s="210">
        <v>0</v>
      </c>
      <c r="AN85" s="210">
        <v>0</v>
      </c>
      <c r="AO85" s="210">
        <v>0</v>
      </c>
      <c r="AP85" s="210">
        <v>0</v>
      </c>
      <c r="AQ85" s="210">
        <v>0</v>
      </c>
      <c r="AR85" s="210">
        <v>0</v>
      </c>
      <c r="AS85" s="210">
        <v>0</v>
      </c>
      <c r="AT85" s="210">
        <v>0</v>
      </c>
      <c r="AU85" s="210">
        <v>0</v>
      </c>
      <c r="AV85" s="210">
        <v>0</v>
      </c>
      <c r="AW85" s="210">
        <v>0</v>
      </c>
      <c r="AX85" s="210">
        <v>0</v>
      </c>
      <c r="AY85" s="210">
        <v>0</v>
      </c>
      <c r="AZ85" s="210">
        <v>0</v>
      </c>
      <c r="BA85" s="210">
        <v>0</v>
      </c>
      <c r="BB85" s="210">
        <v>0</v>
      </c>
      <c r="BC85" s="211">
        <v>0</v>
      </c>
      <c r="BD85" s="211">
        <v>0</v>
      </c>
      <c r="BE85" s="211">
        <v>0</v>
      </c>
      <c r="BF85" s="211">
        <v>0</v>
      </c>
      <c r="BG85" s="211">
        <v>0</v>
      </c>
      <c r="BH85" s="211">
        <v>0</v>
      </c>
      <c r="BI85" s="211">
        <v>0</v>
      </c>
      <c r="BJ85" s="211">
        <v>0</v>
      </c>
      <c r="BK85" s="211">
        <v>0</v>
      </c>
      <c r="BL85" s="211">
        <v>0</v>
      </c>
      <c r="BM85" s="211">
        <v>0</v>
      </c>
      <c r="BN85" s="211">
        <v>0</v>
      </c>
      <c r="BO85" s="211">
        <v>0</v>
      </c>
      <c r="BP85" s="211">
        <v>0</v>
      </c>
      <c r="BQ85" s="211">
        <v>0</v>
      </c>
      <c r="BR85" s="211">
        <v>0</v>
      </c>
      <c r="BS85" s="211">
        <v>0</v>
      </c>
      <c r="BT85" s="211">
        <v>0</v>
      </c>
      <c r="BU85" s="211">
        <v>0</v>
      </c>
      <c r="BV85" s="211">
        <v>0</v>
      </c>
      <c r="BW85" s="211">
        <v>0</v>
      </c>
      <c r="BX85" s="211">
        <v>0</v>
      </c>
      <c r="BY85" s="211">
        <v>0</v>
      </c>
      <c r="BZ85" s="211">
        <v>0</v>
      </c>
      <c r="CA85" s="211">
        <v>0</v>
      </c>
      <c r="CB85" s="211">
        <v>0</v>
      </c>
      <c r="CC85" s="211">
        <v>1.4290913085870445</v>
      </c>
      <c r="CD85" s="211">
        <v>1.4290913085870445</v>
      </c>
      <c r="CE85" s="211">
        <v>1.4290913085870445</v>
      </c>
      <c r="CF85" s="211">
        <v>1.4290913085870445</v>
      </c>
      <c r="CG85" s="211">
        <v>1.4290913085870445</v>
      </c>
      <c r="CH85" s="211">
        <v>1.4290913085870445</v>
      </c>
      <c r="CI85" s="211">
        <v>1.4290913085870445</v>
      </c>
      <c r="CJ85" s="211">
        <v>1.4290913085870445</v>
      </c>
      <c r="CK85" s="211">
        <v>1.4290913085870445</v>
      </c>
      <c r="CL85" s="211">
        <v>1.4290913085870445</v>
      </c>
      <c r="CM85" s="211">
        <v>1.4290913085870445</v>
      </c>
      <c r="CN85" s="211">
        <v>1.4290913085870445</v>
      </c>
      <c r="CO85" s="211">
        <v>1.4290913085870445</v>
      </c>
      <c r="CP85" s="211">
        <v>1.4290913085870445</v>
      </c>
      <c r="CQ85" s="211">
        <v>1.4290913085870445</v>
      </c>
      <c r="CR85" s="211">
        <v>1.4290913085870445</v>
      </c>
      <c r="CS85" s="211">
        <v>1.4290913085870445</v>
      </c>
      <c r="CT85" s="211">
        <v>1.4290913085870445</v>
      </c>
      <c r="CU85" s="211">
        <v>1.4290913085870445</v>
      </c>
      <c r="CV85" s="211">
        <v>1.4290913085870445</v>
      </c>
      <c r="CW85" s="211">
        <v>1.4290913085870445</v>
      </c>
      <c r="CX85" s="211">
        <v>1.4290913085870445</v>
      </c>
      <c r="CY85" s="211">
        <v>1.4290913085870445</v>
      </c>
      <c r="CZ85" s="211">
        <v>1.4290913085870445</v>
      </c>
      <c r="DA85" s="211">
        <v>1.4290913085870445</v>
      </c>
      <c r="DB85" s="211">
        <v>1.4290913085870445</v>
      </c>
      <c r="DC85" s="211">
        <v>208.13</v>
      </c>
      <c r="DD85" s="211">
        <v>208.13</v>
      </c>
      <c r="DE85" s="211">
        <v>208.13</v>
      </c>
      <c r="DF85" s="211">
        <v>208.13</v>
      </c>
      <c r="DG85" s="211">
        <v>208.13</v>
      </c>
      <c r="DH85" s="211">
        <v>208.13</v>
      </c>
      <c r="DI85" s="211">
        <v>208.13</v>
      </c>
      <c r="DJ85" s="211">
        <v>208.13</v>
      </c>
      <c r="DK85" s="211">
        <v>208.13</v>
      </c>
      <c r="DL85" s="211">
        <v>208.13</v>
      </c>
      <c r="DM85" s="211">
        <v>208.13</v>
      </c>
      <c r="DN85" s="211">
        <v>208.13</v>
      </c>
      <c r="DO85" s="211">
        <v>208.13</v>
      </c>
      <c r="DP85" s="211">
        <v>208.13</v>
      </c>
      <c r="DQ85" s="211">
        <v>208.13</v>
      </c>
      <c r="DR85" s="211">
        <v>208.13</v>
      </c>
      <c r="DS85" s="211">
        <v>208.13</v>
      </c>
      <c r="DT85" s="211">
        <v>208.13</v>
      </c>
      <c r="DU85" s="211">
        <v>208.13</v>
      </c>
      <c r="DV85" s="211">
        <v>208.13</v>
      </c>
      <c r="DW85" s="211">
        <v>208.13</v>
      </c>
      <c r="DX85" s="211">
        <v>208.13</v>
      </c>
      <c r="DY85" s="211">
        <v>208.13</v>
      </c>
      <c r="DZ85" s="211">
        <v>208.13</v>
      </c>
      <c r="EA85" s="211">
        <v>208.13</v>
      </c>
      <c r="EB85" s="211">
        <v>208.13</v>
      </c>
    </row>
    <row r="86" spans="1:132" ht="22.5" x14ac:dyDescent="0.2">
      <c r="A86" s="209">
        <v>73</v>
      </c>
      <c r="B86" s="219" t="s">
        <v>1063</v>
      </c>
      <c r="C86" s="210">
        <v>0.50454086781029261</v>
      </c>
      <c r="D86" s="210">
        <v>0.50454086781029261</v>
      </c>
      <c r="E86" s="210">
        <v>0.50454086781029261</v>
      </c>
      <c r="F86" s="210">
        <v>0.50454086781029261</v>
      </c>
      <c r="G86" s="210">
        <v>0.50454086781029261</v>
      </c>
      <c r="H86" s="210">
        <v>0.50454086781029261</v>
      </c>
      <c r="I86" s="210">
        <v>0.50454086781029261</v>
      </c>
      <c r="J86" s="210">
        <v>0.50454086781029261</v>
      </c>
      <c r="K86" s="210">
        <v>0.50454086781029261</v>
      </c>
      <c r="L86" s="210">
        <v>0.50454086781029261</v>
      </c>
      <c r="M86" s="210">
        <v>0.50454086781029261</v>
      </c>
      <c r="N86" s="210">
        <v>0.50454086781029261</v>
      </c>
      <c r="O86" s="210">
        <v>0.50454086781029261</v>
      </c>
      <c r="P86" s="210">
        <v>0.50454086781029261</v>
      </c>
      <c r="Q86" s="210">
        <v>0.50454086781029261</v>
      </c>
      <c r="R86" s="210">
        <v>0.50454086781029261</v>
      </c>
      <c r="S86" s="210">
        <v>0.50454086781029261</v>
      </c>
      <c r="T86" s="210">
        <v>0.50454086781029261</v>
      </c>
      <c r="U86" s="210">
        <v>0.50454086781029261</v>
      </c>
      <c r="V86" s="210">
        <v>0.50454086781029261</v>
      </c>
      <c r="W86" s="210">
        <v>0.50454086781029261</v>
      </c>
      <c r="X86" s="210">
        <v>0.50454086781029261</v>
      </c>
      <c r="Y86" s="210">
        <v>0.50454086781029261</v>
      </c>
      <c r="Z86" s="210">
        <v>0.50454086781029261</v>
      </c>
      <c r="AA86" s="210">
        <v>0.50454086781029261</v>
      </c>
      <c r="AB86" s="210">
        <v>0.50454086781029261</v>
      </c>
      <c r="AC86" s="210">
        <v>0</v>
      </c>
      <c r="AD86" s="210">
        <v>0</v>
      </c>
      <c r="AE86" s="210">
        <v>0</v>
      </c>
      <c r="AF86" s="210">
        <v>0</v>
      </c>
      <c r="AG86" s="210">
        <v>0</v>
      </c>
      <c r="AH86" s="210">
        <v>0</v>
      </c>
      <c r="AI86" s="210">
        <v>0</v>
      </c>
      <c r="AJ86" s="210">
        <v>0</v>
      </c>
      <c r="AK86" s="210">
        <v>0</v>
      </c>
      <c r="AL86" s="210">
        <v>0</v>
      </c>
      <c r="AM86" s="210">
        <v>0</v>
      </c>
      <c r="AN86" s="210">
        <v>0</v>
      </c>
      <c r="AO86" s="210">
        <v>0</v>
      </c>
      <c r="AP86" s="210">
        <v>0</v>
      </c>
      <c r="AQ86" s="210">
        <v>0</v>
      </c>
      <c r="AR86" s="210">
        <v>0</v>
      </c>
      <c r="AS86" s="210">
        <v>0</v>
      </c>
      <c r="AT86" s="210">
        <v>0</v>
      </c>
      <c r="AU86" s="210">
        <v>0</v>
      </c>
      <c r="AV86" s="210">
        <v>0</v>
      </c>
      <c r="AW86" s="210">
        <v>0</v>
      </c>
      <c r="AX86" s="210">
        <v>0</v>
      </c>
      <c r="AY86" s="210">
        <v>0</v>
      </c>
      <c r="AZ86" s="210">
        <v>0</v>
      </c>
      <c r="BA86" s="210">
        <v>0</v>
      </c>
      <c r="BB86" s="210">
        <v>0</v>
      </c>
      <c r="BC86" s="211">
        <v>0</v>
      </c>
      <c r="BD86" s="211">
        <v>0</v>
      </c>
      <c r="BE86" s="211">
        <v>0</v>
      </c>
      <c r="BF86" s="211">
        <v>0</v>
      </c>
      <c r="BG86" s="211">
        <v>0</v>
      </c>
      <c r="BH86" s="211">
        <v>0</v>
      </c>
      <c r="BI86" s="211">
        <v>0</v>
      </c>
      <c r="BJ86" s="211">
        <v>0</v>
      </c>
      <c r="BK86" s="211">
        <v>0</v>
      </c>
      <c r="BL86" s="211">
        <v>0</v>
      </c>
      <c r="BM86" s="211">
        <v>0</v>
      </c>
      <c r="BN86" s="211">
        <v>0</v>
      </c>
      <c r="BO86" s="211">
        <v>0</v>
      </c>
      <c r="BP86" s="211">
        <v>0</v>
      </c>
      <c r="BQ86" s="211">
        <v>0</v>
      </c>
      <c r="BR86" s="211">
        <v>0</v>
      </c>
      <c r="BS86" s="211">
        <v>0</v>
      </c>
      <c r="BT86" s="211">
        <v>0</v>
      </c>
      <c r="BU86" s="211">
        <v>0</v>
      </c>
      <c r="BV86" s="211">
        <v>0</v>
      </c>
      <c r="BW86" s="211">
        <v>0</v>
      </c>
      <c r="BX86" s="211">
        <v>0</v>
      </c>
      <c r="BY86" s="211">
        <v>0</v>
      </c>
      <c r="BZ86" s="211">
        <v>0</v>
      </c>
      <c r="CA86" s="211">
        <v>0</v>
      </c>
      <c r="CB86" s="211">
        <v>0</v>
      </c>
      <c r="CC86" s="211">
        <v>3.0911571347567106</v>
      </c>
      <c r="CD86" s="211">
        <v>3.0911571347567106</v>
      </c>
      <c r="CE86" s="211">
        <v>3.0911571347567106</v>
      </c>
      <c r="CF86" s="211">
        <v>3.0911571347567106</v>
      </c>
      <c r="CG86" s="211">
        <v>3.0911571347567106</v>
      </c>
      <c r="CH86" s="211">
        <v>3.0911571347567106</v>
      </c>
      <c r="CI86" s="211">
        <v>3.0911571347567106</v>
      </c>
      <c r="CJ86" s="211">
        <v>3.0911571347567106</v>
      </c>
      <c r="CK86" s="211">
        <v>3.0911571347567106</v>
      </c>
      <c r="CL86" s="211">
        <v>3.0911571347567106</v>
      </c>
      <c r="CM86" s="211">
        <v>3.0911571347567106</v>
      </c>
      <c r="CN86" s="211">
        <v>3.0911571347567106</v>
      </c>
      <c r="CO86" s="211">
        <v>3.0911571347567106</v>
      </c>
      <c r="CP86" s="211">
        <v>3.0911571347567106</v>
      </c>
      <c r="CQ86" s="211">
        <v>3.0911571347567106</v>
      </c>
      <c r="CR86" s="211">
        <v>3.0911571347567106</v>
      </c>
      <c r="CS86" s="211">
        <v>3.0911571347567106</v>
      </c>
      <c r="CT86" s="211">
        <v>3.0911571347567106</v>
      </c>
      <c r="CU86" s="211">
        <v>3.0911571347567106</v>
      </c>
      <c r="CV86" s="211">
        <v>3.0911571347567106</v>
      </c>
      <c r="CW86" s="211">
        <v>3.0911571347567106</v>
      </c>
      <c r="CX86" s="211">
        <v>3.0911571347567106</v>
      </c>
      <c r="CY86" s="211">
        <v>3.0911571347567106</v>
      </c>
      <c r="CZ86" s="211">
        <v>3.0911571347567106</v>
      </c>
      <c r="DA86" s="211">
        <v>3.0911571347567106</v>
      </c>
      <c r="DB86" s="211">
        <v>3.0911571347567106</v>
      </c>
      <c r="DC86" s="211">
        <v>550.6</v>
      </c>
      <c r="DD86" s="211">
        <v>550.6</v>
      </c>
      <c r="DE86" s="211">
        <v>550.6</v>
      </c>
      <c r="DF86" s="211">
        <v>550.6</v>
      </c>
      <c r="DG86" s="211">
        <v>550.6</v>
      </c>
      <c r="DH86" s="211">
        <v>550.6</v>
      </c>
      <c r="DI86" s="211">
        <v>550.6</v>
      </c>
      <c r="DJ86" s="211">
        <v>550.6</v>
      </c>
      <c r="DK86" s="211">
        <v>550.6</v>
      </c>
      <c r="DL86" s="211">
        <v>550.6</v>
      </c>
      <c r="DM86" s="211">
        <v>550.6</v>
      </c>
      <c r="DN86" s="211">
        <v>550.6</v>
      </c>
      <c r="DO86" s="211">
        <v>550.6</v>
      </c>
      <c r="DP86" s="211">
        <v>550.6</v>
      </c>
      <c r="DQ86" s="211">
        <v>550.6</v>
      </c>
      <c r="DR86" s="211">
        <v>550.6</v>
      </c>
      <c r="DS86" s="211">
        <v>550.6</v>
      </c>
      <c r="DT86" s="211">
        <v>550.6</v>
      </c>
      <c r="DU86" s="211">
        <v>550.6</v>
      </c>
      <c r="DV86" s="211">
        <v>550.6</v>
      </c>
      <c r="DW86" s="211">
        <v>550.6</v>
      </c>
      <c r="DX86" s="211">
        <v>550.6</v>
      </c>
      <c r="DY86" s="211">
        <v>550.6</v>
      </c>
      <c r="DZ86" s="211">
        <v>550.6</v>
      </c>
      <c r="EA86" s="211">
        <v>550.6</v>
      </c>
      <c r="EB86" s="211">
        <v>550.6</v>
      </c>
    </row>
    <row r="87" spans="1:132" ht="22.5" x14ac:dyDescent="0.2">
      <c r="A87" s="209">
        <v>74</v>
      </c>
      <c r="B87" s="219" t="s">
        <v>1064</v>
      </c>
      <c r="C87" s="210">
        <v>0.28274117569839591</v>
      </c>
      <c r="D87" s="210">
        <v>0.28274117569839591</v>
      </c>
      <c r="E87" s="210">
        <v>0.28274117569839596</v>
      </c>
      <c r="F87" s="210">
        <v>0.28274117569839596</v>
      </c>
      <c r="G87" s="210">
        <v>0.28274117569839596</v>
      </c>
      <c r="H87" s="210">
        <v>0.28274117569839596</v>
      </c>
      <c r="I87" s="210">
        <v>0.28274117569839596</v>
      </c>
      <c r="J87" s="210">
        <v>0.28274117569839596</v>
      </c>
      <c r="K87" s="210">
        <v>0.28274117569839596</v>
      </c>
      <c r="L87" s="210">
        <v>0.28274117569839596</v>
      </c>
      <c r="M87" s="210">
        <v>0.28274117569839596</v>
      </c>
      <c r="N87" s="210">
        <v>0.28274117569839596</v>
      </c>
      <c r="O87" s="210">
        <v>0.28274117569839596</v>
      </c>
      <c r="P87" s="210">
        <v>0.28274117569839596</v>
      </c>
      <c r="Q87" s="210">
        <v>0.28274117569839596</v>
      </c>
      <c r="R87" s="210">
        <v>0.28274117569839596</v>
      </c>
      <c r="S87" s="210">
        <v>0.28274117569839596</v>
      </c>
      <c r="T87" s="210">
        <v>0.28274117569839596</v>
      </c>
      <c r="U87" s="210">
        <v>0.28274117569839596</v>
      </c>
      <c r="V87" s="210">
        <v>0.28274117569839596</v>
      </c>
      <c r="W87" s="210">
        <v>0.28274117569839596</v>
      </c>
      <c r="X87" s="210">
        <v>0.28274117569839596</v>
      </c>
      <c r="Y87" s="210">
        <v>0.28274117569839596</v>
      </c>
      <c r="Z87" s="210">
        <v>0.28274117569839596</v>
      </c>
      <c r="AA87" s="210">
        <v>0.28274117569839596</v>
      </c>
      <c r="AB87" s="210">
        <v>0.28274117569839596</v>
      </c>
      <c r="AC87" s="210">
        <v>0</v>
      </c>
      <c r="AD87" s="210">
        <v>0</v>
      </c>
      <c r="AE87" s="210">
        <v>0</v>
      </c>
      <c r="AF87" s="210">
        <v>0</v>
      </c>
      <c r="AG87" s="210">
        <v>0</v>
      </c>
      <c r="AH87" s="210">
        <v>0</v>
      </c>
      <c r="AI87" s="210">
        <v>0</v>
      </c>
      <c r="AJ87" s="210">
        <v>0</v>
      </c>
      <c r="AK87" s="210">
        <v>0</v>
      </c>
      <c r="AL87" s="210">
        <v>0</v>
      </c>
      <c r="AM87" s="210">
        <v>0</v>
      </c>
      <c r="AN87" s="210">
        <v>0</v>
      </c>
      <c r="AO87" s="210">
        <v>0</v>
      </c>
      <c r="AP87" s="210">
        <v>0</v>
      </c>
      <c r="AQ87" s="210">
        <v>0</v>
      </c>
      <c r="AR87" s="210">
        <v>0</v>
      </c>
      <c r="AS87" s="210">
        <v>0</v>
      </c>
      <c r="AT87" s="210">
        <v>0</v>
      </c>
      <c r="AU87" s="210">
        <v>0</v>
      </c>
      <c r="AV87" s="210">
        <v>0</v>
      </c>
      <c r="AW87" s="210">
        <v>0</v>
      </c>
      <c r="AX87" s="210">
        <v>0</v>
      </c>
      <c r="AY87" s="210">
        <v>0</v>
      </c>
      <c r="AZ87" s="210">
        <v>0</v>
      </c>
      <c r="BA87" s="210">
        <v>0</v>
      </c>
      <c r="BB87" s="210">
        <v>0</v>
      </c>
      <c r="BC87" s="211">
        <v>0</v>
      </c>
      <c r="BD87" s="211">
        <v>0</v>
      </c>
      <c r="BE87" s="211">
        <v>0</v>
      </c>
      <c r="BF87" s="211">
        <v>0</v>
      </c>
      <c r="BG87" s="211">
        <v>0</v>
      </c>
      <c r="BH87" s="211">
        <v>0</v>
      </c>
      <c r="BI87" s="211">
        <v>0</v>
      </c>
      <c r="BJ87" s="211">
        <v>0</v>
      </c>
      <c r="BK87" s="211">
        <v>0</v>
      </c>
      <c r="BL87" s="211">
        <v>0</v>
      </c>
      <c r="BM87" s="211">
        <v>0</v>
      </c>
      <c r="BN87" s="211">
        <v>0</v>
      </c>
      <c r="BO87" s="211">
        <v>0</v>
      </c>
      <c r="BP87" s="211">
        <v>0</v>
      </c>
      <c r="BQ87" s="211">
        <v>0</v>
      </c>
      <c r="BR87" s="211">
        <v>0</v>
      </c>
      <c r="BS87" s="211">
        <v>0</v>
      </c>
      <c r="BT87" s="211">
        <v>0</v>
      </c>
      <c r="BU87" s="211">
        <v>0</v>
      </c>
      <c r="BV87" s="211">
        <v>0</v>
      </c>
      <c r="BW87" s="211">
        <v>0</v>
      </c>
      <c r="BX87" s="211">
        <v>0</v>
      </c>
      <c r="BY87" s="211">
        <v>0</v>
      </c>
      <c r="BZ87" s="211">
        <v>0</v>
      </c>
      <c r="CA87" s="211">
        <v>0</v>
      </c>
      <c r="CB87" s="211">
        <v>0</v>
      </c>
      <c r="CC87" s="211">
        <v>6.2791188871010428</v>
      </c>
      <c r="CD87" s="211">
        <v>6.2791188871010428</v>
      </c>
      <c r="CE87" s="211">
        <v>6.2791188871010428</v>
      </c>
      <c r="CF87" s="211">
        <v>6.2791188871010428</v>
      </c>
      <c r="CG87" s="211">
        <v>6.2791188871010428</v>
      </c>
      <c r="CH87" s="211">
        <v>6.2791188871010428</v>
      </c>
      <c r="CI87" s="211">
        <v>6.2791188871010428</v>
      </c>
      <c r="CJ87" s="211">
        <v>6.2791188871010428</v>
      </c>
      <c r="CK87" s="211">
        <v>6.2791188871010428</v>
      </c>
      <c r="CL87" s="211">
        <v>6.2791188871010428</v>
      </c>
      <c r="CM87" s="211">
        <v>6.2791188871010428</v>
      </c>
      <c r="CN87" s="211">
        <v>6.2791188871010428</v>
      </c>
      <c r="CO87" s="211">
        <v>6.2791188871010428</v>
      </c>
      <c r="CP87" s="211">
        <v>6.2791188871010428</v>
      </c>
      <c r="CQ87" s="211">
        <v>6.2791188871010428</v>
      </c>
      <c r="CR87" s="211">
        <v>6.2791188871010428</v>
      </c>
      <c r="CS87" s="211">
        <v>6.2791188871010428</v>
      </c>
      <c r="CT87" s="211">
        <v>6.2791188871010428</v>
      </c>
      <c r="CU87" s="211">
        <v>6.2791188871010428</v>
      </c>
      <c r="CV87" s="211">
        <v>6.2791188871010428</v>
      </c>
      <c r="CW87" s="211">
        <v>6.2791188871010428</v>
      </c>
      <c r="CX87" s="211">
        <v>6.2791188871010428</v>
      </c>
      <c r="CY87" s="211">
        <v>6.2791188871010428</v>
      </c>
      <c r="CZ87" s="211">
        <v>6.2791188871010428</v>
      </c>
      <c r="DA87" s="211">
        <v>6.2791188871010428</v>
      </c>
      <c r="DB87" s="211">
        <v>6.2791188871010428</v>
      </c>
      <c r="DC87" s="211">
        <v>3082.8589999999999</v>
      </c>
      <c r="DD87" s="211">
        <v>3082.8589999999999</v>
      </c>
      <c r="DE87" s="211">
        <v>3082.8589999999999</v>
      </c>
      <c r="DF87" s="211">
        <v>3082.8589999999999</v>
      </c>
      <c r="DG87" s="211">
        <v>3082.8589999999999</v>
      </c>
      <c r="DH87" s="211">
        <v>3082.8589999999999</v>
      </c>
      <c r="DI87" s="211">
        <v>3082.8589999999999</v>
      </c>
      <c r="DJ87" s="211">
        <v>3082.8589999999999</v>
      </c>
      <c r="DK87" s="211">
        <v>3082.8589999999999</v>
      </c>
      <c r="DL87" s="211">
        <v>3082.8589999999999</v>
      </c>
      <c r="DM87" s="211">
        <v>3082.8589999999999</v>
      </c>
      <c r="DN87" s="211">
        <v>3082.8589999999999</v>
      </c>
      <c r="DO87" s="211">
        <v>3082.8589999999999</v>
      </c>
      <c r="DP87" s="211">
        <v>3082.8589999999999</v>
      </c>
      <c r="DQ87" s="211">
        <v>3082.8589999999999</v>
      </c>
      <c r="DR87" s="211">
        <v>3082.8589999999999</v>
      </c>
      <c r="DS87" s="211">
        <v>3082.8589999999999</v>
      </c>
      <c r="DT87" s="211">
        <v>3082.8589999999999</v>
      </c>
      <c r="DU87" s="211">
        <v>3082.8589999999999</v>
      </c>
      <c r="DV87" s="211">
        <v>3082.8589999999999</v>
      </c>
      <c r="DW87" s="211">
        <v>3082.8589999999999</v>
      </c>
      <c r="DX87" s="211">
        <v>3082.8589999999999</v>
      </c>
      <c r="DY87" s="211">
        <v>3082.8589999999999</v>
      </c>
      <c r="DZ87" s="211">
        <v>3082.8589999999999</v>
      </c>
      <c r="EA87" s="211">
        <v>3082.8589999999999</v>
      </c>
      <c r="EB87" s="211">
        <v>3082.8589999999999</v>
      </c>
    </row>
    <row r="88" spans="1:132" ht="22.5" x14ac:dyDescent="0.2">
      <c r="A88" s="209">
        <v>75</v>
      </c>
      <c r="B88" s="219" t="s">
        <v>1065</v>
      </c>
      <c r="C88" s="210">
        <v>0.28274117569839596</v>
      </c>
      <c r="D88" s="210">
        <v>0.28274117569839596</v>
      </c>
      <c r="E88" s="210">
        <v>0.28274117569839596</v>
      </c>
      <c r="F88" s="210">
        <v>0.28274117569839596</v>
      </c>
      <c r="G88" s="210">
        <v>0.28274117569839596</v>
      </c>
      <c r="H88" s="210">
        <v>0.28274117569839596</v>
      </c>
      <c r="I88" s="210">
        <v>0.28274117569839596</v>
      </c>
      <c r="J88" s="210">
        <v>0.28274117569839596</v>
      </c>
      <c r="K88" s="210">
        <v>0.28274117569839596</v>
      </c>
      <c r="L88" s="210">
        <v>0.28274117569839596</v>
      </c>
      <c r="M88" s="210">
        <v>0.28274117569839596</v>
      </c>
      <c r="N88" s="210">
        <v>0.28274117569839596</v>
      </c>
      <c r="O88" s="210">
        <v>0.28274117569839596</v>
      </c>
      <c r="P88" s="210">
        <v>0.28274117569839596</v>
      </c>
      <c r="Q88" s="210">
        <v>0.28274117569839596</v>
      </c>
      <c r="R88" s="210">
        <v>0.28274117569839596</v>
      </c>
      <c r="S88" s="210">
        <v>0.28274117569839596</v>
      </c>
      <c r="T88" s="210">
        <v>0.28274117569839596</v>
      </c>
      <c r="U88" s="210">
        <v>0.28274117569839596</v>
      </c>
      <c r="V88" s="210">
        <v>0.28274117569839596</v>
      </c>
      <c r="W88" s="210">
        <v>0.28274117569839596</v>
      </c>
      <c r="X88" s="210">
        <v>0.28274117569839596</v>
      </c>
      <c r="Y88" s="210">
        <v>0.28274117569839596</v>
      </c>
      <c r="Z88" s="210">
        <v>0.28274117569839596</v>
      </c>
      <c r="AA88" s="210">
        <v>0.28274117569839596</v>
      </c>
      <c r="AB88" s="210">
        <v>0.28274117569839596</v>
      </c>
      <c r="AC88" s="210">
        <v>0</v>
      </c>
      <c r="AD88" s="210">
        <v>0</v>
      </c>
      <c r="AE88" s="210">
        <v>0</v>
      </c>
      <c r="AF88" s="210">
        <v>0</v>
      </c>
      <c r="AG88" s="210">
        <v>0</v>
      </c>
      <c r="AH88" s="210">
        <v>0</v>
      </c>
      <c r="AI88" s="210">
        <v>0</v>
      </c>
      <c r="AJ88" s="210">
        <v>0</v>
      </c>
      <c r="AK88" s="210">
        <v>0</v>
      </c>
      <c r="AL88" s="210">
        <v>0</v>
      </c>
      <c r="AM88" s="210">
        <v>0</v>
      </c>
      <c r="AN88" s="210">
        <v>0</v>
      </c>
      <c r="AO88" s="210">
        <v>0</v>
      </c>
      <c r="AP88" s="210">
        <v>0</v>
      </c>
      <c r="AQ88" s="210">
        <v>0</v>
      </c>
      <c r="AR88" s="210">
        <v>0</v>
      </c>
      <c r="AS88" s="210">
        <v>0</v>
      </c>
      <c r="AT88" s="210">
        <v>0</v>
      </c>
      <c r="AU88" s="210">
        <v>0</v>
      </c>
      <c r="AV88" s="210">
        <v>0</v>
      </c>
      <c r="AW88" s="210">
        <v>0</v>
      </c>
      <c r="AX88" s="210">
        <v>0</v>
      </c>
      <c r="AY88" s="210">
        <v>0</v>
      </c>
      <c r="AZ88" s="210">
        <v>0</v>
      </c>
      <c r="BA88" s="210">
        <v>0</v>
      </c>
      <c r="BB88" s="210">
        <v>0</v>
      </c>
      <c r="BC88" s="211">
        <v>0</v>
      </c>
      <c r="BD88" s="211">
        <v>0</v>
      </c>
      <c r="BE88" s="211">
        <v>0</v>
      </c>
      <c r="BF88" s="211">
        <v>0</v>
      </c>
      <c r="BG88" s="211">
        <v>0</v>
      </c>
      <c r="BH88" s="211">
        <v>0</v>
      </c>
      <c r="BI88" s="211">
        <v>0</v>
      </c>
      <c r="BJ88" s="211">
        <v>0</v>
      </c>
      <c r="BK88" s="211">
        <v>0</v>
      </c>
      <c r="BL88" s="211">
        <v>0</v>
      </c>
      <c r="BM88" s="211">
        <v>0</v>
      </c>
      <c r="BN88" s="211">
        <v>0</v>
      </c>
      <c r="BO88" s="211">
        <v>0</v>
      </c>
      <c r="BP88" s="211">
        <v>0</v>
      </c>
      <c r="BQ88" s="211">
        <v>0</v>
      </c>
      <c r="BR88" s="211">
        <v>0</v>
      </c>
      <c r="BS88" s="211">
        <v>0</v>
      </c>
      <c r="BT88" s="211">
        <v>0</v>
      </c>
      <c r="BU88" s="211">
        <v>0</v>
      </c>
      <c r="BV88" s="211">
        <v>0</v>
      </c>
      <c r="BW88" s="211">
        <v>0</v>
      </c>
      <c r="BX88" s="211">
        <v>0</v>
      </c>
      <c r="BY88" s="211">
        <v>0</v>
      </c>
      <c r="BZ88" s="211">
        <v>0</v>
      </c>
      <c r="CA88" s="211">
        <v>0</v>
      </c>
      <c r="CB88" s="211">
        <v>0</v>
      </c>
      <c r="CC88" s="211">
        <v>2.5831483725471922</v>
      </c>
      <c r="CD88" s="211">
        <v>2.5831483725471922</v>
      </c>
      <c r="CE88" s="211">
        <v>2.5831483725471922</v>
      </c>
      <c r="CF88" s="211">
        <v>2.5831483725471922</v>
      </c>
      <c r="CG88" s="211">
        <v>2.5831483725471922</v>
      </c>
      <c r="CH88" s="211">
        <v>2.5831483725471922</v>
      </c>
      <c r="CI88" s="211">
        <v>2.5831483725471922</v>
      </c>
      <c r="CJ88" s="211">
        <v>2.5831483725471922</v>
      </c>
      <c r="CK88" s="211">
        <v>2.5831483725471922</v>
      </c>
      <c r="CL88" s="211">
        <v>2.5831483725471922</v>
      </c>
      <c r="CM88" s="211">
        <v>2.5831483725471922</v>
      </c>
      <c r="CN88" s="211">
        <v>2.5831483725471922</v>
      </c>
      <c r="CO88" s="211">
        <v>2.5831483725471922</v>
      </c>
      <c r="CP88" s="211">
        <v>2.5831483725471922</v>
      </c>
      <c r="CQ88" s="211">
        <v>2.5831483725471922</v>
      </c>
      <c r="CR88" s="211">
        <v>2.5831483725471922</v>
      </c>
      <c r="CS88" s="211">
        <v>2.5831483725471922</v>
      </c>
      <c r="CT88" s="211">
        <v>2.5831483725471922</v>
      </c>
      <c r="CU88" s="211">
        <v>2.5831483725471922</v>
      </c>
      <c r="CV88" s="211">
        <v>2.5831483725471922</v>
      </c>
      <c r="CW88" s="211">
        <v>2.5831483725471922</v>
      </c>
      <c r="CX88" s="211">
        <v>2.5831483725471922</v>
      </c>
      <c r="CY88" s="211">
        <v>2.5831483725471922</v>
      </c>
      <c r="CZ88" s="211">
        <v>2.5831483725471922</v>
      </c>
      <c r="DA88" s="211">
        <v>2.5831483725471922</v>
      </c>
      <c r="DB88" s="211">
        <v>2.5831483725471922</v>
      </c>
      <c r="DC88" s="211">
        <v>14272.011</v>
      </c>
      <c r="DD88" s="211">
        <v>14272.011</v>
      </c>
      <c r="DE88" s="211">
        <v>14272.011</v>
      </c>
      <c r="DF88" s="211">
        <v>14272.011</v>
      </c>
      <c r="DG88" s="211">
        <v>14272.011</v>
      </c>
      <c r="DH88" s="211">
        <v>14272.011</v>
      </c>
      <c r="DI88" s="211">
        <v>14272.011</v>
      </c>
      <c r="DJ88" s="211">
        <v>14272.011</v>
      </c>
      <c r="DK88" s="211">
        <v>14272.011</v>
      </c>
      <c r="DL88" s="211">
        <v>14272.011</v>
      </c>
      <c r="DM88" s="211">
        <v>14272.011</v>
      </c>
      <c r="DN88" s="211">
        <v>14272.011</v>
      </c>
      <c r="DO88" s="211">
        <v>14272.011</v>
      </c>
      <c r="DP88" s="211">
        <v>14272.011</v>
      </c>
      <c r="DQ88" s="211">
        <v>14272.011</v>
      </c>
      <c r="DR88" s="211">
        <v>14272.011</v>
      </c>
      <c r="DS88" s="211">
        <v>14272.011</v>
      </c>
      <c r="DT88" s="211">
        <v>14272.011</v>
      </c>
      <c r="DU88" s="211">
        <v>14272.011</v>
      </c>
      <c r="DV88" s="211">
        <v>14272.011</v>
      </c>
      <c r="DW88" s="211">
        <v>14272.011</v>
      </c>
      <c r="DX88" s="211">
        <v>14272.011</v>
      </c>
      <c r="DY88" s="211">
        <v>14272.011</v>
      </c>
      <c r="DZ88" s="211">
        <v>14272.011</v>
      </c>
      <c r="EA88" s="211">
        <v>14272.011</v>
      </c>
      <c r="EB88" s="211">
        <v>14272.011</v>
      </c>
    </row>
    <row r="89" spans="1:132" s="215" customFormat="1" ht="21" x14ac:dyDescent="0.25">
      <c r="A89" s="212"/>
      <c r="B89" s="297" t="s">
        <v>1066</v>
      </c>
      <c r="C89" s="213">
        <v>0.31230958134209708</v>
      </c>
      <c r="D89" s="213">
        <v>0.31230958134209708</v>
      </c>
      <c r="E89" s="213">
        <v>0.31230958134209713</v>
      </c>
      <c r="F89" s="213">
        <v>0.31230958134209713</v>
      </c>
      <c r="G89" s="213">
        <v>0.31175091768960289</v>
      </c>
      <c r="H89" s="213">
        <v>0.31135377244004059</v>
      </c>
      <c r="I89" s="213">
        <v>0.30674954784822545</v>
      </c>
      <c r="J89" s="213">
        <v>0.29702994042472791</v>
      </c>
      <c r="K89" s="213">
        <v>0.29702994042472791</v>
      </c>
      <c r="L89" s="213">
        <v>0.29702994042472791</v>
      </c>
      <c r="M89" s="213">
        <v>0.29702994042472791</v>
      </c>
      <c r="N89" s="213">
        <v>0.29702994042472791</v>
      </c>
      <c r="O89" s="213">
        <v>0.29702994042472791</v>
      </c>
      <c r="P89" s="213">
        <v>0.29702994042472791</v>
      </c>
      <c r="Q89" s="213">
        <v>0.29702994042472791</v>
      </c>
      <c r="R89" s="213">
        <v>0.29702994042472791</v>
      </c>
      <c r="S89" s="213">
        <v>0.29702994042472791</v>
      </c>
      <c r="T89" s="213">
        <v>0.29702994042472791</v>
      </c>
      <c r="U89" s="213">
        <v>0.29702994042472791</v>
      </c>
      <c r="V89" s="213">
        <v>0.29702994042472791</v>
      </c>
      <c r="W89" s="213">
        <v>0.29702994042472791</v>
      </c>
      <c r="X89" s="213">
        <v>0.29702994042472791</v>
      </c>
      <c r="Y89" s="213">
        <v>0.29702994042472791</v>
      </c>
      <c r="Z89" s="213">
        <v>0.29702994042472791</v>
      </c>
      <c r="AA89" s="213">
        <v>0.29702994042472791</v>
      </c>
      <c r="AB89" s="213">
        <v>0.29702994042472791</v>
      </c>
      <c r="AC89" s="213">
        <v>0.1722102379668955</v>
      </c>
      <c r="AD89" s="213">
        <v>0.1722102379668955</v>
      </c>
      <c r="AE89" s="213">
        <v>0.17001735769368603</v>
      </c>
      <c r="AF89" s="213">
        <v>0.17001735769368603</v>
      </c>
      <c r="AG89" s="213">
        <v>0.15116622801059523</v>
      </c>
      <c r="AH89" s="213">
        <v>0.13468486331744151</v>
      </c>
      <c r="AI89" s="213">
        <v>7.9898026289129259E-2</v>
      </c>
      <c r="AJ89" s="213">
        <v>9.6840195243725596E-3</v>
      </c>
      <c r="AK89" s="213">
        <v>7.6750809562331161E-3</v>
      </c>
      <c r="AL89" s="213">
        <v>7.6750809562331161E-3</v>
      </c>
      <c r="AM89" s="213">
        <v>7.6750809562331161E-3</v>
      </c>
      <c r="AN89" s="213">
        <v>7.6750809562331161E-3</v>
      </c>
      <c r="AO89" s="213">
        <v>7.6750809562331161E-3</v>
      </c>
      <c r="AP89" s="213">
        <v>7.6750809562331161E-3</v>
      </c>
      <c r="AQ89" s="213">
        <v>7.6750809562331161E-3</v>
      </c>
      <c r="AR89" s="213">
        <v>7.6750809562331161E-3</v>
      </c>
      <c r="AS89" s="213">
        <v>7.6750809562331161E-3</v>
      </c>
      <c r="AT89" s="213">
        <v>7.6750809562331161E-3</v>
      </c>
      <c r="AU89" s="213">
        <v>7.6750809562331161E-3</v>
      </c>
      <c r="AV89" s="213">
        <v>7.6750809562331161E-3</v>
      </c>
      <c r="AW89" s="213">
        <v>7.6750809562331161E-3</v>
      </c>
      <c r="AX89" s="213">
        <v>7.6750809562331161E-3</v>
      </c>
      <c r="AY89" s="213">
        <v>7.6750809562331161E-3</v>
      </c>
      <c r="AZ89" s="213">
        <v>7.6750809562331161E-3</v>
      </c>
      <c r="BA89" s="213">
        <v>7.6750809562331161E-3</v>
      </c>
      <c r="BB89" s="213">
        <v>7.6750809562331161E-3</v>
      </c>
      <c r="BC89" s="214">
        <v>163.46863570127044</v>
      </c>
      <c r="BD89" s="214">
        <v>163.46863570127044</v>
      </c>
      <c r="BE89" s="214">
        <v>163.46863570127044</v>
      </c>
      <c r="BF89" s="214">
        <v>163.46863570127044</v>
      </c>
      <c r="BG89" s="214">
        <v>162.80550814383204</v>
      </c>
      <c r="BH89" s="214">
        <v>162.33525862034196</v>
      </c>
      <c r="BI89" s="214">
        <v>161.87193005008365</v>
      </c>
      <c r="BJ89" s="214">
        <v>161.40226824169997</v>
      </c>
      <c r="BK89" s="214">
        <v>160.93143256963867</v>
      </c>
      <c r="BL89" s="214">
        <v>160.46117412096501</v>
      </c>
      <c r="BM89" s="214">
        <v>160.46117412096501</v>
      </c>
      <c r="BN89" s="214">
        <v>160.46117412096501</v>
      </c>
      <c r="BO89" s="214">
        <v>160.46117412096501</v>
      </c>
      <c r="BP89" s="214">
        <v>160.46117412096501</v>
      </c>
      <c r="BQ89" s="214">
        <v>160.46117412096501</v>
      </c>
      <c r="BR89" s="214">
        <v>160.46117412096501</v>
      </c>
      <c r="BS89" s="214">
        <v>160.46117412096501</v>
      </c>
      <c r="BT89" s="214">
        <v>160.46117412096501</v>
      </c>
      <c r="BU89" s="214">
        <v>160.46117412096501</v>
      </c>
      <c r="BV89" s="214">
        <v>160.46117412096501</v>
      </c>
      <c r="BW89" s="214">
        <v>160.46117412096501</v>
      </c>
      <c r="BX89" s="214">
        <v>160.46117412096501</v>
      </c>
      <c r="BY89" s="214">
        <v>160.46117412096501</v>
      </c>
      <c r="BZ89" s="214">
        <v>160.46117412096501</v>
      </c>
      <c r="CA89" s="214">
        <v>160.46117412096501</v>
      </c>
      <c r="CB89" s="214">
        <v>160.46117412096501</v>
      </c>
      <c r="CC89" s="214">
        <v>2.8275437782369712</v>
      </c>
      <c r="CD89" s="214">
        <v>2.8275437782369712</v>
      </c>
      <c r="CE89" s="214">
        <v>2.8275437782369712</v>
      </c>
      <c r="CF89" s="214">
        <v>2.8275437782369712</v>
      </c>
      <c r="CG89" s="214">
        <v>2.8275437782369712</v>
      </c>
      <c r="CH89" s="214">
        <v>2.8263754652554196</v>
      </c>
      <c r="CI89" s="214">
        <v>2.8245798716799868</v>
      </c>
      <c r="CJ89" s="214">
        <v>2.7978772917475569</v>
      </c>
      <c r="CK89" s="214">
        <v>2.7434591470302663</v>
      </c>
      <c r="CL89" s="214">
        <v>2.7430456519474502</v>
      </c>
      <c r="CM89" s="214">
        <v>2.7430456519474502</v>
      </c>
      <c r="CN89" s="214">
        <v>2.7430456519474502</v>
      </c>
      <c r="CO89" s="214">
        <v>2.7430456519474502</v>
      </c>
      <c r="CP89" s="214">
        <v>2.7430456519474502</v>
      </c>
      <c r="CQ89" s="214">
        <v>2.7430456519474502</v>
      </c>
      <c r="CR89" s="214">
        <v>2.7430456519474502</v>
      </c>
      <c r="CS89" s="214">
        <v>2.7430456519474502</v>
      </c>
      <c r="CT89" s="214">
        <v>2.7430456519474502</v>
      </c>
      <c r="CU89" s="214">
        <v>2.7430456519474502</v>
      </c>
      <c r="CV89" s="214">
        <v>2.7430456519474502</v>
      </c>
      <c r="CW89" s="214">
        <v>2.7430456519474502</v>
      </c>
      <c r="CX89" s="214">
        <v>2.7430456519474502</v>
      </c>
      <c r="CY89" s="214">
        <v>2.7430456519474502</v>
      </c>
      <c r="CZ89" s="214">
        <v>2.7430456519474502</v>
      </c>
      <c r="DA89" s="214">
        <v>2.7430456519474502</v>
      </c>
      <c r="DB89" s="214">
        <v>2.7430456519474502</v>
      </c>
      <c r="DC89" s="214">
        <v>225659.12600000008</v>
      </c>
      <c r="DD89" s="211">
        <v>225659.12600000008</v>
      </c>
      <c r="DE89" s="211">
        <v>225659.12600000008</v>
      </c>
      <c r="DF89" s="211">
        <v>225659.12600000008</v>
      </c>
      <c r="DG89" s="211">
        <v>225659.12600000008</v>
      </c>
      <c r="DH89" s="211">
        <v>225565.88589233469</v>
      </c>
      <c r="DI89" s="211">
        <v>225422.58410510788</v>
      </c>
      <c r="DJ89" s="211">
        <v>223291.5186567581</v>
      </c>
      <c r="DK89" s="211">
        <v>218948.54399798831</v>
      </c>
      <c r="DL89" s="211">
        <v>218915.54400000002</v>
      </c>
      <c r="DM89" s="211">
        <v>218915.54400000002</v>
      </c>
      <c r="DN89" s="211">
        <v>218915.54400000002</v>
      </c>
      <c r="DO89" s="211">
        <v>218915.54400000002</v>
      </c>
      <c r="DP89" s="211">
        <v>218915.54400000002</v>
      </c>
      <c r="DQ89" s="211">
        <v>218915.54400000002</v>
      </c>
      <c r="DR89" s="211">
        <v>218915.54400000002</v>
      </c>
      <c r="DS89" s="211">
        <v>218915.54400000002</v>
      </c>
      <c r="DT89" s="211">
        <v>218915.54400000002</v>
      </c>
      <c r="DU89" s="211">
        <v>218915.54400000002</v>
      </c>
      <c r="DV89" s="211">
        <v>218915.54400000002</v>
      </c>
      <c r="DW89" s="211">
        <v>218915.54400000002</v>
      </c>
      <c r="DX89" s="211">
        <v>218915.54400000002</v>
      </c>
      <c r="DY89" s="211">
        <v>218915.54400000002</v>
      </c>
      <c r="DZ89" s="211">
        <v>218915.54400000002</v>
      </c>
      <c r="EA89" s="211">
        <v>218915.54400000002</v>
      </c>
      <c r="EB89" s="211">
        <v>218915.54400000002</v>
      </c>
    </row>
    <row r="90" spans="1:132" s="215" customFormat="1" ht="15" x14ac:dyDescent="0.25">
      <c r="A90" s="212"/>
      <c r="B90" s="524" t="s">
        <v>1315</v>
      </c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4">
        <v>163.26</v>
      </c>
      <c r="BD90" s="214">
        <v>163.26</v>
      </c>
      <c r="BE90" s="214">
        <v>163.26</v>
      </c>
      <c r="BF90" s="214">
        <v>163.26</v>
      </c>
      <c r="BG90" s="214">
        <v>162.80000000000001</v>
      </c>
      <c r="BH90" s="214">
        <v>162.33000000000001</v>
      </c>
      <c r="BI90" s="214">
        <v>161.86000000000001</v>
      </c>
      <c r="BJ90" s="214">
        <v>161.38999999999999</v>
      </c>
      <c r="BK90" s="214">
        <v>160.91999999999999</v>
      </c>
      <c r="BL90" s="214">
        <v>160.44999999999999</v>
      </c>
      <c r="BM90" s="214">
        <v>160.44999999999999</v>
      </c>
      <c r="BN90" s="214">
        <v>160.44999999999999</v>
      </c>
      <c r="BO90" s="214">
        <v>160.44999999999999</v>
      </c>
      <c r="BP90" s="214">
        <v>160.44999999999999</v>
      </c>
      <c r="BQ90" s="214">
        <v>160.44999999999999</v>
      </c>
      <c r="BR90" s="214">
        <v>160.44999999999999</v>
      </c>
      <c r="BS90" s="214">
        <v>160.44999999999999</v>
      </c>
      <c r="BT90" s="214">
        <v>160.44999999999999</v>
      </c>
      <c r="BU90" s="214">
        <v>160.44999999999999</v>
      </c>
      <c r="BV90" s="214">
        <v>160.44999999999999</v>
      </c>
      <c r="BW90" s="214">
        <v>160.44999999999999</v>
      </c>
      <c r="BX90" s="214">
        <v>160.44999999999999</v>
      </c>
      <c r="BY90" s="214">
        <v>160.44999999999999</v>
      </c>
      <c r="BZ90" s="214">
        <v>160.44999999999999</v>
      </c>
      <c r="CA90" s="214">
        <v>160.44999999999999</v>
      </c>
      <c r="CB90" s="214">
        <v>160.44999999999999</v>
      </c>
      <c r="CC90" s="213"/>
      <c r="CD90" s="213"/>
      <c r="CE90" s="213"/>
      <c r="CF90" s="213"/>
      <c r="CG90" s="213"/>
      <c r="CH90" s="213"/>
      <c r="CI90" s="213"/>
      <c r="CJ90" s="213"/>
      <c r="CK90" s="213"/>
      <c r="CL90" s="213"/>
      <c r="CM90" s="213"/>
      <c r="CN90" s="213"/>
      <c r="CO90" s="213"/>
      <c r="CP90" s="213"/>
      <c r="CQ90" s="213"/>
      <c r="CR90" s="213"/>
      <c r="CS90" s="213"/>
      <c r="CT90" s="213"/>
      <c r="CU90" s="213"/>
      <c r="CV90" s="213"/>
      <c r="CW90" s="213"/>
      <c r="CX90" s="213"/>
      <c r="CY90" s="213"/>
      <c r="CZ90" s="213"/>
      <c r="DA90" s="213"/>
      <c r="DB90" s="213"/>
      <c r="DC90" s="213"/>
      <c r="DD90" s="210"/>
      <c r="DE90" s="210"/>
      <c r="DF90" s="210"/>
      <c r="DG90" s="210"/>
      <c r="DH90" s="210"/>
      <c r="DI90" s="210"/>
      <c r="DJ90" s="210"/>
      <c r="DK90" s="210"/>
      <c r="DL90" s="210"/>
      <c r="DM90" s="210"/>
      <c r="DN90" s="210"/>
      <c r="DO90" s="210"/>
      <c r="DP90" s="210"/>
      <c r="DQ90" s="210"/>
      <c r="DR90" s="210"/>
      <c r="DS90" s="210"/>
      <c r="DT90" s="210"/>
      <c r="DU90" s="210"/>
      <c r="DV90" s="210"/>
      <c r="DW90" s="210"/>
      <c r="DX90" s="210"/>
      <c r="DY90" s="210"/>
      <c r="DZ90" s="210"/>
      <c r="EA90" s="210"/>
      <c r="EB90" s="210"/>
    </row>
    <row r="91" spans="1:132" s="215" customFormat="1" ht="15" x14ac:dyDescent="0.25">
      <c r="A91" s="212"/>
      <c r="B91" s="524" t="s">
        <v>1316</v>
      </c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4">
        <v>155.71</v>
      </c>
      <c r="BD91" s="214">
        <v>155.71</v>
      </c>
      <c r="BE91" s="214">
        <v>155.71</v>
      </c>
      <c r="BF91" s="214">
        <v>155.71</v>
      </c>
      <c r="BG91" s="214">
        <v>155.71</v>
      </c>
      <c r="BH91" s="214">
        <v>155.71</v>
      </c>
      <c r="BI91" s="214">
        <v>155.71</v>
      </c>
      <c r="BJ91" s="214">
        <v>155.71</v>
      </c>
      <c r="BK91" s="214">
        <v>155.71</v>
      </c>
      <c r="BL91" s="214">
        <v>155.71</v>
      </c>
      <c r="BM91" s="214">
        <v>155.71</v>
      </c>
      <c r="BN91" s="214">
        <v>155.71</v>
      </c>
      <c r="BO91" s="214">
        <v>155.71</v>
      </c>
      <c r="BP91" s="214">
        <v>155.71</v>
      </c>
      <c r="BQ91" s="214">
        <v>155.71</v>
      </c>
      <c r="BR91" s="214">
        <v>155.71</v>
      </c>
      <c r="BS91" s="214">
        <v>155.71</v>
      </c>
      <c r="BT91" s="214">
        <v>155.71</v>
      </c>
      <c r="BU91" s="214">
        <v>155.71</v>
      </c>
      <c r="BV91" s="214">
        <v>155.71</v>
      </c>
      <c r="BW91" s="214">
        <v>155.71</v>
      </c>
      <c r="BX91" s="214">
        <v>155.71</v>
      </c>
      <c r="BY91" s="214">
        <v>155.71</v>
      </c>
      <c r="BZ91" s="214">
        <v>155.71</v>
      </c>
      <c r="CA91" s="214">
        <v>155.71</v>
      </c>
      <c r="CB91" s="214">
        <v>155.71</v>
      </c>
      <c r="CC91" s="213"/>
      <c r="CD91" s="213"/>
      <c r="CE91" s="213"/>
      <c r="CF91" s="213"/>
      <c r="CG91" s="213"/>
      <c r="CH91" s="213"/>
      <c r="CI91" s="213"/>
      <c r="CJ91" s="213"/>
      <c r="CK91" s="213"/>
      <c r="CL91" s="213"/>
      <c r="CM91" s="213"/>
      <c r="CN91" s="213"/>
      <c r="CO91" s="213"/>
      <c r="CP91" s="213"/>
      <c r="CQ91" s="213"/>
      <c r="CR91" s="213"/>
      <c r="CS91" s="213"/>
      <c r="CT91" s="213"/>
      <c r="CU91" s="213"/>
      <c r="CV91" s="213"/>
      <c r="CW91" s="213"/>
      <c r="CX91" s="213"/>
      <c r="CY91" s="213"/>
      <c r="CZ91" s="213"/>
      <c r="DA91" s="213"/>
      <c r="DB91" s="213"/>
      <c r="DC91" s="213"/>
      <c r="DD91" s="210"/>
      <c r="DE91" s="210"/>
      <c r="DF91" s="210"/>
      <c r="DG91" s="210"/>
      <c r="DH91" s="210"/>
      <c r="DI91" s="210"/>
      <c r="DJ91" s="210"/>
      <c r="DK91" s="210"/>
      <c r="DL91" s="210"/>
      <c r="DM91" s="210"/>
      <c r="DN91" s="210"/>
      <c r="DO91" s="210"/>
      <c r="DP91" s="210"/>
      <c r="DQ91" s="210"/>
      <c r="DR91" s="210"/>
      <c r="DS91" s="210"/>
      <c r="DT91" s="210"/>
      <c r="DU91" s="210"/>
      <c r="DV91" s="210"/>
      <c r="DW91" s="210"/>
      <c r="DX91" s="210"/>
      <c r="DY91" s="210"/>
      <c r="DZ91" s="210"/>
      <c r="EA91" s="210"/>
      <c r="EB91" s="210"/>
    </row>
    <row r="92" spans="1:132" s="215" customFormat="1" ht="15" x14ac:dyDescent="0.25">
      <c r="A92" s="212"/>
      <c r="B92" s="524" t="s">
        <v>1317</v>
      </c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4">
        <v>227.1</v>
      </c>
      <c r="BD92" s="214">
        <v>227.1</v>
      </c>
      <c r="BE92" s="214">
        <v>227.1</v>
      </c>
      <c r="BF92" s="214">
        <v>192.1</v>
      </c>
      <c r="BG92" s="214">
        <v>192.1</v>
      </c>
      <c r="BH92" s="214">
        <v>192.1</v>
      </c>
      <c r="BI92" s="214">
        <v>192.1</v>
      </c>
      <c r="BJ92" s="214">
        <v>192.1</v>
      </c>
      <c r="BK92" s="214">
        <v>192.1</v>
      </c>
      <c r="BL92" s="214">
        <v>192.1</v>
      </c>
      <c r="BM92" s="214">
        <v>192.1</v>
      </c>
      <c r="BN92" s="214">
        <v>192.1</v>
      </c>
      <c r="BO92" s="214">
        <v>192.1</v>
      </c>
      <c r="BP92" s="214">
        <v>192.1</v>
      </c>
      <c r="BQ92" s="214">
        <v>192.1</v>
      </c>
      <c r="BR92" s="214">
        <v>192.1</v>
      </c>
      <c r="BS92" s="214">
        <v>192.1</v>
      </c>
      <c r="BT92" s="214">
        <v>192.1</v>
      </c>
      <c r="BU92" s="214">
        <v>192.1</v>
      </c>
      <c r="BV92" s="214">
        <v>192.1</v>
      </c>
      <c r="BW92" s="214">
        <v>192.1</v>
      </c>
      <c r="BX92" s="214">
        <v>192.1</v>
      </c>
      <c r="BY92" s="214">
        <v>192.1</v>
      </c>
      <c r="BZ92" s="214">
        <v>192.1</v>
      </c>
      <c r="CA92" s="214">
        <v>192.1</v>
      </c>
      <c r="CB92" s="214">
        <v>192.1</v>
      </c>
      <c r="CC92" s="213"/>
      <c r="CD92" s="213"/>
      <c r="CE92" s="213"/>
      <c r="CF92" s="213"/>
      <c r="CG92" s="213"/>
      <c r="CH92" s="213"/>
      <c r="CI92" s="213"/>
      <c r="CJ92" s="213"/>
      <c r="CK92" s="213"/>
      <c r="CL92" s="213"/>
      <c r="CM92" s="213"/>
      <c r="CN92" s="213"/>
      <c r="CO92" s="213"/>
      <c r="CP92" s="213"/>
      <c r="CQ92" s="213"/>
      <c r="CR92" s="213"/>
      <c r="CS92" s="213"/>
      <c r="CT92" s="213"/>
      <c r="CU92" s="213"/>
      <c r="CV92" s="213"/>
      <c r="CW92" s="213"/>
      <c r="CX92" s="213"/>
      <c r="CY92" s="213"/>
      <c r="CZ92" s="213"/>
      <c r="DA92" s="213"/>
      <c r="DB92" s="213"/>
      <c r="DC92" s="213"/>
      <c r="DD92" s="210"/>
      <c r="DE92" s="210"/>
      <c r="DF92" s="210"/>
      <c r="DG92" s="210"/>
      <c r="DH92" s="210"/>
      <c r="DI92" s="210"/>
      <c r="DJ92" s="210"/>
      <c r="DK92" s="210"/>
      <c r="DL92" s="210"/>
      <c r="DM92" s="210"/>
      <c r="DN92" s="210"/>
      <c r="DO92" s="210"/>
      <c r="DP92" s="210"/>
      <c r="DQ92" s="210"/>
      <c r="DR92" s="210"/>
      <c r="DS92" s="210"/>
      <c r="DT92" s="210"/>
      <c r="DU92" s="210"/>
      <c r="DV92" s="210"/>
      <c r="DW92" s="210"/>
      <c r="DX92" s="210"/>
      <c r="DY92" s="210"/>
      <c r="DZ92" s="210"/>
      <c r="EA92" s="210"/>
      <c r="EB92" s="210"/>
    </row>
    <row r="93" spans="1:132" s="215" customFormat="1" ht="15" x14ac:dyDescent="0.25">
      <c r="A93" s="212"/>
      <c r="B93" s="524" t="s">
        <v>1318</v>
      </c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4">
        <v>169.28</v>
      </c>
      <c r="BD93" s="214">
        <v>169.28</v>
      </c>
      <c r="BE93" s="214">
        <v>169.28</v>
      </c>
      <c r="BF93" s="214">
        <v>169.28</v>
      </c>
      <c r="BG93" s="214">
        <v>0</v>
      </c>
      <c r="BH93" s="214">
        <v>0</v>
      </c>
      <c r="BI93" s="214">
        <v>0</v>
      </c>
      <c r="BJ93" s="214">
        <v>0</v>
      </c>
      <c r="BK93" s="214">
        <v>0</v>
      </c>
      <c r="BL93" s="214">
        <v>0</v>
      </c>
      <c r="BM93" s="214">
        <v>0</v>
      </c>
      <c r="BN93" s="214">
        <v>0</v>
      </c>
      <c r="BO93" s="214">
        <v>0</v>
      </c>
      <c r="BP93" s="214">
        <v>0</v>
      </c>
      <c r="BQ93" s="214">
        <v>0</v>
      </c>
      <c r="BR93" s="214">
        <v>0</v>
      </c>
      <c r="BS93" s="214">
        <v>0</v>
      </c>
      <c r="BT93" s="214">
        <v>0</v>
      </c>
      <c r="BU93" s="214">
        <v>0</v>
      </c>
      <c r="BV93" s="214">
        <v>0</v>
      </c>
      <c r="BW93" s="214">
        <v>0</v>
      </c>
      <c r="BX93" s="214">
        <v>0</v>
      </c>
      <c r="BY93" s="214">
        <v>0</v>
      </c>
      <c r="BZ93" s="214">
        <v>0</v>
      </c>
      <c r="CA93" s="214">
        <v>0</v>
      </c>
      <c r="CB93" s="214">
        <v>0</v>
      </c>
      <c r="CC93" s="213"/>
      <c r="CD93" s="213"/>
      <c r="CE93" s="213"/>
      <c r="CF93" s="213"/>
      <c r="CG93" s="213"/>
      <c r="CH93" s="213"/>
      <c r="CI93" s="213"/>
      <c r="CJ93" s="213"/>
      <c r="CK93" s="213"/>
      <c r="CL93" s="213"/>
      <c r="CM93" s="213"/>
      <c r="CN93" s="213"/>
      <c r="CO93" s="213"/>
      <c r="CP93" s="213"/>
      <c r="CQ93" s="213"/>
      <c r="CR93" s="213"/>
      <c r="CS93" s="213"/>
      <c r="CT93" s="213"/>
      <c r="CU93" s="213"/>
      <c r="CV93" s="213"/>
      <c r="CW93" s="213"/>
      <c r="CX93" s="213"/>
      <c r="CY93" s="213"/>
      <c r="CZ93" s="213"/>
      <c r="DA93" s="213"/>
      <c r="DB93" s="213"/>
      <c r="DC93" s="213"/>
      <c r="DD93" s="210"/>
      <c r="DE93" s="210"/>
      <c r="DF93" s="210"/>
      <c r="DG93" s="210"/>
      <c r="DH93" s="210"/>
      <c r="DI93" s="210"/>
      <c r="DJ93" s="210"/>
      <c r="DK93" s="210"/>
      <c r="DL93" s="210"/>
      <c r="DM93" s="210"/>
      <c r="DN93" s="210"/>
      <c r="DO93" s="210"/>
      <c r="DP93" s="210"/>
      <c r="DQ93" s="210"/>
      <c r="DR93" s="210"/>
      <c r="DS93" s="210"/>
      <c r="DT93" s="210"/>
      <c r="DU93" s="210"/>
      <c r="DV93" s="210"/>
      <c r="DW93" s="210"/>
      <c r="DX93" s="210"/>
      <c r="DY93" s="210"/>
      <c r="DZ93" s="210"/>
      <c r="EA93" s="210"/>
      <c r="EB93" s="210"/>
    </row>
    <row r="94" spans="1:132" s="215" customFormat="1" ht="15" x14ac:dyDescent="0.25">
      <c r="A94" s="212"/>
      <c r="B94" s="524" t="s">
        <v>1319</v>
      </c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4">
        <v>159.94999999999999</v>
      </c>
      <c r="BD94" s="214">
        <v>159.94999999999999</v>
      </c>
      <c r="BE94" s="214">
        <v>159.94999999999999</v>
      </c>
      <c r="BF94" s="214">
        <v>159.94999999999999</v>
      </c>
      <c r="BG94" s="214">
        <v>0</v>
      </c>
      <c r="BH94" s="214">
        <v>0</v>
      </c>
      <c r="BI94" s="214">
        <v>0</v>
      </c>
      <c r="BJ94" s="214">
        <v>0</v>
      </c>
      <c r="BK94" s="214">
        <v>0</v>
      </c>
      <c r="BL94" s="214">
        <v>0</v>
      </c>
      <c r="BM94" s="214">
        <v>0</v>
      </c>
      <c r="BN94" s="214">
        <v>0</v>
      </c>
      <c r="BO94" s="214">
        <v>0</v>
      </c>
      <c r="BP94" s="214">
        <v>0</v>
      </c>
      <c r="BQ94" s="214">
        <v>0</v>
      </c>
      <c r="BR94" s="214">
        <v>0</v>
      </c>
      <c r="BS94" s="214">
        <v>0</v>
      </c>
      <c r="BT94" s="214">
        <v>0</v>
      </c>
      <c r="BU94" s="214">
        <v>0</v>
      </c>
      <c r="BV94" s="214">
        <v>0</v>
      </c>
      <c r="BW94" s="214">
        <v>0</v>
      </c>
      <c r="BX94" s="214">
        <v>0</v>
      </c>
      <c r="BY94" s="214">
        <v>0</v>
      </c>
      <c r="BZ94" s="214">
        <v>0</v>
      </c>
      <c r="CA94" s="214">
        <v>0</v>
      </c>
      <c r="CB94" s="214">
        <v>0</v>
      </c>
      <c r="CC94" s="213"/>
      <c r="CD94" s="213"/>
      <c r="CE94" s="213"/>
      <c r="CF94" s="213"/>
      <c r="CG94" s="213"/>
      <c r="CH94" s="213"/>
      <c r="CI94" s="213"/>
      <c r="CJ94" s="213"/>
      <c r="CK94" s="213"/>
      <c r="CL94" s="213"/>
      <c r="CM94" s="213"/>
      <c r="CN94" s="213"/>
      <c r="CO94" s="213"/>
      <c r="CP94" s="213"/>
      <c r="CQ94" s="213"/>
      <c r="CR94" s="213"/>
      <c r="CS94" s="213"/>
      <c r="CT94" s="213"/>
      <c r="CU94" s="213"/>
      <c r="CV94" s="213"/>
      <c r="CW94" s="213"/>
      <c r="CX94" s="213"/>
      <c r="CY94" s="213"/>
      <c r="CZ94" s="213"/>
      <c r="DA94" s="213"/>
      <c r="DB94" s="213"/>
      <c r="DC94" s="213"/>
      <c r="DD94" s="210"/>
      <c r="DE94" s="210"/>
      <c r="DF94" s="210"/>
      <c r="DG94" s="210"/>
      <c r="DH94" s="210"/>
      <c r="DI94" s="210"/>
      <c r="DJ94" s="210"/>
      <c r="DK94" s="210"/>
      <c r="DL94" s="210"/>
      <c r="DM94" s="210"/>
      <c r="DN94" s="210"/>
      <c r="DO94" s="210"/>
      <c r="DP94" s="210"/>
      <c r="DQ94" s="210"/>
      <c r="DR94" s="210"/>
      <c r="DS94" s="210"/>
      <c r="DT94" s="210"/>
      <c r="DU94" s="210"/>
      <c r="DV94" s="210"/>
      <c r="DW94" s="210"/>
      <c r="DX94" s="210"/>
      <c r="DY94" s="210"/>
      <c r="DZ94" s="210"/>
      <c r="EA94" s="210"/>
      <c r="EB94" s="210"/>
    </row>
    <row r="95" spans="1:132" s="215" customFormat="1" ht="15" x14ac:dyDescent="0.25">
      <c r="A95" s="212"/>
      <c r="B95" s="524" t="s">
        <v>1320</v>
      </c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4">
        <v>0</v>
      </c>
      <c r="BD95" s="214">
        <v>0</v>
      </c>
      <c r="BE95" s="214">
        <v>0</v>
      </c>
      <c r="BF95" s="214">
        <v>0</v>
      </c>
      <c r="BG95" s="214">
        <v>202.66</v>
      </c>
      <c r="BH95" s="214">
        <v>202.66</v>
      </c>
      <c r="BI95" s="214">
        <v>202.66</v>
      </c>
      <c r="BJ95" s="214">
        <v>202.66</v>
      </c>
      <c r="BK95" s="214">
        <v>202.66</v>
      </c>
      <c r="BL95" s="214">
        <v>202.66</v>
      </c>
      <c r="BM95" s="214">
        <v>202.66</v>
      </c>
      <c r="BN95" s="214">
        <v>202.66</v>
      </c>
      <c r="BO95" s="214">
        <v>202.66</v>
      </c>
      <c r="BP95" s="214">
        <v>202.66</v>
      </c>
      <c r="BQ95" s="214">
        <v>202.66</v>
      </c>
      <c r="BR95" s="214">
        <v>202.66</v>
      </c>
      <c r="BS95" s="214">
        <v>202.66</v>
      </c>
      <c r="BT95" s="214">
        <v>202.66</v>
      </c>
      <c r="BU95" s="214">
        <v>202.66</v>
      </c>
      <c r="BV95" s="214">
        <v>202.66</v>
      </c>
      <c r="BW95" s="214">
        <v>202.66</v>
      </c>
      <c r="BX95" s="214">
        <v>202.66</v>
      </c>
      <c r="BY95" s="214">
        <v>202.66</v>
      </c>
      <c r="BZ95" s="214">
        <v>202.66</v>
      </c>
      <c r="CA95" s="214">
        <v>202.66</v>
      </c>
      <c r="CB95" s="214">
        <v>202.66</v>
      </c>
      <c r="CC95" s="213"/>
      <c r="CD95" s="213"/>
      <c r="CE95" s="213"/>
      <c r="CF95" s="213"/>
      <c r="CG95" s="213"/>
      <c r="CH95" s="213"/>
      <c r="CI95" s="213"/>
      <c r="CJ95" s="213"/>
      <c r="CK95" s="213"/>
      <c r="CL95" s="213"/>
      <c r="CM95" s="213"/>
      <c r="CN95" s="213"/>
      <c r="CO95" s="213"/>
      <c r="CP95" s="213"/>
      <c r="CQ95" s="213"/>
      <c r="CR95" s="213"/>
      <c r="CS95" s="213"/>
      <c r="CT95" s="213"/>
      <c r="CU95" s="213"/>
      <c r="CV95" s="213"/>
      <c r="CW95" s="213"/>
      <c r="CX95" s="213"/>
      <c r="CY95" s="213"/>
      <c r="CZ95" s="213"/>
      <c r="DA95" s="213"/>
      <c r="DB95" s="213"/>
      <c r="DC95" s="213"/>
      <c r="DD95" s="210"/>
      <c r="DE95" s="210"/>
      <c r="DF95" s="210"/>
      <c r="DG95" s="210"/>
      <c r="DH95" s="210"/>
      <c r="DI95" s="210"/>
      <c r="DJ95" s="210"/>
      <c r="DK95" s="210"/>
      <c r="DL95" s="210"/>
      <c r="DM95" s="210"/>
      <c r="DN95" s="210"/>
      <c r="DO95" s="210"/>
      <c r="DP95" s="210"/>
      <c r="DQ95" s="210"/>
      <c r="DR95" s="210"/>
      <c r="DS95" s="210"/>
      <c r="DT95" s="210"/>
      <c r="DU95" s="210"/>
      <c r="DV95" s="210"/>
      <c r="DW95" s="210"/>
      <c r="DX95" s="210"/>
      <c r="DY95" s="210"/>
      <c r="DZ95" s="210"/>
      <c r="EA95" s="210"/>
      <c r="EB95" s="210"/>
    </row>
    <row r="96" spans="1:132" x14ac:dyDescent="0.2">
      <c r="DK96" s="221"/>
    </row>
    <row r="97" spans="1:132" ht="15.75" x14ac:dyDescent="0.25">
      <c r="A97" s="1"/>
      <c r="B97" s="626" t="s">
        <v>1314</v>
      </c>
      <c r="C97" s="626"/>
      <c r="D97" s="626"/>
      <c r="E97" s="626"/>
      <c r="F97" s="626"/>
      <c r="G97" s="626"/>
      <c r="H97" s="626"/>
      <c r="I97" s="626"/>
      <c r="J97" s="626"/>
      <c r="K97" s="626"/>
      <c r="L97" s="626"/>
      <c r="M97" s="626"/>
      <c r="N97" s="626"/>
      <c r="O97" s="626"/>
      <c r="P97" s="626"/>
      <c r="Q97" s="626"/>
      <c r="R97" s="626"/>
      <c r="S97" s="626"/>
      <c r="T97" s="626"/>
      <c r="U97" s="626"/>
      <c r="V97" s="626"/>
      <c r="W97" s="626"/>
      <c r="X97" s="626"/>
      <c r="Y97" s="626"/>
      <c r="Z97" s="626"/>
      <c r="AA97" s="626"/>
      <c r="AB97" s="626"/>
      <c r="AC97" s="626"/>
      <c r="AD97" s="626"/>
      <c r="AE97" s="626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</row>
    <row r="98" spans="1:132" x14ac:dyDescent="0.2">
      <c r="A98" s="4"/>
      <c r="B98" s="4"/>
      <c r="C98" s="127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</row>
    <row r="99" spans="1:132" x14ac:dyDescent="0.2">
      <c r="A99" s="627" t="s">
        <v>0</v>
      </c>
      <c r="B99" s="627" t="s">
        <v>398</v>
      </c>
      <c r="C99" s="625" t="s">
        <v>399</v>
      </c>
      <c r="D99" s="625"/>
      <c r="E99" s="625"/>
      <c r="F99" s="625"/>
      <c r="G99" s="625"/>
      <c r="H99" s="625"/>
      <c r="I99" s="625"/>
      <c r="J99" s="625"/>
      <c r="K99" s="625"/>
      <c r="L99" s="625"/>
      <c r="M99" s="625"/>
      <c r="N99" s="625"/>
      <c r="O99" s="625"/>
      <c r="P99" s="625"/>
      <c r="Q99" s="625"/>
      <c r="R99" s="625"/>
      <c r="S99" s="625"/>
      <c r="T99" s="625"/>
      <c r="U99" s="625"/>
      <c r="V99" s="625"/>
      <c r="W99" s="625"/>
      <c r="X99" s="625"/>
      <c r="Y99" s="625"/>
      <c r="Z99" s="625"/>
      <c r="AA99" s="625"/>
      <c r="AB99" s="625"/>
      <c r="AC99" s="625"/>
      <c r="AD99" s="625"/>
      <c r="AE99" s="625"/>
      <c r="AF99" s="625"/>
      <c r="AG99" s="625"/>
      <c r="AH99" s="625"/>
      <c r="AI99" s="625"/>
      <c r="AJ99" s="625"/>
      <c r="AK99" s="625"/>
      <c r="AL99" s="625"/>
      <c r="AM99" s="625"/>
      <c r="AN99" s="625"/>
      <c r="AO99" s="625"/>
      <c r="AP99" s="625"/>
      <c r="AQ99" s="625"/>
      <c r="AR99" s="625"/>
      <c r="AS99" s="625"/>
      <c r="AT99" s="625"/>
      <c r="AU99" s="625"/>
      <c r="AV99" s="625"/>
      <c r="AW99" s="625"/>
      <c r="AX99" s="625"/>
      <c r="AY99" s="625"/>
      <c r="AZ99" s="625"/>
      <c r="BA99" s="625"/>
      <c r="BB99" s="625"/>
      <c r="BC99" s="625" t="s">
        <v>400</v>
      </c>
      <c r="BD99" s="625"/>
      <c r="BE99" s="625"/>
      <c r="BF99" s="625"/>
      <c r="BG99" s="625"/>
      <c r="BH99" s="625"/>
      <c r="BI99" s="625"/>
      <c r="BJ99" s="625"/>
      <c r="BK99" s="625"/>
      <c r="BL99" s="625"/>
      <c r="BM99" s="625"/>
      <c r="BN99" s="625"/>
      <c r="BO99" s="625"/>
      <c r="BP99" s="625"/>
      <c r="BQ99" s="625"/>
      <c r="BR99" s="625"/>
      <c r="BS99" s="625"/>
      <c r="BT99" s="625"/>
      <c r="BU99" s="625"/>
      <c r="BV99" s="625"/>
      <c r="BW99" s="625"/>
      <c r="BX99" s="625"/>
      <c r="BY99" s="625"/>
      <c r="BZ99" s="625"/>
      <c r="CA99" s="625"/>
      <c r="CB99" s="625"/>
      <c r="CC99" s="625"/>
      <c r="CD99" s="625"/>
      <c r="CE99" s="625"/>
      <c r="CF99" s="625"/>
      <c r="CG99" s="625"/>
      <c r="CH99" s="625"/>
      <c r="CI99" s="625"/>
      <c r="CJ99" s="625"/>
      <c r="CK99" s="625"/>
      <c r="CL99" s="625"/>
      <c r="CM99" s="625"/>
      <c r="CN99" s="625"/>
      <c r="CO99" s="625"/>
      <c r="CP99" s="625"/>
      <c r="CQ99" s="625"/>
      <c r="CR99" s="625"/>
      <c r="CS99" s="625"/>
      <c r="CT99" s="625"/>
      <c r="CU99" s="625"/>
      <c r="CV99" s="625"/>
      <c r="CW99" s="625"/>
      <c r="CX99" s="625"/>
      <c r="CY99" s="625"/>
      <c r="CZ99" s="625"/>
      <c r="DA99" s="625"/>
      <c r="DB99" s="625"/>
      <c r="DC99" s="625"/>
      <c r="DD99" s="625"/>
      <c r="DE99" s="625"/>
      <c r="DF99" s="625"/>
      <c r="DG99" s="625"/>
      <c r="DH99" s="625"/>
      <c r="DI99" s="625"/>
      <c r="DJ99" s="625"/>
      <c r="DK99" s="625"/>
      <c r="DL99" s="625"/>
      <c r="DM99" s="625"/>
      <c r="DN99" s="625"/>
      <c r="DO99" s="625"/>
      <c r="DP99" s="625"/>
      <c r="DQ99" s="625"/>
      <c r="DR99" s="625"/>
      <c r="DS99" s="625"/>
      <c r="DT99" s="625"/>
      <c r="DU99" s="625"/>
      <c r="DV99" s="625"/>
      <c r="DW99" s="625"/>
      <c r="DX99" s="625"/>
      <c r="DY99" s="625"/>
      <c r="DZ99" s="625"/>
      <c r="EA99" s="625"/>
      <c r="EB99" s="625"/>
    </row>
    <row r="100" spans="1:132" x14ac:dyDescent="0.2">
      <c r="A100" s="627"/>
      <c r="B100" s="627"/>
      <c r="C100" s="628" t="s">
        <v>401</v>
      </c>
      <c r="D100" s="629"/>
      <c r="E100" s="629"/>
      <c r="F100" s="629"/>
      <c r="G100" s="629"/>
      <c r="H100" s="629"/>
      <c r="I100" s="629"/>
      <c r="J100" s="629"/>
      <c r="K100" s="629"/>
      <c r="L100" s="629"/>
      <c r="M100" s="629"/>
      <c r="N100" s="629"/>
      <c r="O100" s="629"/>
      <c r="P100" s="629"/>
      <c r="Q100" s="629"/>
      <c r="R100" s="629"/>
      <c r="S100" s="629"/>
      <c r="T100" s="629"/>
      <c r="U100" s="629"/>
      <c r="V100" s="629"/>
      <c r="W100" s="629"/>
      <c r="X100" s="629"/>
      <c r="Y100" s="629"/>
      <c r="Z100" s="629"/>
      <c r="AA100" s="629"/>
      <c r="AB100" s="630"/>
      <c r="AC100" s="631" t="s">
        <v>402</v>
      </c>
      <c r="AD100" s="631"/>
      <c r="AE100" s="631"/>
      <c r="AF100" s="631"/>
      <c r="AG100" s="631"/>
      <c r="AH100" s="631"/>
      <c r="AI100" s="631"/>
      <c r="AJ100" s="631"/>
      <c r="AK100" s="631"/>
      <c r="AL100" s="631"/>
      <c r="AM100" s="631"/>
      <c r="AN100" s="631"/>
      <c r="AO100" s="631"/>
      <c r="AP100" s="631"/>
      <c r="AQ100" s="631"/>
      <c r="AR100" s="631"/>
      <c r="AS100" s="631"/>
      <c r="AT100" s="631"/>
      <c r="AU100" s="631"/>
      <c r="AV100" s="631"/>
      <c r="AW100" s="631"/>
      <c r="AX100" s="631"/>
      <c r="AY100" s="631"/>
      <c r="AZ100" s="631"/>
      <c r="BA100" s="631"/>
      <c r="BB100" s="631"/>
      <c r="BC100" s="631" t="s">
        <v>989</v>
      </c>
      <c r="BD100" s="631"/>
      <c r="BE100" s="631"/>
      <c r="BF100" s="631"/>
      <c r="BG100" s="631"/>
      <c r="BH100" s="631"/>
      <c r="BI100" s="631"/>
      <c r="BJ100" s="631"/>
      <c r="BK100" s="631"/>
      <c r="BL100" s="631"/>
      <c r="BM100" s="631"/>
      <c r="BN100" s="631"/>
      <c r="BO100" s="631"/>
      <c r="BP100" s="631"/>
      <c r="BQ100" s="631"/>
      <c r="BR100" s="631"/>
      <c r="BS100" s="631"/>
      <c r="BT100" s="631"/>
      <c r="BU100" s="631"/>
      <c r="BV100" s="631"/>
      <c r="BW100" s="631"/>
      <c r="BX100" s="631"/>
      <c r="BY100" s="631"/>
      <c r="BZ100" s="631"/>
      <c r="CA100" s="631"/>
      <c r="CB100" s="631"/>
      <c r="CC100" s="631" t="s">
        <v>404</v>
      </c>
      <c r="CD100" s="631"/>
      <c r="CE100" s="631"/>
      <c r="CF100" s="631"/>
      <c r="CG100" s="631"/>
      <c r="CH100" s="631"/>
      <c r="CI100" s="631"/>
      <c r="CJ100" s="631"/>
      <c r="CK100" s="631"/>
      <c r="CL100" s="631"/>
      <c r="CM100" s="631"/>
      <c r="CN100" s="631"/>
      <c r="CO100" s="631"/>
      <c r="CP100" s="631"/>
      <c r="CQ100" s="631"/>
      <c r="CR100" s="631"/>
      <c r="CS100" s="631"/>
      <c r="CT100" s="631"/>
      <c r="CU100" s="631"/>
      <c r="CV100" s="631"/>
      <c r="CW100" s="631"/>
      <c r="CX100" s="631"/>
      <c r="CY100" s="631"/>
      <c r="CZ100" s="631"/>
      <c r="DA100" s="631"/>
      <c r="DB100" s="631"/>
      <c r="DC100" s="631" t="s">
        <v>405</v>
      </c>
      <c r="DD100" s="631"/>
      <c r="DE100" s="631"/>
      <c r="DF100" s="631"/>
      <c r="DG100" s="631"/>
      <c r="DH100" s="631"/>
      <c r="DI100" s="631"/>
      <c r="DJ100" s="631"/>
      <c r="DK100" s="631"/>
      <c r="DL100" s="631"/>
      <c r="DM100" s="631"/>
      <c r="DN100" s="631"/>
      <c r="DO100" s="631"/>
      <c r="DP100" s="631"/>
      <c r="DQ100" s="631"/>
      <c r="DR100" s="631"/>
      <c r="DS100" s="631"/>
      <c r="DT100" s="631"/>
      <c r="DU100" s="631"/>
      <c r="DV100" s="631"/>
      <c r="DW100" s="631"/>
      <c r="DX100" s="631"/>
      <c r="DY100" s="631"/>
      <c r="DZ100" s="631"/>
      <c r="EA100" s="631"/>
      <c r="EB100" s="631"/>
    </row>
    <row r="101" spans="1:132" x14ac:dyDescent="0.2">
      <c r="A101" s="627"/>
      <c r="B101" s="627"/>
      <c r="C101" s="617" t="s">
        <v>990</v>
      </c>
      <c r="D101" s="632" t="s">
        <v>407</v>
      </c>
      <c r="E101" s="633"/>
      <c r="F101" s="633"/>
      <c r="G101" s="633"/>
      <c r="H101" s="633"/>
      <c r="I101" s="633"/>
      <c r="J101" s="633"/>
      <c r="K101" s="633"/>
      <c r="L101" s="633"/>
      <c r="M101" s="633"/>
      <c r="N101" s="633"/>
      <c r="O101" s="633"/>
      <c r="P101" s="633"/>
      <c r="Q101" s="633"/>
      <c r="R101" s="633"/>
      <c r="S101" s="633"/>
      <c r="T101" s="633"/>
      <c r="U101" s="633"/>
      <c r="V101" s="633"/>
      <c r="W101" s="633"/>
      <c r="X101" s="633"/>
      <c r="Y101" s="633"/>
      <c r="Z101" s="633"/>
      <c r="AA101" s="633"/>
      <c r="AB101" s="634"/>
      <c r="AC101" s="617" t="s">
        <v>990</v>
      </c>
      <c r="AD101" s="625" t="s">
        <v>407</v>
      </c>
      <c r="AE101" s="625"/>
      <c r="AF101" s="625"/>
      <c r="AG101" s="625"/>
      <c r="AH101" s="625"/>
      <c r="AI101" s="625"/>
      <c r="AJ101" s="625"/>
      <c r="AK101" s="625"/>
      <c r="AL101" s="625"/>
      <c r="AM101" s="625"/>
      <c r="AN101" s="625"/>
      <c r="AO101" s="625"/>
      <c r="AP101" s="625"/>
      <c r="AQ101" s="625"/>
      <c r="AR101" s="625"/>
      <c r="AS101" s="625"/>
      <c r="AT101" s="625"/>
      <c r="AU101" s="625"/>
      <c r="AV101" s="625"/>
      <c r="AW101" s="625"/>
      <c r="AX101" s="625"/>
      <c r="AY101" s="625"/>
      <c r="AZ101" s="625"/>
      <c r="BA101" s="625"/>
      <c r="BB101" s="625"/>
      <c r="BC101" s="617" t="s">
        <v>990</v>
      </c>
      <c r="BD101" s="625" t="s">
        <v>407</v>
      </c>
      <c r="BE101" s="625"/>
      <c r="BF101" s="625"/>
      <c r="BG101" s="625"/>
      <c r="BH101" s="625"/>
      <c r="BI101" s="625"/>
      <c r="BJ101" s="625"/>
      <c r="BK101" s="625"/>
      <c r="BL101" s="625"/>
      <c r="BM101" s="625"/>
      <c r="BN101" s="625"/>
      <c r="BO101" s="625"/>
      <c r="BP101" s="625"/>
      <c r="BQ101" s="625"/>
      <c r="BR101" s="625"/>
      <c r="BS101" s="625"/>
      <c r="BT101" s="625"/>
      <c r="BU101" s="625"/>
      <c r="BV101" s="625"/>
      <c r="BW101" s="625"/>
      <c r="BX101" s="625"/>
      <c r="BY101" s="625"/>
      <c r="BZ101" s="625"/>
      <c r="CA101" s="625"/>
      <c r="CB101" s="625"/>
      <c r="CC101" s="617" t="s">
        <v>990</v>
      </c>
      <c r="CD101" s="625" t="s">
        <v>407</v>
      </c>
      <c r="CE101" s="625"/>
      <c r="CF101" s="625"/>
      <c r="CG101" s="625"/>
      <c r="CH101" s="625"/>
      <c r="CI101" s="625"/>
      <c r="CJ101" s="625"/>
      <c r="CK101" s="625"/>
      <c r="CL101" s="625"/>
      <c r="CM101" s="625"/>
      <c r="CN101" s="625"/>
      <c r="CO101" s="625"/>
      <c r="CP101" s="625"/>
      <c r="CQ101" s="625"/>
      <c r="CR101" s="625"/>
      <c r="CS101" s="625"/>
      <c r="CT101" s="625"/>
      <c r="CU101" s="625"/>
      <c r="CV101" s="625"/>
      <c r="CW101" s="625"/>
      <c r="CX101" s="625"/>
      <c r="CY101" s="625"/>
      <c r="CZ101" s="625"/>
      <c r="DA101" s="625"/>
      <c r="DB101" s="625"/>
      <c r="DC101" s="617" t="s">
        <v>990</v>
      </c>
      <c r="DD101" s="625" t="s">
        <v>407</v>
      </c>
      <c r="DE101" s="625"/>
      <c r="DF101" s="625"/>
      <c r="DG101" s="625"/>
      <c r="DH101" s="625"/>
      <c r="DI101" s="625"/>
      <c r="DJ101" s="625"/>
      <c r="DK101" s="625"/>
      <c r="DL101" s="625"/>
      <c r="DM101" s="625"/>
      <c r="DN101" s="625"/>
      <c r="DO101" s="625"/>
      <c r="DP101" s="625"/>
      <c r="DQ101" s="625"/>
      <c r="DR101" s="625"/>
      <c r="DS101" s="625"/>
      <c r="DT101" s="625"/>
      <c r="DU101" s="625"/>
      <c r="DV101" s="625"/>
      <c r="DW101" s="625"/>
      <c r="DX101" s="625"/>
      <c r="DY101" s="625"/>
      <c r="DZ101" s="625"/>
      <c r="EA101" s="625"/>
      <c r="EB101" s="625"/>
    </row>
    <row r="102" spans="1:132" x14ac:dyDescent="0.2">
      <c r="A102" s="627"/>
      <c r="B102" s="627"/>
      <c r="C102" s="617"/>
      <c r="D102" s="207">
        <v>2021</v>
      </c>
      <c r="E102" s="208">
        <v>2022</v>
      </c>
      <c r="F102" s="207">
        <v>2023</v>
      </c>
      <c r="G102" s="208">
        <v>2024</v>
      </c>
      <c r="H102" s="207">
        <v>2025</v>
      </c>
      <c r="I102" s="208">
        <v>2026</v>
      </c>
      <c r="J102" s="207">
        <v>2027</v>
      </c>
      <c r="K102" s="208">
        <v>2028</v>
      </c>
      <c r="L102" s="207">
        <v>2029</v>
      </c>
      <c r="M102" s="208">
        <v>2030</v>
      </c>
      <c r="N102" s="207">
        <v>2031</v>
      </c>
      <c r="O102" s="208">
        <v>2032</v>
      </c>
      <c r="P102" s="207">
        <v>2033</v>
      </c>
      <c r="Q102" s="208">
        <v>2034</v>
      </c>
      <c r="R102" s="207">
        <v>2035</v>
      </c>
      <c r="S102" s="208">
        <v>2036</v>
      </c>
      <c r="T102" s="207">
        <v>2037</v>
      </c>
      <c r="U102" s="208">
        <v>2038</v>
      </c>
      <c r="V102" s="207">
        <v>2039</v>
      </c>
      <c r="W102" s="208">
        <v>2040</v>
      </c>
      <c r="X102" s="207">
        <v>2041</v>
      </c>
      <c r="Y102" s="208">
        <v>2042</v>
      </c>
      <c r="Z102" s="207">
        <v>2043</v>
      </c>
      <c r="AA102" s="208">
        <v>2044</v>
      </c>
      <c r="AB102" s="207">
        <v>2045</v>
      </c>
      <c r="AC102" s="617"/>
      <c r="AD102" s="207">
        <v>2021</v>
      </c>
      <c r="AE102" s="208">
        <v>2022</v>
      </c>
      <c r="AF102" s="207">
        <v>2023</v>
      </c>
      <c r="AG102" s="208">
        <v>2024</v>
      </c>
      <c r="AH102" s="207">
        <v>2025</v>
      </c>
      <c r="AI102" s="208">
        <v>2026</v>
      </c>
      <c r="AJ102" s="207">
        <v>2027</v>
      </c>
      <c r="AK102" s="208">
        <v>2028</v>
      </c>
      <c r="AL102" s="207">
        <v>2029</v>
      </c>
      <c r="AM102" s="208">
        <v>2030</v>
      </c>
      <c r="AN102" s="207">
        <v>2031</v>
      </c>
      <c r="AO102" s="208">
        <v>2032</v>
      </c>
      <c r="AP102" s="207">
        <v>2033</v>
      </c>
      <c r="AQ102" s="208">
        <v>2034</v>
      </c>
      <c r="AR102" s="207">
        <v>2035</v>
      </c>
      <c r="AS102" s="208">
        <v>2036</v>
      </c>
      <c r="AT102" s="207">
        <v>2037</v>
      </c>
      <c r="AU102" s="208">
        <v>2038</v>
      </c>
      <c r="AV102" s="207">
        <v>2039</v>
      </c>
      <c r="AW102" s="208">
        <v>2040</v>
      </c>
      <c r="AX102" s="207">
        <v>2041</v>
      </c>
      <c r="AY102" s="208">
        <v>2042</v>
      </c>
      <c r="AZ102" s="207">
        <v>2043</v>
      </c>
      <c r="BA102" s="208">
        <v>2044</v>
      </c>
      <c r="BB102" s="207">
        <v>2045</v>
      </c>
      <c r="BC102" s="617"/>
      <c r="BD102" s="207">
        <v>2021</v>
      </c>
      <c r="BE102" s="208">
        <v>2022</v>
      </c>
      <c r="BF102" s="207">
        <v>2023</v>
      </c>
      <c r="BG102" s="208">
        <v>2024</v>
      </c>
      <c r="BH102" s="207">
        <v>2025</v>
      </c>
      <c r="BI102" s="208">
        <v>2026</v>
      </c>
      <c r="BJ102" s="207">
        <v>2027</v>
      </c>
      <c r="BK102" s="208">
        <v>2028</v>
      </c>
      <c r="BL102" s="207">
        <v>2029</v>
      </c>
      <c r="BM102" s="208">
        <v>2030</v>
      </c>
      <c r="BN102" s="207">
        <v>2031</v>
      </c>
      <c r="BO102" s="208">
        <v>2032</v>
      </c>
      <c r="BP102" s="207">
        <v>2033</v>
      </c>
      <c r="BQ102" s="208">
        <v>2034</v>
      </c>
      <c r="BR102" s="207">
        <v>2035</v>
      </c>
      <c r="BS102" s="208">
        <v>2036</v>
      </c>
      <c r="BT102" s="207">
        <v>2037</v>
      </c>
      <c r="BU102" s="208">
        <v>2038</v>
      </c>
      <c r="BV102" s="207">
        <v>2039</v>
      </c>
      <c r="BW102" s="208">
        <v>2040</v>
      </c>
      <c r="BX102" s="207">
        <v>2041</v>
      </c>
      <c r="BY102" s="208">
        <v>2042</v>
      </c>
      <c r="BZ102" s="207">
        <v>2043</v>
      </c>
      <c r="CA102" s="208">
        <v>2044</v>
      </c>
      <c r="CB102" s="207">
        <v>2045</v>
      </c>
      <c r="CC102" s="617"/>
      <c r="CD102" s="207">
        <v>2021</v>
      </c>
      <c r="CE102" s="208">
        <v>2022</v>
      </c>
      <c r="CF102" s="207">
        <v>2023</v>
      </c>
      <c r="CG102" s="208">
        <v>2024</v>
      </c>
      <c r="CH102" s="207">
        <v>2025</v>
      </c>
      <c r="CI102" s="208">
        <v>2026</v>
      </c>
      <c r="CJ102" s="207">
        <v>2027</v>
      </c>
      <c r="CK102" s="208">
        <v>2028</v>
      </c>
      <c r="CL102" s="207">
        <v>2029</v>
      </c>
      <c r="CM102" s="208">
        <v>2030</v>
      </c>
      <c r="CN102" s="207">
        <v>2031</v>
      </c>
      <c r="CO102" s="208">
        <v>2032</v>
      </c>
      <c r="CP102" s="207">
        <v>2033</v>
      </c>
      <c r="CQ102" s="208">
        <v>2034</v>
      </c>
      <c r="CR102" s="207">
        <v>2035</v>
      </c>
      <c r="CS102" s="208">
        <v>2036</v>
      </c>
      <c r="CT102" s="207">
        <v>2037</v>
      </c>
      <c r="CU102" s="208">
        <v>2038</v>
      </c>
      <c r="CV102" s="207">
        <v>2039</v>
      </c>
      <c r="CW102" s="208">
        <v>2040</v>
      </c>
      <c r="CX102" s="207">
        <v>2041</v>
      </c>
      <c r="CY102" s="208">
        <v>2042</v>
      </c>
      <c r="CZ102" s="207">
        <v>2043</v>
      </c>
      <c r="DA102" s="208">
        <v>2044</v>
      </c>
      <c r="DB102" s="207">
        <v>2045</v>
      </c>
      <c r="DC102" s="617"/>
      <c r="DD102" s="207">
        <v>2021</v>
      </c>
      <c r="DE102" s="208">
        <v>2022</v>
      </c>
      <c r="DF102" s="207">
        <v>2023</v>
      </c>
      <c r="DG102" s="208">
        <v>2024</v>
      </c>
      <c r="DH102" s="207">
        <v>2025</v>
      </c>
      <c r="DI102" s="208">
        <v>2026</v>
      </c>
      <c r="DJ102" s="207">
        <v>2027</v>
      </c>
      <c r="DK102" s="208">
        <v>2028</v>
      </c>
      <c r="DL102" s="207">
        <v>2029</v>
      </c>
      <c r="DM102" s="208">
        <v>2030</v>
      </c>
      <c r="DN102" s="207">
        <v>2031</v>
      </c>
      <c r="DO102" s="208">
        <v>2032</v>
      </c>
      <c r="DP102" s="207">
        <v>2033</v>
      </c>
      <c r="DQ102" s="208">
        <v>2034</v>
      </c>
      <c r="DR102" s="207">
        <v>2035</v>
      </c>
      <c r="DS102" s="208">
        <v>2036</v>
      </c>
      <c r="DT102" s="207">
        <v>2037</v>
      </c>
      <c r="DU102" s="208">
        <v>2038</v>
      </c>
      <c r="DV102" s="207">
        <v>2039</v>
      </c>
      <c r="DW102" s="208">
        <v>2040</v>
      </c>
      <c r="DX102" s="207">
        <v>2041</v>
      </c>
      <c r="DY102" s="208">
        <v>2042</v>
      </c>
      <c r="DZ102" s="207">
        <v>2043</v>
      </c>
      <c r="EA102" s="208">
        <v>2044</v>
      </c>
      <c r="EB102" s="207">
        <v>2045</v>
      </c>
    </row>
    <row r="103" spans="1:132" ht="22.5" x14ac:dyDescent="0.2">
      <c r="A103" s="209">
        <v>1</v>
      </c>
      <c r="B103" s="209" t="s">
        <v>991</v>
      </c>
      <c r="C103" s="210">
        <v>0.32875271220987573</v>
      </c>
      <c r="D103" s="210">
        <v>0.32875271220987573</v>
      </c>
      <c r="E103" s="210">
        <v>0.32875271220987573</v>
      </c>
      <c r="F103" s="210">
        <v>0.32875271220987573</v>
      </c>
      <c r="G103" s="210">
        <v>0.32875271220987573</v>
      </c>
      <c r="H103" s="210">
        <v>0.32875271220987573</v>
      </c>
      <c r="I103" s="210">
        <v>0.32875271220987573</v>
      </c>
      <c r="J103" s="210">
        <v>0.32875271220987573</v>
      </c>
      <c r="K103" s="210">
        <v>0.32875271220987573</v>
      </c>
      <c r="L103" s="210">
        <v>0.32875271220987573</v>
      </c>
      <c r="M103" s="210">
        <v>0.32875271220987573</v>
      </c>
      <c r="N103" s="210">
        <v>0.32875271220987573</v>
      </c>
      <c r="O103" s="210">
        <v>0.32875271220987573</v>
      </c>
      <c r="P103" s="210">
        <v>0.32875271220987573</v>
      </c>
      <c r="Q103" s="210">
        <v>0.32875271220987573</v>
      </c>
      <c r="R103" s="210">
        <v>0.32875271220987573</v>
      </c>
      <c r="S103" s="210">
        <v>0.32875271220987573</v>
      </c>
      <c r="T103" s="210">
        <v>0.32875271220987573</v>
      </c>
      <c r="U103" s="210">
        <v>0.32875271220987573</v>
      </c>
      <c r="V103" s="210">
        <v>0.32875271220987573</v>
      </c>
      <c r="W103" s="210">
        <v>0.32875271220987573</v>
      </c>
      <c r="X103" s="210">
        <v>0.32875271220987573</v>
      </c>
      <c r="Y103" s="210">
        <v>0.32875271220987573</v>
      </c>
      <c r="Z103" s="210">
        <v>0.32875271220987573</v>
      </c>
      <c r="AA103" s="210">
        <v>0.32875271220987573</v>
      </c>
      <c r="AB103" s="210">
        <v>0.32875271220987573</v>
      </c>
      <c r="AC103" s="210">
        <v>0.25</v>
      </c>
      <c r="AD103" s="210">
        <v>0.25</v>
      </c>
      <c r="AE103" s="210">
        <v>0.25</v>
      </c>
      <c r="AF103" s="210">
        <v>0.25</v>
      </c>
      <c r="AG103" s="210">
        <v>0.25</v>
      </c>
      <c r="AH103" s="210">
        <v>0.25</v>
      </c>
      <c r="AI103" s="210">
        <v>0</v>
      </c>
      <c r="AJ103" s="210">
        <v>0</v>
      </c>
      <c r="AK103" s="210">
        <v>0</v>
      </c>
      <c r="AL103" s="210">
        <v>0</v>
      </c>
      <c r="AM103" s="210">
        <v>0</v>
      </c>
      <c r="AN103" s="210">
        <v>0</v>
      </c>
      <c r="AO103" s="210">
        <v>0</v>
      </c>
      <c r="AP103" s="210">
        <v>0</v>
      </c>
      <c r="AQ103" s="210">
        <v>0</v>
      </c>
      <c r="AR103" s="210">
        <v>0</v>
      </c>
      <c r="AS103" s="210">
        <v>0</v>
      </c>
      <c r="AT103" s="210">
        <v>0</v>
      </c>
      <c r="AU103" s="210">
        <v>0</v>
      </c>
      <c r="AV103" s="210">
        <v>0</v>
      </c>
      <c r="AW103" s="210">
        <v>0</v>
      </c>
      <c r="AX103" s="210">
        <v>0</v>
      </c>
      <c r="AY103" s="210">
        <v>0</v>
      </c>
      <c r="AZ103" s="210">
        <v>0</v>
      </c>
      <c r="BA103" s="210">
        <v>0</v>
      </c>
      <c r="BB103" s="210">
        <v>0</v>
      </c>
      <c r="BC103" s="211">
        <v>162.18721076440792</v>
      </c>
      <c r="BD103" s="211">
        <v>162.18721076440792</v>
      </c>
      <c r="BE103" s="211">
        <v>162.18721076440792</v>
      </c>
      <c r="BF103" s="211">
        <v>162.18721076440792</v>
      </c>
      <c r="BG103" s="211">
        <v>162.18721076440792</v>
      </c>
      <c r="BH103" s="211">
        <v>162.18721076440792</v>
      </c>
      <c r="BI103" s="211">
        <v>0</v>
      </c>
      <c r="BJ103" s="211">
        <v>0</v>
      </c>
      <c r="BK103" s="211">
        <v>0</v>
      </c>
      <c r="BL103" s="211">
        <v>0</v>
      </c>
      <c r="BM103" s="211">
        <v>0</v>
      </c>
      <c r="BN103" s="211">
        <v>0</v>
      </c>
      <c r="BO103" s="211">
        <v>0</v>
      </c>
      <c r="BP103" s="211">
        <v>0</v>
      </c>
      <c r="BQ103" s="211">
        <v>0</v>
      </c>
      <c r="BR103" s="211">
        <v>0</v>
      </c>
      <c r="BS103" s="211">
        <v>0</v>
      </c>
      <c r="BT103" s="211">
        <v>0</v>
      </c>
      <c r="BU103" s="211">
        <v>0</v>
      </c>
      <c r="BV103" s="211">
        <v>0</v>
      </c>
      <c r="BW103" s="211">
        <v>0</v>
      </c>
      <c r="BX103" s="211">
        <v>0</v>
      </c>
      <c r="BY103" s="211">
        <v>0</v>
      </c>
      <c r="BZ103" s="211">
        <v>0</v>
      </c>
      <c r="CA103" s="211">
        <v>0</v>
      </c>
      <c r="CB103" s="211">
        <v>0</v>
      </c>
      <c r="CC103" s="211">
        <v>4.8045141192593679</v>
      </c>
      <c r="CD103" s="211">
        <v>4.8045141192593679</v>
      </c>
      <c r="CE103" s="211">
        <v>4.8045141192593679</v>
      </c>
      <c r="CF103" s="211">
        <v>4.8045141192593679</v>
      </c>
      <c r="CG103" s="211">
        <v>4.8045141192593679</v>
      </c>
      <c r="CH103" s="211">
        <v>4.8045141192593679</v>
      </c>
      <c r="CI103" s="211">
        <v>4.8045141192593679</v>
      </c>
      <c r="CJ103" s="211">
        <v>4.8045141192593679</v>
      </c>
      <c r="CK103" s="211">
        <v>4.8045141192593679</v>
      </c>
      <c r="CL103" s="211">
        <v>4.8045141192593679</v>
      </c>
      <c r="CM103" s="211">
        <v>4.8045141192593679</v>
      </c>
      <c r="CN103" s="211">
        <v>4.8045141192593679</v>
      </c>
      <c r="CO103" s="211">
        <v>4.8045141192593679</v>
      </c>
      <c r="CP103" s="211">
        <v>4.8045141192593679</v>
      </c>
      <c r="CQ103" s="211">
        <v>4.8045141192593679</v>
      </c>
      <c r="CR103" s="211">
        <v>4.8045141192593679</v>
      </c>
      <c r="CS103" s="211">
        <v>4.8045141192593679</v>
      </c>
      <c r="CT103" s="211">
        <v>4.8045141192593679</v>
      </c>
      <c r="CU103" s="211">
        <v>4.8045141192593679</v>
      </c>
      <c r="CV103" s="211">
        <v>4.8045141192593679</v>
      </c>
      <c r="CW103" s="211">
        <v>4.8045141192593679</v>
      </c>
      <c r="CX103" s="211">
        <v>4.8045141192593679</v>
      </c>
      <c r="CY103" s="211">
        <v>4.8045141192593679</v>
      </c>
      <c r="CZ103" s="211">
        <v>4.8045141192593679</v>
      </c>
      <c r="DA103" s="211">
        <v>4.8045141192593679</v>
      </c>
      <c r="DB103" s="211">
        <v>4.8045141192593679</v>
      </c>
      <c r="DC103" s="211">
        <v>1394.0941521923039</v>
      </c>
      <c r="DD103" s="211">
        <v>1394.0941521923039</v>
      </c>
      <c r="DE103" s="211">
        <v>1394.0941521923039</v>
      </c>
      <c r="DF103" s="211">
        <v>1394.0941521923039</v>
      </c>
      <c r="DG103" s="211">
        <v>1394.0941521923039</v>
      </c>
      <c r="DH103" s="211">
        <v>1394.0941521923039</v>
      </c>
      <c r="DI103" s="211">
        <v>1394.0941521923039</v>
      </c>
      <c r="DJ103" s="211">
        <v>1394.0941521923039</v>
      </c>
      <c r="DK103" s="211">
        <v>1394.0941521923039</v>
      </c>
      <c r="DL103" s="211">
        <v>1394.0941521923039</v>
      </c>
      <c r="DM103" s="211">
        <v>1394.0941521923039</v>
      </c>
      <c r="DN103" s="211">
        <v>1394.0941521923039</v>
      </c>
      <c r="DO103" s="211">
        <v>1394.0941521923039</v>
      </c>
      <c r="DP103" s="211">
        <v>1394.0941521923039</v>
      </c>
      <c r="DQ103" s="211">
        <v>1394.0941521923039</v>
      </c>
      <c r="DR103" s="211">
        <v>1394.0941521923039</v>
      </c>
      <c r="DS103" s="211">
        <v>1394.0941521923039</v>
      </c>
      <c r="DT103" s="211">
        <v>1394.0941521923039</v>
      </c>
      <c r="DU103" s="211">
        <v>1394.0941521923039</v>
      </c>
      <c r="DV103" s="211">
        <v>1394.0941521923039</v>
      </c>
      <c r="DW103" s="211">
        <v>1394.0941521923039</v>
      </c>
      <c r="DX103" s="211">
        <v>1394.0941521923039</v>
      </c>
      <c r="DY103" s="211">
        <v>1394.0941521923039</v>
      </c>
      <c r="DZ103" s="211">
        <v>1394.0941521923039</v>
      </c>
      <c r="EA103" s="211">
        <v>1394.0941521923039</v>
      </c>
      <c r="EB103" s="211">
        <v>1394.0941521923039</v>
      </c>
    </row>
    <row r="104" spans="1:132" ht="22.5" x14ac:dyDescent="0.2">
      <c r="A104" s="209">
        <v>2</v>
      </c>
      <c r="B104" s="209" t="s">
        <v>992</v>
      </c>
      <c r="C104" s="210">
        <v>0.28274117569839596</v>
      </c>
      <c r="D104" s="210">
        <v>0.28274117569839596</v>
      </c>
      <c r="E104" s="210">
        <v>0.28274117569839596</v>
      </c>
      <c r="F104" s="210">
        <v>0.28274117569839596</v>
      </c>
      <c r="G104" s="210">
        <v>0.28274117569839596</v>
      </c>
      <c r="H104" s="210">
        <v>0.28274117569839596</v>
      </c>
      <c r="I104" s="210">
        <v>0.22332003092135294</v>
      </c>
      <c r="J104" s="210">
        <v>0.22332003092135294</v>
      </c>
      <c r="K104" s="210">
        <v>0.22332003092135294</v>
      </c>
      <c r="L104" s="210">
        <v>0.22332003092135294</v>
      </c>
      <c r="M104" s="210">
        <v>0.22332003092135294</v>
      </c>
      <c r="N104" s="210">
        <v>0.22332003092135294</v>
      </c>
      <c r="O104" s="210">
        <v>0.22332003092135294</v>
      </c>
      <c r="P104" s="210">
        <v>0.22332003092135294</v>
      </c>
      <c r="Q104" s="210">
        <v>0.22332003092135294</v>
      </c>
      <c r="R104" s="210">
        <v>0.22332003092135294</v>
      </c>
      <c r="S104" s="210">
        <v>0.22332003092135294</v>
      </c>
      <c r="T104" s="210">
        <v>0.22332003092135294</v>
      </c>
      <c r="U104" s="210">
        <v>0.22332003092135294</v>
      </c>
      <c r="V104" s="210">
        <v>0.22332003092135294</v>
      </c>
      <c r="W104" s="210">
        <v>0.22332003092135294</v>
      </c>
      <c r="X104" s="210">
        <v>0.22332003092135294</v>
      </c>
      <c r="Y104" s="210">
        <v>0.22332003092135294</v>
      </c>
      <c r="Z104" s="210">
        <v>0.22332003092135294</v>
      </c>
      <c r="AA104" s="210">
        <v>0.22332003092135294</v>
      </c>
      <c r="AB104" s="210">
        <v>0.22332003092135294</v>
      </c>
      <c r="AC104" s="210">
        <v>0.14121962402567628</v>
      </c>
      <c r="AD104" s="210">
        <v>0.14121962402567628</v>
      </c>
      <c r="AE104" s="210">
        <v>0.14121962402567628</v>
      </c>
      <c r="AF104" s="210">
        <v>0.14121962402567628</v>
      </c>
      <c r="AG104" s="210">
        <v>0.14121962402567628</v>
      </c>
      <c r="AH104" s="210">
        <v>0.14121962402567628</v>
      </c>
      <c r="AI104" s="210">
        <v>0</v>
      </c>
      <c r="AJ104" s="210">
        <v>0</v>
      </c>
      <c r="AK104" s="210">
        <v>0</v>
      </c>
      <c r="AL104" s="210">
        <v>0</v>
      </c>
      <c r="AM104" s="210">
        <v>0</v>
      </c>
      <c r="AN104" s="210">
        <v>0</v>
      </c>
      <c r="AO104" s="210">
        <v>0</v>
      </c>
      <c r="AP104" s="210">
        <v>0</v>
      </c>
      <c r="AQ104" s="210">
        <v>0</v>
      </c>
      <c r="AR104" s="210">
        <v>0</v>
      </c>
      <c r="AS104" s="210">
        <v>0</v>
      </c>
      <c r="AT104" s="210">
        <v>0</v>
      </c>
      <c r="AU104" s="210">
        <v>0</v>
      </c>
      <c r="AV104" s="210">
        <v>0</v>
      </c>
      <c r="AW104" s="210">
        <v>0</v>
      </c>
      <c r="AX104" s="210">
        <v>0</v>
      </c>
      <c r="AY104" s="210">
        <v>0</v>
      </c>
      <c r="AZ104" s="210">
        <v>0</v>
      </c>
      <c r="BA104" s="210">
        <v>0</v>
      </c>
      <c r="BB104" s="210">
        <v>0</v>
      </c>
      <c r="BC104" s="211">
        <v>159.6362979470189</v>
      </c>
      <c r="BD104" s="211">
        <v>159.6362979470189</v>
      </c>
      <c r="BE104" s="211">
        <v>159.6362979470189</v>
      </c>
      <c r="BF104" s="211">
        <v>159.6362979470189</v>
      </c>
      <c r="BG104" s="211">
        <v>159.6362979470189</v>
      </c>
      <c r="BH104" s="211">
        <v>159.6362979470189</v>
      </c>
      <c r="BI104" s="211">
        <v>157.1511265552393</v>
      </c>
      <c r="BJ104" s="211">
        <v>157.1511265552393</v>
      </c>
      <c r="BK104" s="211">
        <v>157.1511265552393</v>
      </c>
      <c r="BL104" s="211">
        <v>157.1511265552393</v>
      </c>
      <c r="BM104" s="211">
        <v>157.1511265552393</v>
      </c>
      <c r="BN104" s="211">
        <v>157.1511265552393</v>
      </c>
      <c r="BO104" s="211">
        <v>157.1511265552393</v>
      </c>
      <c r="BP104" s="211">
        <v>157.1511265552393</v>
      </c>
      <c r="BQ104" s="211">
        <v>157.1511265552393</v>
      </c>
      <c r="BR104" s="211">
        <v>157.1511265552393</v>
      </c>
      <c r="BS104" s="211">
        <v>157.1511265552393</v>
      </c>
      <c r="BT104" s="211">
        <v>157.1511265552393</v>
      </c>
      <c r="BU104" s="211">
        <v>157.1511265552393</v>
      </c>
      <c r="BV104" s="211">
        <v>157.1511265552393</v>
      </c>
      <c r="BW104" s="211">
        <v>157.1511265552393</v>
      </c>
      <c r="BX104" s="211">
        <v>157.1511265552393</v>
      </c>
      <c r="BY104" s="211">
        <v>157.1511265552393</v>
      </c>
      <c r="BZ104" s="211">
        <v>157.1511265552393</v>
      </c>
      <c r="CA104" s="211">
        <v>157.1511265552393</v>
      </c>
      <c r="CB104" s="211">
        <v>157.1511265552393</v>
      </c>
      <c r="CC104" s="211">
        <v>3.8857364588244554</v>
      </c>
      <c r="CD104" s="211">
        <v>3.8857364588244554</v>
      </c>
      <c r="CE104" s="211">
        <v>3.8857364588244554</v>
      </c>
      <c r="CF104" s="211">
        <v>3.8857364588244554</v>
      </c>
      <c r="CG104" s="211">
        <v>3.8857364588244554</v>
      </c>
      <c r="CH104" s="211">
        <v>3.8857364588244554</v>
      </c>
      <c r="CI104" s="211">
        <v>3.8857364588244554</v>
      </c>
      <c r="CJ104" s="211">
        <v>3.6152689728747576</v>
      </c>
      <c r="CK104" s="211">
        <v>3.6152689728747576</v>
      </c>
      <c r="CL104" s="211">
        <v>3.6152689728747576</v>
      </c>
      <c r="CM104" s="211">
        <v>3.6152689728747576</v>
      </c>
      <c r="CN104" s="211">
        <v>3.6152689728747576</v>
      </c>
      <c r="CO104" s="211">
        <v>3.6152689728747576</v>
      </c>
      <c r="CP104" s="211">
        <v>3.6152689728747576</v>
      </c>
      <c r="CQ104" s="211">
        <v>3.6152689728747576</v>
      </c>
      <c r="CR104" s="211">
        <v>3.6152689728747576</v>
      </c>
      <c r="CS104" s="211">
        <v>3.6152689728747576</v>
      </c>
      <c r="CT104" s="211">
        <v>3.6152689728747576</v>
      </c>
      <c r="CU104" s="211">
        <v>3.6152689728747576</v>
      </c>
      <c r="CV104" s="211">
        <v>3.6152689728747576</v>
      </c>
      <c r="CW104" s="211">
        <v>3.6152689728747576</v>
      </c>
      <c r="CX104" s="211">
        <v>3.6152689728747576</v>
      </c>
      <c r="CY104" s="211">
        <v>3.6152689728747576</v>
      </c>
      <c r="CZ104" s="211">
        <v>3.6152689728747576</v>
      </c>
      <c r="DA104" s="211">
        <v>3.6152689728747576</v>
      </c>
      <c r="DB104" s="211">
        <v>3.6152689728747576</v>
      </c>
      <c r="DC104" s="211">
        <v>7478.0617347903672</v>
      </c>
      <c r="DD104" s="211">
        <v>7478.0617347903672</v>
      </c>
      <c r="DE104" s="211">
        <v>7478.0617347903672</v>
      </c>
      <c r="DF104" s="211">
        <v>7478.0617347903672</v>
      </c>
      <c r="DG104" s="211">
        <v>7478.0617347903672</v>
      </c>
      <c r="DH104" s="211">
        <v>7478.0617347903672</v>
      </c>
      <c r="DI104" s="211">
        <v>7478.0617347903672</v>
      </c>
      <c r="DJ104" s="211">
        <v>6957.549708661536</v>
      </c>
      <c r="DK104" s="211">
        <v>6957.549708661536</v>
      </c>
      <c r="DL104" s="211">
        <v>6957.549708661536</v>
      </c>
      <c r="DM104" s="211">
        <v>6957.549708661536</v>
      </c>
      <c r="DN104" s="211">
        <v>6957.549708661536</v>
      </c>
      <c r="DO104" s="211">
        <v>6957.549708661536</v>
      </c>
      <c r="DP104" s="211">
        <v>6957.549708661536</v>
      </c>
      <c r="DQ104" s="211">
        <v>6957.549708661536</v>
      </c>
      <c r="DR104" s="211">
        <v>6957.549708661536</v>
      </c>
      <c r="DS104" s="211">
        <v>6957.549708661536</v>
      </c>
      <c r="DT104" s="211">
        <v>6957.549708661536</v>
      </c>
      <c r="DU104" s="211">
        <v>6957.549708661536</v>
      </c>
      <c r="DV104" s="211">
        <v>6957.549708661536</v>
      </c>
      <c r="DW104" s="211">
        <v>6957.549708661536</v>
      </c>
      <c r="DX104" s="211">
        <v>6957.549708661536</v>
      </c>
      <c r="DY104" s="211">
        <v>6957.549708661536</v>
      </c>
      <c r="DZ104" s="211">
        <v>6957.549708661536</v>
      </c>
      <c r="EA104" s="211">
        <v>6957.549708661536</v>
      </c>
      <c r="EB104" s="211">
        <v>6957.549708661536</v>
      </c>
    </row>
    <row r="105" spans="1:132" ht="22.5" x14ac:dyDescent="0.2">
      <c r="A105" s="209">
        <v>3</v>
      </c>
      <c r="B105" s="209" t="s">
        <v>993</v>
      </c>
      <c r="C105" s="210">
        <v>0.59552167698904246</v>
      </c>
      <c r="D105" s="210">
        <v>0.59552167698904246</v>
      </c>
      <c r="E105" s="210">
        <v>0.59552167698904246</v>
      </c>
      <c r="F105" s="210">
        <v>0.59552167698904246</v>
      </c>
      <c r="G105" s="210">
        <v>0.59552167698904246</v>
      </c>
      <c r="H105" s="210">
        <v>0.59552167698904246</v>
      </c>
      <c r="I105" s="210">
        <v>0.59552167698904246</v>
      </c>
      <c r="J105" s="210">
        <v>0.59552167698904246</v>
      </c>
      <c r="K105" s="210">
        <v>0.59552167698904246</v>
      </c>
      <c r="L105" s="210">
        <v>0.59552167698904246</v>
      </c>
      <c r="M105" s="210">
        <v>0.59552167698904246</v>
      </c>
      <c r="N105" s="210">
        <v>0.59552167698904246</v>
      </c>
      <c r="O105" s="210">
        <v>0.59552167698904246</v>
      </c>
      <c r="P105" s="210">
        <v>0.59552167698904246</v>
      </c>
      <c r="Q105" s="210">
        <v>0.59552167698904246</v>
      </c>
      <c r="R105" s="210">
        <v>0.59552167698904246</v>
      </c>
      <c r="S105" s="210">
        <v>0.59552167698904246</v>
      </c>
      <c r="T105" s="210">
        <v>0.59552167698904246</v>
      </c>
      <c r="U105" s="210">
        <v>0.59552167698904246</v>
      </c>
      <c r="V105" s="210">
        <v>0.59552167698904246</v>
      </c>
      <c r="W105" s="210">
        <v>0.59552167698904246</v>
      </c>
      <c r="X105" s="210">
        <v>0.59552167698904246</v>
      </c>
      <c r="Y105" s="210">
        <v>0.59552167698904246</v>
      </c>
      <c r="Z105" s="210">
        <v>0.59552167698904246</v>
      </c>
      <c r="AA105" s="210">
        <v>0.59552167698904246</v>
      </c>
      <c r="AB105" s="210">
        <v>0.59552167698904246</v>
      </c>
      <c r="AC105" s="210">
        <v>0.22222222222222221</v>
      </c>
      <c r="AD105" s="210">
        <v>0.22222222222222221</v>
      </c>
      <c r="AE105" s="210">
        <v>0.22222222222222221</v>
      </c>
      <c r="AF105" s="210">
        <v>0.22222222222222221</v>
      </c>
      <c r="AG105" s="210">
        <v>0.22222222222222221</v>
      </c>
      <c r="AH105" s="210">
        <v>0</v>
      </c>
      <c r="AI105" s="210">
        <v>0</v>
      </c>
      <c r="AJ105" s="210">
        <v>0</v>
      </c>
      <c r="AK105" s="210">
        <v>0</v>
      </c>
      <c r="AL105" s="210">
        <v>0</v>
      </c>
      <c r="AM105" s="210">
        <v>0</v>
      </c>
      <c r="AN105" s="210">
        <v>0</v>
      </c>
      <c r="AO105" s="210">
        <v>0</v>
      </c>
      <c r="AP105" s="210">
        <v>0</v>
      </c>
      <c r="AQ105" s="210">
        <v>0</v>
      </c>
      <c r="AR105" s="210">
        <v>0</v>
      </c>
      <c r="AS105" s="210">
        <v>0</v>
      </c>
      <c r="AT105" s="210">
        <v>0</v>
      </c>
      <c r="AU105" s="210">
        <v>0</v>
      </c>
      <c r="AV105" s="210">
        <v>0</v>
      </c>
      <c r="AW105" s="210">
        <v>0</v>
      </c>
      <c r="AX105" s="210">
        <v>0</v>
      </c>
      <c r="AY105" s="210">
        <v>0</v>
      </c>
      <c r="AZ105" s="210">
        <v>0</v>
      </c>
      <c r="BA105" s="210">
        <v>0</v>
      </c>
      <c r="BB105" s="210">
        <v>0</v>
      </c>
      <c r="BC105" s="211">
        <v>162.42424034692723</v>
      </c>
      <c r="BD105" s="211">
        <v>162.42424034692723</v>
      </c>
      <c r="BE105" s="211">
        <v>162.42424034692723</v>
      </c>
      <c r="BF105" s="211">
        <v>162.42424034692723</v>
      </c>
      <c r="BG105" s="211">
        <v>162.42424034692723</v>
      </c>
      <c r="BH105" s="211">
        <v>158.70452877660134</v>
      </c>
      <c r="BI105" s="211">
        <v>158.70452877660134</v>
      </c>
      <c r="BJ105" s="211">
        <v>158.70452877660134</v>
      </c>
      <c r="BK105" s="211">
        <v>158.70452877660134</v>
      </c>
      <c r="BL105" s="211">
        <v>158.70452877660134</v>
      </c>
      <c r="BM105" s="211">
        <v>158.70452877660134</v>
      </c>
      <c r="BN105" s="211">
        <v>158.70452877660134</v>
      </c>
      <c r="BO105" s="211">
        <v>158.70452877660134</v>
      </c>
      <c r="BP105" s="211">
        <v>158.70452877660134</v>
      </c>
      <c r="BQ105" s="211">
        <v>158.70452877660134</v>
      </c>
      <c r="BR105" s="211">
        <v>158.70452877660134</v>
      </c>
      <c r="BS105" s="211">
        <v>158.70452877660134</v>
      </c>
      <c r="BT105" s="211">
        <v>158.70452877660134</v>
      </c>
      <c r="BU105" s="211">
        <v>158.70452877660134</v>
      </c>
      <c r="BV105" s="211">
        <v>158.70452877660134</v>
      </c>
      <c r="BW105" s="211">
        <v>158.70452877660134</v>
      </c>
      <c r="BX105" s="211">
        <v>158.70452877660134</v>
      </c>
      <c r="BY105" s="211">
        <v>158.70452877660134</v>
      </c>
      <c r="BZ105" s="211">
        <v>158.70452877660134</v>
      </c>
      <c r="CA105" s="211">
        <v>158.70452877660134</v>
      </c>
      <c r="CB105" s="211">
        <v>158.70452877660134</v>
      </c>
      <c r="CC105" s="211">
        <v>4.6569296178100998</v>
      </c>
      <c r="CD105" s="211">
        <v>4.6569296178100998</v>
      </c>
      <c r="CE105" s="211">
        <v>4.6569296178100998</v>
      </c>
      <c r="CF105" s="211">
        <v>4.6569296178100998</v>
      </c>
      <c r="CG105" s="211">
        <v>4.6569296178100998</v>
      </c>
      <c r="CH105" s="211">
        <v>4.6569296178100998</v>
      </c>
      <c r="CI105" s="211">
        <v>4.6569296178100998</v>
      </c>
      <c r="CJ105" s="211">
        <v>4.6569296178100998</v>
      </c>
      <c r="CK105" s="211">
        <v>4.6569296178100998</v>
      </c>
      <c r="CL105" s="211">
        <v>4.6569296178100998</v>
      </c>
      <c r="CM105" s="211">
        <v>4.6569296178100998</v>
      </c>
      <c r="CN105" s="211">
        <v>4.6569296178100998</v>
      </c>
      <c r="CO105" s="211">
        <v>4.6569296178100998</v>
      </c>
      <c r="CP105" s="211">
        <v>4.6569296178100998</v>
      </c>
      <c r="CQ105" s="211">
        <v>4.6569296178100998</v>
      </c>
      <c r="CR105" s="211">
        <v>4.6569296178100998</v>
      </c>
      <c r="CS105" s="211">
        <v>4.6569296178100998</v>
      </c>
      <c r="CT105" s="211">
        <v>4.6569296178100998</v>
      </c>
      <c r="CU105" s="211">
        <v>4.6569296178100998</v>
      </c>
      <c r="CV105" s="211">
        <v>4.6569296178100998</v>
      </c>
      <c r="CW105" s="211">
        <v>4.6569296178100998</v>
      </c>
      <c r="CX105" s="211">
        <v>4.6569296178100998</v>
      </c>
      <c r="CY105" s="211">
        <v>4.6569296178100998</v>
      </c>
      <c r="CZ105" s="211">
        <v>4.6569296178100998</v>
      </c>
      <c r="DA105" s="211">
        <v>4.6569296178100998</v>
      </c>
      <c r="DB105" s="211">
        <v>4.6569296178100998</v>
      </c>
      <c r="DC105" s="211">
        <v>681.09085877950395</v>
      </c>
      <c r="DD105" s="211">
        <v>681.09085877950395</v>
      </c>
      <c r="DE105" s="211">
        <v>681.09085877950395</v>
      </c>
      <c r="DF105" s="211">
        <v>681.09085877950395</v>
      </c>
      <c r="DG105" s="211">
        <v>681.09085877950395</v>
      </c>
      <c r="DH105" s="211">
        <v>681.09085877950395</v>
      </c>
      <c r="DI105" s="211">
        <v>681.09085877950395</v>
      </c>
      <c r="DJ105" s="211">
        <v>681.09085877950395</v>
      </c>
      <c r="DK105" s="211">
        <v>681.09085877950395</v>
      </c>
      <c r="DL105" s="211">
        <v>681.09085877950395</v>
      </c>
      <c r="DM105" s="211">
        <v>681.09085877950395</v>
      </c>
      <c r="DN105" s="211">
        <v>681.09085877950395</v>
      </c>
      <c r="DO105" s="211">
        <v>681.09085877950395</v>
      </c>
      <c r="DP105" s="211">
        <v>681.09085877950395</v>
      </c>
      <c r="DQ105" s="211">
        <v>681.09085877950395</v>
      </c>
      <c r="DR105" s="211">
        <v>681.09085877950395</v>
      </c>
      <c r="DS105" s="211">
        <v>681.09085877950395</v>
      </c>
      <c r="DT105" s="211">
        <v>681.09085877950395</v>
      </c>
      <c r="DU105" s="211">
        <v>681.09085877950395</v>
      </c>
      <c r="DV105" s="211">
        <v>681.09085877950395</v>
      </c>
      <c r="DW105" s="211">
        <v>681.09085877950395</v>
      </c>
      <c r="DX105" s="211">
        <v>681.09085877950395</v>
      </c>
      <c r="DY105" s="211">
        <v>681.09085877950395</v>
      </c>
      <c r="DZ105" s="211">
        <v>681.09085877950395</v>
      </c>
      <c r="EA105" s="211">
        <v>681.09085877950395</v>
      </c>
      <c r="EB105" s="211">
        <v>681.09085877950395</v>
      </c>
    </row>
    <row r="106" spans="1:132" ht="22.5" x14ac:dyDescent="0.2">
      <c r="A106" s="209">
        <v>4</v>
      </c>
      <c r="B106" s="209" t="s">
        <v>994</v>
      </c>
      <c r="C106" s="210">
        <v>0</v>
      </c>
      <c r="D106" s="210">
        <v>0</v>
      </c>
      <c r="E106" s="210">
        <v>0</v>
      </c>
      <c r="F106" s="210">
        <v>0</v>
      </c>
      <c r="G106" s="210">
        <v>0</v>
      </c>
      <c r="H106" s="210">
        <v>0</v>
      </c>
      <c r="I106" s="210">
        <v>0</v>
      </c>
      <c r="J106" s="210">
        <v>0</v>
      </c>
      <c r="K106" s="210">
        <v>0</v>
      </c>
      <c r="L106" s="210">
        <v>0</v>
      </c>
      <c r="M106" s="210">
        <v>0</v>
      </c>
      <c r="N106" s="210">
        <v>0</v>
      </c>
      <c r="O106" s="210">
        <v>0</v>
      </c>
      <c r="P106" s="210">
        <v>0</v>
      </c>
      <c r="Q106" s="210">
        <v>0</v>
      </c>
      <c r="R106" s="210">
        <v>0</v>
      </c>
      <c r="S106" s="210">
        <v>0</v>
      </c>
      <c r="T106" s="210">
        <v>0</v>
      </c>
      <c r="U106" s="210">
        <v>0</v>
      </c>
      <c r="V106" s="210">
        <v>0</v>
      </c>
      <c r="W106" s="210">
        <v>0</v>
      </c>
      <c r="X106" s="210">
        <v>0</v>
      </c>
      <c r="Y106" s="210">
        <v>0</v>
      </c>
      <c r="Z106" s="210">
        <v>0</v>
      </c>
      <c r="AA106" s="210">
        <v>0</v>
      </c>
      <c r="AB106" s="210">
        <v>0</v>
      </c>
      <c r="AC106" s="210">
        <v>20</v>
      </c>
      <c r="AD106" s="210">
        <v>20</v>
      </c>
      <c r="AE106" s="210">
        <v>20</v>
      </c>
      <c r="AF106" s="210">
        <v>20</v>
      </c>
      <c r="AG106" s="210">
        <v>20</v>
      </c>
      <c r="AH106" s="210">
        <v>20</v>
      </c>
      <c r="AI106" s="210">
        <v>0</v>
      </c>
      <c r="AJ106" s="210">
        <v>0</v>
      </c>
      <c r="AK106" s="210">
        <v>0</v>
      </c>
      <c r="AL106" s="210">
        <v>0</v>
      </c>
      <c r="AM106" s="210">
        <v>0</v>
      </c>
      <c r="AN106" s="210">
        <v>0</v>
      </c>
      <c r="AO106" s="210">
        <v>0</v>
      </c>
      <c r="AP106" s="210">
        <v>0</v>
      </c>
      <c r="AQ106" s="210">
        <v>0</v>
      </c>
      <c r="AR106" s="210">
        <v>0</v>
      </c>
      <c r="AS106" s="210">
        <v>0</v>
      </c>
      <c r="AT106" s="210">
        <v>0</v>
      </c>
      <c r="AU106" s="210">
        <v>0</v>
      </c>
      <c r="AV106" s="210">
        <v>0</v>
      </c>
      <c r="AW106" s="210">
        <v>0</v>
      </c>
      <c r="AX106" s="210">
        <v>0</v>
      </c>
      <c r="AY106" s="210">
        <v>0</v>
      </c>
      <c r="AZ106" s="210">
        <v>0</v>
      </c>
      <c r="BA106" s="210">
        <v>0</v>
      </c>
      <c r="BB106" s="210">
        <v>0</v>
      </c>
      <c r="BC106" s="211">
        <v>285.40540540540547</v>
      </c>
      <c r="BD106" s="211">
        <v>285.40540540540547</v>
      </c>
      <c r="BE106" s="211">
        <v>285.40540540540547</v>
      </c>
      <c r="BF106" s="211">
        <v>285.40540540540547</v>
      </c>
      <c r="BG106" s="211">
        <v>285.40540540540547</v>
      </c>
      <c r="BH106" s="211">
        <v>285.40540540540547</v>
      </c>
      <c r="BI106" s="211">
        <v>0</v>
      </c>
      <c r="BJ106" s="211">
        <v>0</v>
      </c>
      <c r="BK106" s="211">
        <v>0</v>
      </c>
      <c r="BL106" s="211">
        <v>0</v>
      </c>
      <c r="BM106" s="211">
        <v>0</v>
      </c>
      <c r="BN106" s="211">
        <v>0</v>
      </c>
      <c r="BO106" s="211">
        <v>0</v>
      </c>
      <c r="BP106" s="211">
        <v>0</v>
      </c>
      <c r="BQ106" s="211">
        <v>0</v>
      </c>
      <c r="BR106" s="211">
        <v>0</v>
      </c>
      <c r="BS106" s="211">
        <v>0</v>
      </c>
      <c r="BT106" s="211">
        <v>0</v>
      </c>
      <c r="BU106" s="211">
        <v>0</v>
      </c>
      <c r="BV106" s="211">
        <v>0</v>
      </c>
      <c r="BW106" s="211">
        <v>0</v>
      </c>
      <c r="BX106" s="211">
        <v>0</v>
      </c>
      <c r="BY106" s="211">
        <v>0</v>
      </c>
      <c r="BZ106" s="211">
        <v>0</v>
      </c>
      <c r="CA106" s="211">
        <v>0</v>
      </c>
      <c r="CB106" s="211">
        <v>0</v>
      </c>
      <c r="CC106" s="211" t="s">
        <v>132</v>
      </c>
      <c r="CD106" s="211" t="s">
        <v>132</v>
      </c>
      <c r="CE106" s="211" t="s">
        <v>132</v>
      </c>
      <c r="CF106" s="211" t="s">
        <v>132</v>
      </c>
      <c r="CG106" s="211" t="s">
        <v>132</v>
      </c>
      <c r="CH106" s="211" t="s">
        <v>132</v>
      </c>
      <c r="CI106" s="211" t="s">
        <v>132</v>
      </c>
      <c r="CJ106" s="211" t="s">
        <v>132</v>
      </c>
      <c r="CK106" s="211" t="s">
        <v>132</v>
      </c>
      <c r="CL106" s="211" t="s">
        <v>132</v>
      </c>
      <c r="CM106" s="211" t="s">
        <v>132</v>
      </c>
      <c r="CN106" s="211" t="s">
        <v>132</v>
      </c>
      <c r="CO106" s="211" t="s">
        <v>132</v>
      </c>
      <c r="CP106" s="211" t="s">
        <v>132</v>
      </c>
      <c r="CQ106" s="211" t="s">
        <v>132</v>
      </c>
      <c r="CR106" s="211" t="s">
        <v>132</v>
      </c>
      <c r="CS106" s="211" t="s">
        <v>132</v>
      </c>
      <c r="CT106" s="211" t="s">
        <v>132</v>
      </c>
      <c r="CU106" s="211" t="s">
        <v>132</v>
      </c>
      <c r="CV106" s="211" t="s">
        <v>132</v>
      </c>
      <c r="CW106" s="211" t="s">
        <v>132</v>
      </c>
      <c r="CX106" s="211" t="s">
        <v>132</v>
      </c>
      <c r="CY106" s="211" t="s">
        <v>132</v>
      </c>
      <c r="CZ106" s="211" t="s">
        <v>132</v>
      </c>
      <c r="DA106" s="211" t="s">
        <v>132</v>
      </c>
      <c r="DB106" s="211" t="s">
        <v>132</v>
      </c>
      <c r="DC106" s="211">
        <v>0</v>
      </c>
      <c r="DD106" s="211">
        <v>0</v>
      </c>
      <c r="DE106" s="211">
        <v>0</v>
      </c>
      <c r="DF106" s="211">
        <v>0</v>
      </c>
      <c r="DG106" s="211">
        <v>0</v>
      </c>
      <c r="DH106" s="211">
        <v>0</v>
      </c>
      <c r="DI106" s="211">
        <v>0</v>
      </c>
      <c r="DJ106" s="211">
        <v>0</v>
      </c>
      <c r="DK106" s="211">
        <v>0</v>
      </c>
      <c r="DL106" s="211">
        <v>0</v>
      </c>
      <c r="DM106" s="211">
        <v>0</v>
      </c>
      <c r="DN106" s="211">
        <v>0</v>
      </c>
      <c r="DO106" s="211">
        <v>0</v>
      </c>
      <c r="DP106" s="211">
        <v>0</v>
      </c>
      <c r="DQ106" s="211">
        <v>0</v>
      </c>
      <c r="DR106" s="211">
        <v>0</v>
      </c>
      <c r="DS106" s="211">
        <v>0</v>
      </c>
      <c r="DT106" s="211">
        <v>0</v>
      </c>
      <c r="DU106" s="211">
        <v>0</v>
      </c>
      <c r="DV106" s="211">
        <v>0</v>
      </c>
      <c r="DW106" s="211">
        <v>0</v>
      </c>
      <c r="DX106" s="211">
        <v>0</v>
      </c>
      <c r="DY106" s="211">
        <v>0</v>
      </c>
      <c r="DZ106" s="211">
        <v>0</v>
      </c>
      <c r="EA106" s="211">
        <v>0</v>
      </c>
      <c r="EB106" s="211">
        <v>0</v>
      </c>
    </row>
    <row r="107" spans="1:132" ht="22.5" x14ac:dyDescent="0.2">
      <c r="A107" s="209">
        <v>5</v>
      </c>
      <c r="B107" s="209" t="s">
        <v>995</v>
      </c>
      <c r="C107" s="210">
        <v>0.52842950750369899</v>
      </c>
      <c r="D107" s="210">
        <v>0.52842950750369899</v>
      </c>
      <c r="E107" s="210">
        <v>0.52842950750369899</v>
      </c>
      <c r="F107" s="210">
        <v>0.52842950750369899</v>
      </c>
      <c r="G107" s="210">
        <v>0.52842950750369899</v>
      </c>
      <c r="H107" s="210">
        <v>0.52842950750369899</v>
      </c>
      <c r="I107" s="210">
        <v>0.52842950750369899</v>
      </c>
      <c r="J107" s="210">
        <v>0.52842950750369899</v>
      </c>
      <c r="K107" s="210">
        <v>0.52842950750369899</v>
      </c>
      <c r="L107" s="210">
        <v>0.52842950750369899</v>
      </c>
      <c r="M107" s="210">
        <v>0.52842950750369899</v>
      </c>
      <c r="N107" s="210">
        <v>0.52842950750369899</v>
      </c>
      <c r="O107" s="210">
        <v>0.52842950750369899</v>
      </c>
      <c r="P107" s="210">
        <v>0.52842950750369899</v>
      </c>
      <c r="Q107" s="210">
        <v>0.52842950750369899</v>
      </c>
      <c r="R107" s="210">
        <v>0.52842950750369899</v>
      </c>
      <c r="S107" s="210">
        <v>0.52842950750369899</v>
      </c>
      <c r="T107" s="210">
        <v>0.52842950750369899</v>
      </c>
      <c r="U107" s="210">
        <v>0.52842950750369899</v>
      </c>
      <c r="V107" s="210">
        <v>0.52842950750369899</v>
      </c>
      <c r="W107" s="210">
        <v>0.52842950750369899</v>
      </c>
      <c r="X107" s="210">
        <v>0.52842950750369899</v>
      </c>
      <c r="Y107" s="210">
        <v>0.52842950750369899</v>
      </c>
      <c r="Z107" s="210">
        <v>0.52842950750369899</v>
      </c>
      <c r="AA107" s="210">
        <v>0.52842950750369899</v>
      </c>
      <c r="AB107" s="210">
        <v>0.52842950750369899</v>
      </c>
      <c r="AC107" s="210">
        <v>0.29069767441860467</v>
      </c>
      <c r="AD107" s="210">
        <v>0.29069767441860467</v>
      </c>
      <c r="AE107" s="210">
        <v>0.29069767441860467</v>
      </c>
      <c r="AF107" s="210">
        <v>0.29069767441860467</v>
      </c>
      <c r="AG107" s="210">
        <v>0.29069767441860467</v>
      </c>
      <c r="AH107" s="210">
        <v>0</v>
      </c>
      <c r="AI107" s="210">
        <v>0</v>
      </c>
      <c r="AJ107" s="210">
        <v>0</v>
      </c>
      <c r="AK107" s="210">
        <v>0</v>
      </c>
      <c r="AL107" s="210">
        <v>0</v>
      </c>
      <c r="AM107" s="210">
        <v>0</v>
      </c>
      <c r="AN107" s="210">
        <v>0</v>
      </c>
      <c r="AO107" s="210">
        <v>0</v>
      </c>
      <c r="AP107" s="210">
        <v>0</v>
      </c>
      <c r="AQ107" s="210">
        <v>0</v>
      </c>
      <c r="AR107" s="210">
        <v>0</v>
      </c>
      <c r="AS107" s="210">
        <v>0</v>
      </c>
      <c r="AT107" s="210">
        <v>0</v>
      </c>
      <c r="AU107" s="210">
        <v>0</v>
      </c>
      <c r="AV107" s="210">
        <v>0</v>
      </c>
      <c r="AW107" s="210">
        <v>0</v>
      </c>
      <c r="AX107" s="210">
        <v>0</v>
      </c>
      <c r="AY107" s="210">
        <v>0</v>
      </c>
      <c r="AZ107" s="210">
        <v>0</v>
      </c>
      <c r="BA107" s="210">
        <v>0</v>
      </c>
      <c r="BB107" s="210">
        <v>0</v>
      </c>
      <c r="BC107" s="211">
        <v>164.18714862459859</v>
      </c>
      <c r="BD107" s="211">
        <v>164.18714862459859</v>
      </c>
      <c r="BE107" s="211">
        <v>164.18714862459859</v>
      </c>
      <c r="BF107" s="211">
        <v>164.18714862459859</v>
      </c>
      <c r="BG107" s="211">
        <v>164.18714862459859</v>
      </c>
      <c r="BH107" s="211">
        <v>160.79812877191733</v>
      </c>
      <c r="BI107" s="211">
        <v>160.79812877191733</v>
      </c>
      <c r="BJ107" s="211">
        <v>160.79812877191733</v>
      </c>
      <c r="BK107" s="211">
        <v>160.79812877191733</v>
      </c>
      <c r="BL107" s="211">
        <v>160.79812877191733</v>
      </c>
      <c r="BM107" s="211">
        <v>160.79812877191733</v>
      </c>
      <c r="BN107" s="211">
        <v>160.79812877191733</v>
      </c>
      <c r="BO107" s="211">
        <v>160.79812877191733</v>
      </c>
      <c r="BP107" s="211">
        <v>160.79812877191733</v>
      </c>
      <c r="BQ107" s="211">
        <v>160.79812877191733</v>
      </c>
      <c r="BR107" s="211">
        <v>160.79812877191733</v>
      </c>
      <c r="BS107" s="211">
        <v>160.79812877191733</v>
      </c>
      <c r="BT107" s="211">
        <v>160.79812877191733</v>
      </c>
      <c r="BU107" s="211">
        <v>160.79812877191733</v>
      </c>
      <c r="BV107" s="211">
        <v>160.79812877191733</v>
      </c>
      <c r="BW107" s="211">
        <v>160.79812877191733</v>
      </c>
      <c r="BX107" s="211">
        <v>160.79812877191733</v>
      </c>
      <c r="BY107" s="211">
        <v>160.79812877191733</v>
      </c>
      <c r="BZ107" s="211">
        <v>160.79812877191733</v>
      </c>
      <c r="CA107" s="211">
        <v>160.79812877191733</v>
      </c>
      <c r="CB107" s="211">
        <v>160.79812877191733</v>
      </c>
      <c r="CC107" s="211">
        <v>3.703396634930038</v>
      </c>
      <c r="CD107" s="211">
        <v>3.703396634930038</v>
      </c>
      <c r="CE107" s="211">
        <v>3.703396634930038</v>
      </c>
      <c r="CF107" s="211">
        <v>3.703396634930038</v>
      </c>
      <c r="CG107" s="211">
        <v>3.703396634930038</v>
      </c>
      <c r="CH107" s="211">
        <v>3.703396634930038</v>
      </c>
      <c r="CI107" s="211">
        <v>3.703396634930038</v>
      </c>
      <c r="CJ107" s="211">
        <v>3.703396634930038</v>
      </c>
      <c r="CK107" s="211">
        <v>3.703396634930038</v>
      </c>
      <c r="CL107" s="211">
        <v>3.703396634930038</v>
      </c>
      <c r="CM107" s="211">
        <v>3.703396634930038</v>
      </c>
      <c r="CN107" s="211">
        <v>3.703396634930038</v>
      </c>
      <c r="CO107" s="211">
        <v>3.703396634930038</v>
      </c>
      <c r="CP107" s="211">
        <v>3.703396634930038</v>
      </c>
      <c r="CQ107" s="211">
        <v>3.703396634930038</v>
      </c>
      <c r="CR107" s="211">
        <v>3.703396634930038</v>
      </c>
      <c r="CS107" s="211">
        <v>3.703396634930038</v>
      </c>
      <c r="CT107" s="211">
        <v>3.703396634930038</v>
      </c>
      <c r="CU107" s="211">
        <v>3.703396634930038</v>
      </c>
      <c r="CV107" s="211">
        <v>3.703396634930038</v>
      </c>
      <c r="CW107" s="211">
        <v>3.703396634930038</v>
      </c>
      <c r="CX107" s="211">
        <v>3.703396634930038</v>
      </c>
      <c r="CY107" s="211">
        <v>3.703396634930038</v>
      </c>
      <c r="CZ107" s="211">
        <v>3.703396634930038</v>
      </c>
      <c r="DA107" s="211">
        <v>3.703396634930038</v>
      </c>
      <c r="DB107" s="211">
        <v>3.703396634930038</v>
      </c>
      <c r="DC107" s="211">
        <v>665.28261557479391</v>
      </c>
      <c r="DD107" s="211">
        <v>665.28261557479391</v>
      </c>
      <c r="DE107" s="211">
        <v>665.28261557479391</v>
      </c>
      <c r="DF107" s="211">
        <v>665.28261557479391</v>
      </c>
      <c r="DG107" s="211">
        <v>665.28261557479391</v>
      </c>
      <c r="DH107" s="211">
        <v>665.28261557479391</v>
      </c>
      <c r="DI107" s="211">
        <v>665.28261557479391</v>
      </c>
      <c r="DJ107" s="211">
        <v>665.28261557479391</v>
      </c>
      <c r="DK107" s="211">
        <v>665.28261557479391</v>
      </c>
      <c r="DL107" s="211">
        <v>665.28261557479391</v>
      </c>
      <c r="DM107" s="211">
        <v>665.28261557479391</v>
      </c>
      <c r="DN107" s="211">
        <v>665.28261557479391</v>
      </c>
      <c r="DO107" s="211">
        <v>665.28261557479391</v>
      </c>
      <c r="DP107" s="211">
        <v>665.28261557479391</v>
      </c>
      <c r="DQ107" s="211">
        <v>665.28261557479391</v>
      </c>
      <c r="DR107" s="211">
        <v>665.28261557479391</v>
      </c>
      <c r="DS107" s="211">
        <v>665.28261557479391</v>
      </c>
      <c r="DT107" s="211">
        <v>665.28261557479391</v>
      </c>
      <c r="DU107" s="211">
        <v>665.28261557479391</v>
      </c>
      <c r="DV107" s="211">
        <v>665.28261557479391</v>
      </c>
      <c r="DW107" s="211">
        <v>665.28261557479391</v>
      </c>
      <c r="DX107" s="211">
        <v>665.28261557479391</v>
      </c>
      <c r="DY107" s="211">
        <v>665.28261557479391</v>
      </c>
      <c r="DZ107" s="211">
        <v>665.28261557479391</v>
      </c>
      <c r="EA107" s="211">
        <v>665.28261557479391</v>
      </c>
      <c r="EB107" s="211">
        <v>665.28261557479391</v>
      </c>
    </row>
    <row r="108" spans="1:132" ht="22.5" x14ac:dyDescent="0.2">
      <c r="A108" s="209">
        <v>6</v>
      </c>
      <c r="B108" s="209" t="s">
        <v>996</v>
      </c>
      <c r="C108" s="210">
        <v>0.28274117569839596</v>
      </c>
      <c r="D108" s="210">
        <v>0.28274117569839596</v>
      </c>
      <c r="E108" s="210">
        <v>0.28274117569839596</v>
      </c>
      <c r="F108" s="210">
        <v>0.28274117569839596</v>
      </c>
      <c r="G108" s="210">
        <v>0.28274117569839596</v>
      </c>
      <c r="H108" s="210">
        <v>0.26276444460894655</v>
      </c>
      <c r="I108" s="210">
        <v>0.26276444460894655</v>
      </c>
      <c r="J108" s="210">
        <v>0.26276444460894655</v>
      </c>
      <c r="K108" s="210">
        <v>0.26276444460894655</v>
      </c>
      <c r="L108" s="210">
        <v>0.26276444460894655</v>
      </c>
      <c r="M108" s="210">
        <v>0.26276444460894655</v>
      </c>
      <c r="N108" s="210">
        <v>0.26276444460894655</v>
      </c>
      <c r="O108" s="210">
        <v>0.26276444460894655</v>
      </c>
      <c r="P108" s="210">
        <v>0.26276444460894655</v>
      </c>
      <c r="Q108" s="210">
        <v>0.26276444460894655</v>
      </c>
      <c r="R108" s="210">
        <v>0.26276444460894655</v>
      </c>
      <c r="S108" s="210">
        <v>0.26276444460894655</v>
      </c>
      <c r="T108" s="210">
        <v>0.26276444460894655</v>
      </c>
      <c r="U108" s="210">
        <v>0.26276444460894655</v>
      </c>
      <c r="V108" s="210">
        <v>0.26276444460894655</v>
      </c>
      <c r="W108" s="210">
        <v>0.26276444460894655</v>
      </c>
      <c r="X108" s="210">
        <v>0.26276444460894655</v>
      </c>
      <c r="Y108" s="210">
        <v>0.26276444460894655</v>
      </c>
      <c r="Z108" s="210">
        <v>0.26276444460894655</v>
      </c>
      <c r="AA108" s="210">
        <v>0.26276444460894655</v>
      </c>
      <c r="AB108" s="210">
        <v>0.26276444460894655</v>
      </c>
      <c r="AC108" s="210">
        <v>0.14121962402567628</v>
      </c>
      <c r="AD108" s="210">
        <v>0.14121962402567628</v>
      </c>
      <c r="AE108" s="210">
        <v>0.14121962402567628</v>
      </c>
      <c r="AF108" s="210">
        <v>0.14121962402567628</v>
      </c>
      <c r="AG108" s="210">
        <v>0.14121962402567628</v>
      </c>
      <c r="AH108" s="210">
        <v>0</v>
      </c>
      <c r="AI108" s="210">
        <v>0</v>
      </c>
      <c r="AJ108" s="210">
        <v>0</v>
      </c>
      <c r="AK108" s="210">
        <v>0</v>
      </c>
      <c r="AL108" s="210">
        <v>0</v>
      </c>
      <c r="AM108" s="210">
        <v>0</v>
      </c>
      <c r="AN108" s="210">
        <v>0</v>
      </c>
      <c r="AO108" s="210">
        <v>0</v>
      </c>
      <c r="AP108" s="210">
        <v>0</v>
      </c>
      <c r="AQ108" s="210">
        <v>0</v>
      </c>
      <c r="AR108" s="210">
        <v>0</v>
      </c>
      <c r="AS108" s="210">
        <v>0</v>
      </c>
      <c r="AT108" s="210">
        <v>0</v>
      </c>
      <c r="AU108" s="210">
        <v>0</v>
      </c>
      <c r="AV108" s="210">
        <v>0</v>
      </c>
      <c r="AW108" s="210">
        <v>0</v>
      </c>
      <c r="AX108" s="210">
        <v>0</v>
      </c>
      <c r="AY108" s="210">
        <v>0</v>
      </c>
      <c r="AZ108" s="210">
        <v>0</v>
      </c>
      <c r="BA108" s="210">
        <v>0</v>
      </c>
      <c r="BB108" s="210">
        <v>0</v>
      </c>
      <c r="BC108" s="211">
        <v>159.2026542573935</v>
      </c>
      <c r="BD108" s="211">
        <v>159.2026542573935</v>
      </c>
      <c r="BE108" s="211">
        <v>159.2026542573935</v>
      </c>
      <c r="BF108" s="211">
        <v>159.2026542573935</v>
      </c>
      <c r="BG108" s="211">
        <v>159.2026542573935</v>
      </c>
      <c r="BH108" s="211">
        <v>157.21360536903134</v>
      </c>
      <c r="BI108" s="211">
        <v>157.21360536903134</v>
      </c>
      <c r="BJ108" s="211">
        <v>157.21360536903134</v>
      </c>
      <c r="BK108" s="211">
        <v>157.21360536903134</v>
      </c>
      <c r="BL108" s="211">
        <v>157.21360536903134</v>
      </c>
      <c r="BM108" s="211">
        <v>157.21360536903134</v>
      </c>
      <c r="BN108" s="211">
        <v>157.21360536903134</v>
      </c>
      <c r="BO108" s="211">
        <v>157.21360536903134</v>
      </c>
      <c r="BP108" s="211">
        <v>157.21360536903134</v>
      </c>
      <c r="BQ108" s="211">
        <v>157.21360536903134</v>
      </c>
      <c r="BR108" s="211">
        <v>157.21360536903134</v>
      </c>
      <c r="BS108" s="211">
        <v>157.21360536903134</v>
      </c>
      <c r="BT108" s="211">
        <v>157.21360536903134</v>
      </c>
      <c r="BU108" s="211">
        <v>157.21360536903134</v>
      </c>
      <c r="BV108" s="211">
        <v>157.21360536903134</v>
      </c>
      <c r="BW108" s="211">
        <v>157.21360536903134</v>
      </c>
      <c r="BX108" s="211">
        <v>157.21360536903134</v>
      </c>
      <c r="BY108" s="211">
        <v>157.21360536903134</v>
      </c>
      <c r="BZ108" s="211">
        <v>157.21360536903134</v>
      </c>
      <c r="CA108" s="211">
        <v>157.21360536903134</v>
      </c>
      <c r="CB108" s="211">
        <v>157.21360536903134</v>
      </c>
      <c r="CC108" s="211">
        <v>4.3216485060839114</v>
      </c>
      <c r="CD108" s="211">
        <v>4.3216485060839114</v>
      </c>
      <c r="CE108" s="211">
        <v>4.3216485060839114</v>
      </c>
      <c r="CF108" s="211">
        <v>4.3216485060839114</v>
      </c>
      <c r="CG108" s="211">
        <v>4.3216485060839114</v>
      </c>
      <c r="CH108" s="211">
        <v>4.3216485060839114</v>
      </c>
      <c r="CI108" s="211">
        <v>4.209827447929567</v>
      </c>
      <c r="CJ108" s="211">
        <v>4.209827447929567</v>
      </c>
      <c r="CK108" s="211">
        <v>4.209827447929567</v>
      </c>
      <c r="CL108" s="211">
        <v>4.209827447929567</v>
      </c>
      <c r="CM108" s="211">
        <v>4.209827447929567</v>
      </c>
      <c r="CN108" s="211">
        <v>4.209827447929567</v>
      </c>
      <c r="CO108" s="211">
        <v>4.209827447929567</v>
      </c>
      <c r="CP108" s="211">
        <v>4.209827447929567</v>
      </c>
      <c r="CQ108" s="211">
        <v>4.209827447929567</v>
      </c>
      <c r="CR108" s="211">
        <v>4.209827447929567</v>
      </c>
      <c r="CS108" s="211">
        <v>4.209827447929567</v>
      </c>
      <c r="CT108" s="211">
        <v>4.209827447929567</v>
      </c>
      <c r="CU108" s="211">
        <v>4.209827447929567</v>
      </c>
      <c r="CV108" s="211">
        <v>4.209827447929567</v>
      </c>
      <c r="CW108" s="211">
        <v>4.209827447929567</v>
      </c>
      <c r="CX108" s="211">
        <v>4.209827447929567</v>
      </c>
      <c r="CY108" s="211">
        <v>4.209827447929567</v>
      </c>
      <c r="CZ108" s="211">
        <v>4.209827447929567</v>
      </c>
      <c r="DA108" s="211">
        <v>4.209827447929567</v>
      </c>
      <c r="DB108" s="211">
        <v>4.209827447929567</v>
      </c>
      <c r="DC108" s="211">
        <v>4227.5752935683267</v>
      </c>
      <c r="DD108" s="211">
        <v>4227.5752935683267</v>
      </c>
      <c r="DE108" s="211">
        <v>4227.5752935683267</v>
      </c>
      <c r="DF108" s="211">
        <v>4227.5752935683267</v>
      </c>
      <c r="DG108" s="211">
        <v>4227.5752935683267</v>
      </c>
      <c r="DH108" s="211">
        <v>4227.5752935683267</v>
      </c>
      <c r="DI108" s="211">
        <v>4118.188345025781</v>
      </c>
      <c r="DJ108" s="211">
        <v>4118.188345025781</v>
      </c>
      <c r="DK108" s="211">
        <v>4118.188345025781</v>
      </c>
      <c r="DL108" s="211">
        <v>4118.188345025781</v>
      </c>
      <c r="DM108" s="211">
        <v>4118.188345025781</v>
      </c>
      <c r="DN108" s="211">
        <v>4118.188345025781</v>
      </c>
      <c r="DO108" s="211">
        <v>4118.188345025781</v>
      </c>
      <c r="DP108" s="211">
        <v>4118.188345025781</v>
      </c>
      <c r="DQ108" s="211">
        <v>4118.188345025781</v>
      </c>
      <c r="DR108" s="211">
        <v>4118.188345025781</v>
      </c>
      <c r="DS108" s="211">
        <v>4118.188345025781</v>
      </c>
      <c r="DT108" s="211">
        <v>4118.188345025781</v>
      </c>
      <c r="DU108" s="211">
        <v>4118.188345025781</v>
      </c>
      <c r="DV108" s="211">
        <v>4118.188345025781</v>
      </c>
      <c r="DW108" s="211">
        <v>4118.188345025781</v>
      </c>
      <c r="DX108" s="211">
        <v>4118.188345025781</v>
      </c>
      <c r="DY108" s="211">
        <v>4118.188345025781</v>
      </c>
      <c r="DZ108" s="211">
        <v>4118.188345025781</v>
      </c>
      <c r="EA108" s="211">
        <v>4118.188345025781</v>
      </c>
      <c r="EB108" s="211">
        <v>4118.188345025781</v>
      </c>
    </row>
    <row r="109" spans="1:132" ht="22.5" x14ac:dyDescent="0.2">
      <c r="A109" s="209">
        <v>7</v>
      </c>
      <c r="B109" s="209" t="s">
        <v>997</v>
      </c>
      <c r="C109" s="210">
        <v>0.28274117569839596</v>
      </c>
      <c r="D109" s="210">
        <v>0.28274117569839596</v>
      </c>
      <c r="E109" s="210">
        <v>0.28274117569839596</v>
      </c>
      <c r="F109" s="210">
        <v>0.28274117569839596</v>
      </c>
      <c r="G109" s="210">
        <v>0.28274117569839596</v>
      </c>
      <c r="H109" s="210">
        <v>0.28274117569839596</v>
      </c>
      <c r="I109" s="210">
        <v>0.28274117569839596</v>
      </c>
      <c r="J109" s="210">
        <v>0.28274117569839596</v>
      </c>
      <c r="K109" s="210">
        <v>0.28274117569839596</v>
      </c>
      <c r="L109" s="210">
        <v>0.28274117569839596</v>
      </c>
      <c r="M109" s="210">
        <v>0.28274117569839596</v>
      </c>
      <c r="N109" s="210">
        <v>0.28274117569839596</v>
      </c>
      <c r="O109" s="210">
        <v>0.28274117569839596</v>
      </c>
      <c r="P109" s="210">
        <v>0.28274117569839596</v>
      </c>
      <c r="Q109" s="210">
        <v>0.28274117569839596</v>
      </c>
      <c r="R109" s="210">
        <v>0.28274117569839596</v>
      </c>
      <c r="S109" s="210">
        <v>0.28274117569839596</v>
      </c>
      <c r="T109" s="210">
        <v>0.28274117569839596</v>
      </c>
      <c r="U109" s="210">
        <v>0.28274117569839596</v>
      </c>
      <c r="V109" s="210">
        <v>0.28274117569839596</v>
      </c>
      <c r="W109" s="210">
        <v>0.28274117569839596</v>
      </c>
      <c r="X109" s="210">
        <v>0.28274117569839596</v>
      </c>
      <c r="Y109" s="210">
        <v>0.28274117569839596</v>
      </c>
      <c r="Z109" s="210">
        <v>0.28274117569839596</v>
      </c>
      <c r="AA109" s="210">
        <v>0.28274117569839596</v>
      </c>
      <c r="AB109" s="210">
        <v>0.28274117569839596</v>
      </c>
      <c r="AC109" s="210">
        <v>0.14121962402567628</v>
      </c>
      <c r="AD109" s="210">
        <v>0.14121962402567628</v>
      </c>
      <c r="AE109" s="210">
        <v>0.14121962402567628</v>
      </c>
      <c r="AF109" s="210">
        <v>0.14121962402567628</v>
      </c>
      <c r="AG109" s="210">
        <v>0</v>
      </c>
      <c r="AH109" s="210">
        <v>0</v>
      </c>
      <c r="AI109" s="210">
        <v>0</v>
      </c>
      <c r="AJ109" s="210">
        <v>0</v>
      </c>
      <c r="AK109" s="210">
        <v>0</v>
      </c>
      <c r="AL109" s="210">
        <v>0</v>
      </c>
      <c r="AM109" s="210">
        <v>0</v>
      </c>
      <c r="AN109" s="210">
        <v>0</v>
      </c>
      <c r="AO109" s="210">
        <v>0</v>
      </c>
      <c r="AP109" s="210">
        <v>0</v>
      </c>
      <c r="AQ109" s="210">
        <v>0</v>
      </c>
      <c r="AR109" s="210">
        <v>0</v>
      </c>
      <c r="AS109" s="210">
        <v>0</v>
      </c>
      <c r="AT109" s="210">
        <v>0</v>
      </c>
      <c r="AU109" s="210">
        <v>0</v>
      </c>
      <c r="AV109" s="210">
        <v>0</v>
      </c>
      <c r="AW109" s="210">
        <v>0</v>
      </c>
      <c r="AX109" s="210">
        <v>0</v>
      </c>
      <c r="AY109" s="210">
        <v>0</v>
      </c>
      <c r="AZ109" s="210">
        <v>0</v>
      </c>
      <c r="BA109" s="210">
        <v>0</v>
      </c>
      <c r="BB109" s="210">
        <v>0</v>
      </c>
      <c r="BC109" s="211">
        <v>160.50724257279805</v>
      </c>
      <c r="BD109" s="211">
        <v>160.50724257279805</v>
      </c>
      <c r="BE109" s="211">
        <v>160.50724257279805</v>
      </c>
      <c r="BF109" s="211">
        <v>160.50724257279805</v>
      </c>
      <c r="BG109" s="211">
        <v>158.1881955697001</v>
      </c>
      <c r="BH109" s="211">
        <v>158.1881955697001</v>
      </c>
      <c r="BI109" s="211">
        <v>158.1881955697001</v>
      </c>
      <c r="BJ109" s="211">
        <v>158.1881955697001</v>
      </c>
      <c r="BK109" s="211">
        <v>158.1881955697001</v>
      </c>
      <c r="BL109" s="211">
        <v>158.1881955697001</v>
      </c>
      <c r="BM109" s="211">
        <v>158.1881955697001</v>
      </c>
      <c r="BN109" s="211">
        <v>158.1881955697001</v>
      </c>
      <c r="BO109" s="211">
        <v>158.1881955697001</v>
      </c>
      <c r="BP109" s="211">
        <v>158.1881955697001</v>
      </c>
      <c r="BQ109" s="211">
        <v>158.1881955697001</v>
      </c>
      <c r="BR109" s="211">
        <v>158.1881955697001</v>
      </c>
      <c r="BS109" s="211">
        <v>158.1881955697001</v>
      </c>
      <c r="BT109" s="211">
        <v>158.1881955697001</v>
      </c>
      <c r="BU109" s="211">
        <v>158.1881955697001</v>
      </c>
      <c r="BV109" s="211">
        <v>158.1881955697001</v>
      </c>
      <c r="BW109" s="211">
        <v>158.1881955697001</v>
      </c>
      <c r="BX109" s="211">
        <v>158.1881955697001</v>
      </c>
      <c r="BY109" s="211">
        <v>158.1881955697001</v>
      </c>
      <c r="BZ109" s="211">
        <v>158.1881955697001</v>
      </c>
      <c r="CA109" s="211">
        <v>158.1881955697001</v>
      </c>
      <c r="CB109" s="211">
        <v>158.1881955697001</v>
      </c>
      <c r="CC109" s="211">
        <v>4.0067266970517634</v>
      </c>
      <c r="CD109" s="211">
        <v>4.0067266970517634</v>
      </c>
      <c r="CE109" s="211">
        <v>4.0067266970517634</v>
      </c>
      <c r="CF109" s="211">
        <v>4.0067266970517634</v>
      </c>
      <c r="CG109" s="211">
        <v>4.0067266970517634</v>
      </c>
      <c r="CH109" s="211">
        <v>4.0067266970517634</v>
      </c>
      <c r="CI109" s="211">
        <v>4.0067266970517634</v>
      </c>
      <c r="CJ109" s="211">
        <v>4.0067266970517634</v>
      </c>
      <c r="CK109" s="211">
        <v>4.0067266970517634</v>
      </c>
      <c r="CL109" s="211">
        <v>4.0067266970517634</v>
      </c>
      <c r="CM109" s="211">
        <v>4.0067266970517634</v>
      </c>
      <c r="CN109" s="211">
        <v>4.0067266970517634</v>
      </c>
      <c r="CO109" s="211">
        <v>4.0067266970517634</v>
      </c>
      <c r="CP109" s="211">
        <v>4.0067266970517634</v>
      </c>
      <c r="CQ109" s="211">
        <v>4.0067266970517634</v>
      </c>
      <c r="CR109" s="211">
        <v>4.0067266970517634</v>
      </c>
      <c r="CS109" s="211">
        <v>4.0067266970517634</v>
      </c>
      <c r="CT109" s="211">
        <v>4.0067266970517634</v>
      </c>
      <c r="CU109" s="211">
        <v>4.0067266970517634</v>
      </c>
      <c r="CV109" s="211">
        <v>4.0067266970517634</v>
      </c>
      <c r="CW109" s="211">
        <v>4.0067266970517634</v>
      </c>
      <c r="CX109" s="211">
        <v>4.0067266970517634</v>
      </c>
      <c r="CY109" s="211">
        <v>4.0067266970517634</v>
      </c>
      <c r="CZ109" s="211">
        <v>4.0067266970517634</v>
      </c>
      <c r="DA109" s="211">
        <v>4.0067266970517634</v>
      </c>
      <c r="DB109" s="211">
        <v>4.0067266970517634</v>
      </c>
      <c r="DC109" s="211">
        <v>2461.7232665245306</v>
      </c>
      <c r="DD109" s="211">
        <v>2461.7232665245306</v>
      </c>
      <c r="DE109" s="211">
        <v>2461.7232665245306</v>
      </c>
      <c r="DF109" s="211">
        <v>2461.7232665245306</v>
      </c>
      <c r="DG109" s="211">
        <v>2461.7232665245306</v>
      </c>
      <c r="DH109" s="211">
        <v>2461.7232665245306</v>
      </c>
      <c r="DI109" s="211">
        <v>2461.7232665245306</v>
      </c>
      <c r="DJ109" s="211">
        <v>2461.7232665245306</v>
      </c>
      <c r="DK109" s="211">
        <v>2461.7232665245306</v>
      </c>
      <c r="DL109" s="211">
        <v>2461.7232665245306</v>
      </c>
      <c r="DM109" s="211">
        <v>2461.7232665245306</v>
      </c>
      <c r="DN109" s="211">
        <v>2461.7232665245306</v>
      </c>
      <c r="DO109" s="211">
        <v>2461.7232665245306</v>
      </c>
      <c r="DP109" s="211">
        <v>2461.7232665245306</v>
      </c>
      <c r="DQ109" s="211">
        <v>2461.7232665245306</v>
      </c>
      <c r="DR109" s="211">
        <v>2461.7232665245306</v>
      </c>
      <c r="DS109" s="211">
        <v>2461.7232665245306</v>
      </c>
      <c r="DT109" s="211">
        <v>2461.7232665245306</v>
      </c>
      <c r="DU109" s="211">
        <v>2461.7232665245306</v>
      </c>
      <c r="DV109" s="211">
        <v>2461.7232665245306</v>
      </c>
      <c r="DW109" s="211">
        <v>2461.7232665245306</v>
      </c>
      <c r="DX109" s="211">
        <v>2461.7232665245306</v>
      </c>
      <c r="DY109" s="211">
        <v>2461.7232665245306</v>
      </c>
      <c r="DZ109" s="211">
        <v>2461.7232665245306</v>
      </c>
      <c r="EA109" s="211">
        <v>2461.7232665245306</v>
      </c>
      <c r="EB109" s="211">
        <v>2461.7232665245306</v>
      </c>
    </row>
    <row r="110" spans="1:132" ht="22.5" x14ac:dyDescent="0.2">
      <c r="A110" s="209">
        <v>8</v>
      </c>
      <c r="B110" s="209" t="s">
        <v>998</v>
      </c>
      <c r="C110" s="210">
        <v>0.28274117569839591</v>
      </c>
      <c r="D110" s="210">
        <v>0.28274117569839591</v>
      </c>
      <c r="E110" s="210">
        <v>0.28274117569839596</v>
      </c>
      <c r="F110" s="210">
        <v>0.28274117569839596</v>
      </c>
      <c r="G110" s="210">
        <v>0.28274117569839596</v>
      </c>
      <c r="H110" s="210">
        <v>0.28274117569839596</v>
      </c>
      <c r="I110" s="210">
        <v>0.28274117569839596</v>
      </c>
      <c r="J110" s="210">
        <v>0.28274117569839596</v>
      </c>
      <c r="K110" s="210">
        <v>0.28274117569839596</v>
      </c>
      <c r="L110" s="210">
        <v>0.28274117569839596</v>
      </c>
      <c r="M110" s="210">
        <v>0.28274117569839596</v>
      </c>
      <c r="N110" s="210">
        <v>0.28274117569839596</v>
      </c>
      <c r="O110" s="210">
        <v>0.28274117569839596</v>
      </c>
      <c r="P110" s="210">
        <v>0.28274117569839596</v>
      </c>
      <c r="Q110" s="210">
        <v>0.28274117569839596</v>
      </c>
      <c r="R110" s="210">
        <v>0.28274117569839596</v>
      </c>
      <c r="S110" s="210">
        <v>0.28274117569839596</v>
      </c>
      <c r="T110" s="210">
        <v>0.28274117569839596</v>
      </c>
      <c r="U110" s="210">
        <v>0.28274117569839596</v>
      </c>
      <c r="V110" s="210">
        <v>0.28274117569839596</v>
      </c>
      <c r="W110" s="210">
        <v>0.28274117569839596</v>
      </c>
      <c r="X110" s="210">
        <v>0.28274117569839596</v>
      </c>
      <c r="Y110" s="210">
        <v>0.28274117569839596</v>
      </c>
      <c r="Z110" s="210">
        <v>0.28274117569839596</v>
      </c>
      <c r="AA110" s="210">
        <v>0.28274117569839596</v>
      </c>
      <c r="AB110" s="210">
        <v>0.28274117569839596</v>
      </c>
      <c r="AC110" s="210">
        <v>0.14121962402567628</v>
      </c>
      <c r="AD110" s="210">
        <v>0.14121962402567628</v>
      </c>
      <c r="AE110" s="210">
        <v>0.14121962402567628</v>
      </c>
      <c r="AF110" s="210">
        <v>0.14121962402567628</v>
      </c>
      <c r="AG110" s="210">
        <v>0.14121962402567628</v>
      </c>
      <c r="AH110" s="210">
        <v>0</v>
      </c>
      <c r="AI110" s="210">
        <v>0</v>
      </c>
      <c r="AJ110" s="210">
        <v>0</v>
      </c>
      <c r="AK110" s="210">
        <v>0</v>
      </c>
      <c r="AL110" s="210">
        <v>0</v>
      </c>
      <c r="AM110" s="210">
        <v>0</v>
      </c>
      <c r="AN110" s="210">
        <v>0</v>
      </c>
      <c r="AO110" s="210">
        <v>0</v>
      </c>
      <c r="AP110" s="210">
        <v>0</v>
      </c>
      <c r="AQ110" s="210">
        <v>0</v>
      </c>
      <c r="AR110" s="210">
        <v>0</v>
      </c>
      <c r="AS110" s="210">
        <v>0</v>
      </c>
      <c r="AT110" s="210">
        <v>0</v>
      </c>
      <c r="AU110" s="210">
        <v>0</v>
      </c>
      <c r="AV110" s="210">
        <v>0</v>
      </c>
      <c r="AW110" s="210">
        <v>0</v>
      </c>
      <c r="AX110" s="210">
        <v>0</v>
      </c>
      <c r="AY110" s="210">
        <v>0</v>
      </c>
      <c r="AZ110" s="210">
        <v>0</v>
      </c>
      <c r="BA110" s="210">
        <v>0</v>
      </c>
      <c r="BB110" s="210">
        <v>0</v>
      </c>
      <c r="BC110" s="211">
        <v>160.35629182759052</v>
      </c>
      <c r="BD110" s="211">
        <v>160.35629182759052</v>
      </c>
      <c r="BE110" s="211">
        <v>160.35629182759052</v>
      </c>
      <c r="BF110" s="211">
        <v>160.35629182759052</v>
      </c>
      <c r="BG110" s="211">
        <v>160.35629182759052</v>
      </c>
      <c r="BH110" s="211">
        <v>0</v>
      </c>
      <c r="BI110" s="211">
        <v>0</v>
      </c>
      <c r="BJ110" s="211">
        <v>0</v>
      </c>
      <c r="BK110" s="211">
        <v>0</v>
      </c>
      <c r="BL110" s="211">
        <v>0</v>
      </c>
      <c r="BM110" s="211">
        <v>0</v>
      </c>
      <c r="BN110" s="211">
        <v>0</v>
      </c>
      <c r="BO110" s="211">
        <v>0</v>
      </c>
      <c r="BP110" s="211">
        <v>0</v>
      </c>
      <c r="BQ110" s="211">
        <v>0</v>
      </c>
      <c r="BR110" s="211">
        <v>0</v>
      </c>
      <c r="BS110" s="211">
        <v>0</v>
      </c>
      <c r="BT110" s="211">
        <v>0</v>
      </c>
      <c r="BU110" s="211">
        <v>0</v>
      </c>
      <c r="BV110" s="211">
        <v>0</v>
      </c>
      <c r="BW110" s="211">
        <v>0</v>
      </c>
      <c r="BX110" s="211">
        <v>0</v>
      </c>
      <c r="BY110" s="211">
        <v>0</v>
      </c>
      <c r="BZ110" s="211">
        <v>0</v>
      </c>
      <c r="CA110" s="211">
        <v>0</v>
      </c>
      <c r="CB110" s="211">
        <v>0</v>
      </c>
      <c r="CC110" s="211">
        <v>3.424032534763243</v>
      </c>
      <c r="CD110" s="211">
        <v>3.424032534763243</v>
      </c>
      <c r="CE110" s="211">
        <v>3.424032534763243</v>
      </c>
      <c r="CF110" s="211">
        <v>3.424032534763243</v>
      </c>
      <c r="CG110" s="211">
        <v>3.424032534763243</v>
      </c>
      <c r="CH110" s="211">
        <v>3.424032534763243</v>
      </c>
      <c r="CI110" s="211">
        <v>3.424032534763243</v>
      </c>
      <c r="CJ110" s="211">
        <v>3.424032534763243</v>
      </c>
      <c r="CK110" s="211">
        <v>3.424032534763243</v>
      </c>
      <c r="CL110" s="211">
        <v>3.424032534763243</v>
      </c>
      <c r="CM110" s="211">
        <v>3.424032534763243</v>
      </c>
      <c r="CN110" s="211">
        <v>3.424032534763243</v>
      </c>
      <c r="CO110" s="211">
        <v>3.424032534763243</v>
      </c>
      <c r="CP110" s="211">
        <v>3.424032534763243</v>
      </c>
      <c r="CQ110" s="211">
        <v>3.424032534763243</v>
      </c>
      <c r="CR110" s="211">
        <v>3.424032534763243</v>
      </c>
      <c r="CS110" s="211">
        <v>3.424032534763243</v>
      </c>
      <c r="CT110" s="211">
        <v>3.424032534763243</v>
      </c>
      <c r="CU110" s="211">
        <v>3.424032534763243</v>
      </c>
      <c r="CV110" s="211">
        <v>3.424032534763243</v>
      </c>
      <c r="CW110" s="211">
        <v>3.424032534763243</v>
      </c>
      <c r="CX110" s="211">
        <v>3.424032534763243</v>
      </c>
      <c r="CY110" s="211">
        <v>3.424032534763243</v>
      </c>
      <c r="CZ110" s="211">
        <v>3.424032534763243</v>
      </c>
      <c r="DA110" s="211">
        <v>3.424032534763243</v>
      </c>
      <c r="DB110" s="211">
        <v>3.424032534763243</v>
      </c>
      <c r="DC110" s="211">
        <v>2231.1002844582363</v>
      </c>
      <c r="DD110" s="211">
        <v>2231.1002844582363</v>
      </c>
      <c r="DE110" s="211">
        <v>2231.1002844582363</v>
      </c>
      <c r="DF110" s="211">
        <v>2231.1002844582363</v>
      </c>
      <c r="DG110" s="211">
        <v>2231.1002844582363</v>
      </c>
      <c r="DH110" s="211">
        <v>2231.1002844582363</v>
      </c>
      <c r="DI110" s="211">
        <v>2231.1002844582363</v>
      </c>
      <c r="DJ110" s="211">
        <v>2231.1002844582363</v>
      </c>
      <c r="DK110" s="211">
        <v>2231.1002844582363</v>
      </c>
      <c r="DL110" s="211">
        <v>2231.1002844582363</v>
      </c>
      <c r="DM110" s="211">
        <v>2231.1002844582363</v>
      </c>
      <c r="DN110" s="211">
        <v>2231.1002844582363</v>
      </c>
      <c r="DO110" s="211">
        <v>2231.1002844582363</v>
      </c>
      <c r="DP110" s="211">
        <v>2231.1002844582363</v>
      </c>
      <c r="DQ110" s="211">
        <v>2231.1002844582363</v>
      </c>
      <c r="DR110" s="211">
        <v>2231.1002844582363</v>
      </c>
      <c r="DS110" s="211">
        <v>2231.1002844582363</v>
      </c>
      <c r="DT110" s="211">
        <v>2231.1002844582363</v>
      </c>
      <c r="DU110" s="211">
        <v>2231.1002844582363</v>
      </c>
      <c r="DV110" s="211">
        <v>2231.1002844582363</v>
      </c>
      <c r="DW110" s="211">
        <v>2231.1002844582363</v>
      </c>
      <c r="DX110" s="211">
        <v>2231.1002844582363</v>
      </c>
      <c r="DY110" s="211">
        <v>2231.1002844582363</v>
      </c>
      <c r="DZ110" s="211">
        <v>2231.1002844582363</v>
      </c>
      <c r="EA110" s="211">
        <v>2231.1002844582363</v>
      </c>
      <c r="EB110" s="211">
        <v>2231.1002844582363</v>
      </c>
    </row>
    <row r="111" spans="1:132" ht="22.5" x14ac:dyDescent="0.2">
      <c r="A111" s="209">
        <v>9</v>
      </c>
      <c r="B111" s="209" t="s">
        <v>999</v>
      </c>
      <c r="C111" s="210">
        <v>0.28274117569839596</v>
      </c>
      <c r="D111" s="210">
        <v>0.28274117569839596</v>
      </c>
      <c r="E111" s="210">
        <v>0.28274117569839596</v>
      </c>
      <c r="F111" s="210">
        <v>0.28274117569839596</v>
      </c>
      <c r="G111" s="210">
        <v>0.28274117569839596</v>
      </c>
      <c r="H111" s="210">
        <v>0.28274117569839596</v>
      </c>
      <c r="I111" s="210">
        <v>0.28274117569839596</v>
      </c>
      <c r="J111" s="210">
        <v>0.28274117569839596</v>
      </c>
      <c r="K111" s="210">
        <v>0.28274117569839596</v>
      </c>
      <c r="L111" s="210">
        <v>0.28274117569839596</v>
      </c>
      <c r="M111" s="210">
        <v>0.28274117569839596</v>
      </c>
      <c r="N111" s="210">
        <v>0.28274117569839596</v>
      </c>
      <c r="O111" s="210">
        <v>0.28274117569839596</v>
      </c>
      <c r="P111" s="210">
        <v>0.28274117569839596</v>
      </c>
      <c r="Q111" s="210">
        <v>0.28274117569839596</v>
      </c>
      <c r="R111" s="210">
        <v>0.28274117569839596</v>
      </c>
      <c r="S111" s="210">
        <v>0.28274117569839596</v>
      </c>
      <c r="T111" s="210">
        <v>0.28274117569839596</v>
      </c>
      <c r="U111" s="210">
        <v>0.28274117569839596</v>
      </c>
      <c r="V111" s="210">
        <v>0.28274117569839596</v>
      </c>
      <c r="W111" s="210">
        <v>0.28274117569839596</v>
      </c>
      <c r="X111" s="210">
        <v>0.28274117569839596</v>
      </c>
      <c r="Y111" s="210">
        <v>0.28274117569839596</v>
      </c>
      <c r="Z111" s="210">
        <v>0.28274117569839596</v>
      </c>
      <c r="AA111" s="210">
        <v>0.28274117569839596</v>
      </c>
      <c r="AB111" s="210">
        <v>0.28274117569839596</v>
      </c>
      <c r="AC111" s="210">
        <v>0.14121962402567628</v>
      </c>
      <c r="AD111" s="210">
        <v>0.14121962402567628</v>
      </c>
      <c r="AE111" s="210">
        <v>0.14121962402567628</v>
      </c>
      <c r="AF111" s="210">
        <v>0.14121962402567628</v>
      </c>
      <c r="AG111" s="210">
        <v>0.14121962402567628</v>
      </c>
      <c r="AH111" s="210">
        <v>0.14121962402567628</v>
      </c>
      <c r="AI111" s="210">
        <v>0</v>
      </c>
      <c r="AJ111" s="210">
        <v>0</v>
      </c>
      <c r="AK111" s="210">
        <v>0</v>
      </c>
      <c r="AL111" s="210">
        <v>0</v>
      </c>
      <c r="AM111" s="210">
        <v>0</v>
      </c>
      <c r="AN111" s="210">
        <v>0</v>
      </c>
      <c r="AO111" s="210">
        <v>0</v>
      </c>
      <c r="AP111" s="210">
        <v>0</v>
      </c>
      <c r="AQ111" s="210">
        <v>0</v>
      </c>
      <c r="AR111" s="210">
        <v>0</v>
      </c>
      <c r="AS111" s="210">
        <v>0</v>
      </c>
      <c r="AT111" s="210">
        <v>0</v>
      </c>
      <c r="AU111" s="210">
        <v>0</v>
      </c>
      <c r="AV111" s="210">
        <v>0</v>
      </c>
      <c r="AW111" s="210">
        <v>0</v>
      </c>
      <c r="AX111" s="210">
        <v>0</v>
      </c>
      <c r="AY111" s="210">
        <v>0</v>
      </c>
      <c r="AZ111" s="210">
        <v>0</v>
      </c>
      <c r="BA111" s="210">
        <v>0</v>
      </c>
      <c r="BB111" s="210">
        <v>0</v>
      </c>
      <c r="BC111" s="211">
        <v>160.18191585717631</v>
      </c>
      <c r="BD111" s="211">
        <v>160.18191585717631</v>
      </c>
      <c r="BE111" s="211">
        <v>160.18191585717631</v>
      </c>
      <c r="BF111" s="211">
        <v>160.18191585717631</v>
      </c>
      <c r="BG111" s="211">
        <v>160.18191585717631</v>
      </c>
      <c r="BH111" s="211">
        <v>160.18191585717631</v>
      </c>
      <c r="BI111" s="211">
        <v>158.2616052962307</v>
      </c>
      <c r="BJ111" s="211">
        <v>158.2616052962307</v>
      </c>
      <c r="BK111" s="211">
        <v>158.2616052962307</v>
      </c>
      <c r="BL111" s="211">
        <v>158.2616052962307</v>
      </c>
      <c r="BM111" s="211">
        <v>158.2616052962307</v>
      </c>
      <c r="BN111" s="211">
        <v>158.2616052962307</v>
      </c>
      <c r="BO111" s="211">
        <v>158.2616052962307</v>
      </c>
      <c r="BP111" s="211">
        <v>158.2616052962307</v>
      </c>
      <c r="BQ111" s="211">
        <v>158.2616052962307</v>
      </c>
      <c r="BR111" s="211">
        <v>158.2616052962307</v>
      </c>
      <c r="BS111" s="211">
        <v>158.2616052962307</v>
      </c>
      <c r="BT111" s="211">
        <v>158.2616052962307</v>
      </c>
      <c r="BU111" s="211">
        <v>158.2616052962307</v>
      </c>
      <c r="BV111" s="211">
        <v>158.2616052962307</v>
      </c>
      <c r="BW111" s="211">
        <v>158.2616052962307</v>
      </c>
      <c r="BX111" s="211">
        <v>158.2616052962307</v>
      </c>
      <c r="BY111" s="211">
        <v>158.2616052962307</v>
      </c>
      <c r="BZ111" s="211">
        <v>158.2616052962307</v>
      </c>
      <c r="CA111" s="211">
        <v>158.2616052962307</v>
      </c>
      <c r="CB111" s="211">
        <v>158.2616052962307</v>
      </c>
      <c r="CC111" s="211">
        <v>3.8760356771686233</v>
      </c>
      <c r="CD111" s="211">
        <v>3.8760356771686233</v>
      </c>
      <c r="CE111" s="211">
        <v>3.8760356771686233</v>
      </c>
      <c r="CF111" s="211">
        <v>3.8760356771686233</v>
      </c>
      <c r="CG111" s="211">
        <v>3.8760356771686233</v>
      </c>
      <c r="CH111" s="211">
        <v>3.8760356771686233</v>
      </c>
      <c r="CI111" s="211">
        <v>3.8760356771686233</v>
      </c>
      <c r="CJ111" s="211">
        <v>3.8760356771686233</v>
      </c>
      <c r="CK111" s="211">
        <v>3.8760356771686233</v>
      </c>
      <c r="CL111" s="211">
        <v>3.8760356771686233</v>
      </c>
      <c r="CM111" s="211">
        <v>3.8760356771686233</v>
      </c>
      <c r="CN111" s="211">
        <v>3.8760356771686233</v>
      </c>
      <c r="CO111" s="211">
        <v>3.8760356771686233</v>
      </c>
      <c r="CP111" s="211">
        <v>3.8760356771686233</v>
      </c>
      <c r="CQ111" s="211">
        <v>3.8760356771686233</v>
      </c>
      <c r="CR111" s="211">
        <v>3.8760356771686233</v>
      </c>
      <c r="CS111" s="211">
        <v>3.8760356771686233</v>
      </c>
      <c r="CT111" s="211">
        <v>3.8760356771686233</v>
      </c>
      <c r="CU111" s="211">
        <v>3.8760356771686233</v>
      </c>
      <c r="CV111" s="211">
        <v>3.8760356771686233</v>
      </c>
      <c r="CW111" s="211">
        <v>3.8760356771686233</v>
      </c>
      <c r="CX111" s="211">
        <v>3.8760356771686233</v>
      </c>
      <c r="CY111" s="211">
        <v>3.8760356771686233</v>
      </c>
      <c r="CZ111" s="211">
        <v>3.8760356771686233</v>
      </c>
      <c r="DA111" s="211">
        <v>3.8760356771686233</v>
      </c>
      <c r="DB111" s="211">
        <v>3.8760356771686233</v>
      </c>
      <c r="DC111" s="211">
        <v>3791.1485578207921</v>
      </c>
      <c r="DD111" s="211">
        <v>3791.1485578207921</v>
      </c>
      <c r="DE111" s="211">
        <v>3791.1485578207921</v>
      </c>
      <c r="DF111" s="211">
        <v>3791.1485578207921</v>
      </c>
      <c r="DG111" s="211">
        <v>3791.1485578207921</v>
      </c>
      <c r="DH111" s="211">
        <v>3791.1485578207921</v>
      </c>
      <c r="DI111" s="211">
        <v>3791.1485578207921</v>
      </c>
      <c r="DJ111" s="211">
        <v>3791.1485578207921</v>
      </c>
      <c r="DK111" s="211">
        <v>3791.1485578207921</v>
      </c>
      <c r="DL111" s="211">
        <v>3791.1485578207921</v>
      </c>
      <c r="DM111" s="211">
        <v>3791.1485578207921</v>
      </c>
      <c r="DN111" s="211">
        <v>3791.1485578207921</v>
      </c>
      <c r="DO111" s="211">
        <v>3791.1485578207921</v>
      </c>
      <c r="DP111" s="211">
        <v>3791.1485578207921</v>
      </c>
      <c r="DQ111" s="211">
        <v>3791.1485578207921</v>
      </c>
      <c r="DR111" s="211">
        <v>3791.1485578207921</v>
      </c>
      <c r="DS111" s="211">
        <v>3791.1485578207921</v>
      </c>
      <c r="DT111" s="211">
        <v>3791.1485578207921</v>
      </c>
      <c r="DU111" s="211">
        <v>3791.1485578207921</v>
      </c>
      <c r="DV111" s="211">
        <v>3791.1485578207921</v>
      </c>
      <c r="DW111" s="211">
        <v>3791.1485578207921</v>
      </c>
      <c r="DX111" s="211">
        <v>3791.1485578207921</v>
      </c>
      <c r="DY111" s="211">
        <v>3791.1485578207921</v>
      </c>
      <c r="DZ111" s="211">
        <v>3791.1485578207921</v>
      </c>
      <c r="EA111" s="211">
        <v>3791.1485578207921</v>
      </c>
      <c r="EB111" s="211">
        <v>3791.1485578207921</v>
      </c>
    </row>
    <row r="112" spans="1:132" ht="22.5" x14ac:dyDescent="0.2">
      <c r="A112" s="209">
        <v>10</v>
      </c>
      <c r="B112" s="209" t="s">
        <v>1000</v>
      </c>
      <c r="C112" s="210">
        <v>0.76417545468439552</v>
      </c>
      <c r="D112" s="210">
        <v>0.76417545468439552</v>
      </c>
      <c r="E112" s="210">
        <v>0.76417545468439552</v>
      </c>
      <c r="F112" s="210">
        <v>0.76417545468439552</v>
      </c>
      <c r="G112" s="210">
        <v>0.76417545468439552</v>
      </c>
      <c r="H112" s="210">
        <v>0.76417545468439552</v>
      </c>
      <c r="I112" s="210">
        <v>0.76417545468439552</v>
      </c>
      <c r="J112" s="210">
        <v>0.76417545468439552</v>
      </c>
      <c r="K112" s="210">
        <v>0.76417545468439552</v>
      </c>
      <c r="L112" s="210">
        <v>0.76417545468439552</v>
      </c>
      <c r="M112" s="210">
        <v>0.76417545468439552</v>
      </c>
      <c r="N112" s="210">
        <v>0.76417545468439552</v>
      </c>
      <c r="O112" s="210">
        <v>0.76417545468439552</v>
      </c>
      <c r="P112" s="210">
        <v>0.76417545468439552</v>
      </c>
      <c r="Q112" s="210">
        <v>0.76417545468439552</v>
      </c>
      <c r="R112" s="210">
        <v>0.76417545468439552</v>
      </c>
      <c r="S112" s="210">
        <v>0.76417545468439552</v>
      </c>
      <c r="T112" s="210">
        <v>0.76417545468439552</v>
      </c>
      <c r="U112" s="210">
        <v>0.76417545468439552</v>
      </c>
      <c r="V112" s="210">
        <v>0.76417545468439552</v>
      </c>
      <c r="W112" s="210">
        <v>0.76417545468439552</v>
      </c>
      <c r="X112" s="210">
        <v>0.76417545468439552</v>
      </c>
      <c r="Y112" s="210">
        <v>0.76417545468439552</v>
      </c>
      <c r="Z112" s="210">
        <v>0.76417545468439552</v>
      </c>
      <c r="AA112" s="210">
        <v>0.76417545468439552</v>
      </c>
      <c r="AB112" s="210">
        <v>0.76417545468439552</v>
      </c>
      <c r="AC112" s="210">
        <v>0.27685492801771872</v>
      </c>
      <c r="AD112" s="210">
        <v>0.27685492801771872</v>
      </c>
      <c r="AE112" s="210">
        <v>0.27685492801771872</v>
      </c>
      <c r="AF112" s="210">
        <v>0.27685492801771872</v>
      </c>
      <c r="AG112" s="210">
        <v>0.27685492801771872</v>
      </c>
      <c r="AH112" s="210">
        <v>0</v>
      </c>
      <c r="AI112" s="210">
        <v>0</v>
      </c>
      <c r="AJ112" s="210">
        <v>0</v>
      </c>
      <c r="AK112" s="210">
        <v>0</v>
      </c>
      <c r="AL112" s="210">
        <v>0</v>
      </c>
      <c r="AM112" s="210">
        <v>0</v>
      </c>
      <c r="AN112" s="210">
        <v>0</v>
      </c>
      <c r="AO112" s="210">
        <v>0</v>
      </c>
      <c r="AP112" s="210">
        <v>0</v>
      </c>
      <c r="AQ112" s="210">
        <v>0</v>
      </c>
      <c r="AR112" s="210">
        <v>0</v>
      </c>
      <c r="AS112" s="210">
        <v>0</v>
      </c>
      <c r="AT112" s="210">
        <v>0</v>
      </c>
      <c r="AU112" s="210">
        <v>0</v>
      </c>
      <c r="AV112" s="210">
        <v>0</v>
      </c>
      <c r="AW112" s="210">
        <v>0</v>
      </c>
      <c r="AX112" s="210">
        <v>0</v>
      </c>
      <c r="AY112" s="210">
        <v>0</v>
      </c>
      <c r="AZ112" s="210">
        <v>0</v>
      </c>
      <c r="BA112" s="210">
        <v>0</v>
      </c>
      <c r="BB112" s="210">
        <v>0</v>
      </c>
      <c r="BC112" s="211">
        <v>163.37254824031464</v>
      </c>
      <c r="BD112" s="211">
        <v>163.37254824031464</v>
      </c>
      <c r="BE112" s="211">
        <v>163.37254824031464</v>
      </c>
      <c r="BF112" s="211">
        <v>163.37254824031464</v>
      </c>
      <c r="BG112" s="211">
        <v>163.37254824031464</v>
      </c>
      <c r="BH112" s="211">
        <v>158.33537281775168</v>
      </c>
      <c r="BI112" s="211">
        <v>158.33537281775168</v>
      </c>
      <c r="BJ112" s="211">
        <v>158.33537281775168</v>
      </c>
      <c r="BK112" s="211">
        <v>158.33537281775168</v>
      </c>
      <c r="BL112" s="211">
        <v>158.33537281775168</v>
      </c>
      <c r="BM112" s="211">
        <v>158.33537281775168</v>
      </c>
      <c r="BN112" s="211">
        <v>158.33537281775168</v>
      </c>
      <c r="BO112" s="211">
        <v>158.33537281775168</v>
      </c>
      <c r="BP112" s="211">
        <v>158.33537281775168</v>
      </c>
      <c r="BQ112" s="211">
        <v>158.33537281775168</v>
      </c>
      <c r="BR112" s="211">
        <v>158.33537281775168</v>
      </c>
      <c r="BS112" s="211">
        <v>158.33537281775168</v>
      </c>
      <c r="BT112" s="211">
        <v>158.33537281775168</v>
      </c>
      <c r="BU112" s="211">
        <v>158.33537281775168</v>
      </c>
      <c r="BV112" s="211">
        <v>158.33537281775168</v>
      </c>
      <c r="BW112" s="211">
        <v>158.33537281775168</v>
      </c>
      <c r="BX112" s="211">
        <v>158.33537281775168</v>
      </c>
      <c r="BY112" s="211">
        <v>158.33537281775168</v>
      </c>
      <c r="BZ112" s="211">
        <v>158.33537281775168</v>
      </c>
      <c r="CA112" s="211">
        <v>158.33537281775168</v>
      </c>
      <c r="CB112" s="211">
        <v>158.33537281775168</v>
      </c>
      <c r="CC112" s="211">
        <v>4.9442686351067318</v>
      </c>
      <c r="CD112" s="211">
        <v>4.9442686351067318</v>
      </c>
      <c r="CE112" s="211">
        <v>4.9442686351067318</v>
      </c>
      <c r="CF112" s="211">
        <v>4.9442686351067318</v>
      </c>
      <c r="CG112" s="211">
        <v>4.9442686351067318</v>
      </c>
      <c r="CH112" s="211">
        <v>4.9442686351067318</v>
      </c>
      <c r="CI112" s="211">
        <v>4.9442686351067318</v>
      </c>
      <c r="CJ112" s="211">
        <v>4.9442686351067318</v>
      </c>
      <c r="CK112" s="211">
        <v>4.9442686351067318</v>
      </c>
      <c r="CL112" s="211">
        <v>4.9442686351067318</v>
      </c>
      <c r="CM112" s="211">
        <v>4.9442686351067318</v>
      </c>
      <c r="CN112" s="211">
        <v>4.9442686351067318</v>
      </c>
      <c r="CO112" s="211">
        <v>4.9442686351067318</v>
      </c>
      <c r="CP112" s="211">
        <v>4.9442686351067318</v>
      </c>
      <c r="CQ112" s="211">
        <v>4.9442686351067318</v>
      </c>
      <c r="CR112" s="211">
        <v>4.9442686351067318</v>
      </c>
      <c r="CS112" s="211">
        <v>4.9442686351067318</v>
      </c>
      <c r="CT112" s="211">
        <v>4.9442686351067318</v>
      </c>
      <c r="CU112" s="211">
        <v>4.9442686351067318</v>
      </c>
      <c r="CV112" s="211">
        <v>4.9442686351067318</v>
      </c>
      <c r="CW112" s="211">
        <v>4.9442686351067318</v>
      </c>
      <c r="CX112" s="211">
        <v>4.9442686351067318</v>
      </c>
      <c r="CY112" s="211">
        <v>4.9442686351067318</v>
      </c>
      <c r="CZ112" s="211">
        <v>4.9442686351067318</v>
      </c>
      <c r="DA112" s="211">
        <v>4.9442686351067318</v>
      </c>
      <c r="DB112" s="211">
        <v>4.9442686351067318</v>
      </c>
      <c r="DC112" s="211">
        <v>501.68603872073697</v>
      </c>
      <c r="DD112" s="211">
        <v>501.68603872073697</v>
      </c>
      <c r="DE112" s="211">
        <v>501.68603872073697</v>
      </c>
      <c r="DF112" s="211">
        <v>501.68603872073697</v>
      </c>
      <c r="DG112" s="211">
        <v>501.68603872073697</v>
      </c>
      <c r="DH112" s="211">
        <v>501.68603872073697</v>
      </c>
      <c r="DI112" s="211">
        <v>501.68603872073697</v>
      </c>
      <c r="DJ112" s="211">
        <v>501.68603872073697</v>
      </c>
      <c r="DK112" s="211">
        <v>501.68603872073697</v>
      </c>
      <c r="DL112" s="211">
        <v>501.68603872073697</v>
      </c>
      <c r="DM112" s="211">
        <v>501.68603872073697</v>
      </c>
      <c r="DN112" s="211">
        <v>501.68603872073697</v>
      </c>
      <c r="DO112" s="211">
        <v>501.68603872073697</v>
      </c>
      <c r="DP112" s="211">
        <v>501.68603872073697</v>
      </c>
      <c r="DQ112" s="211">
        <v>501.68603872073697</v>
      </c>
      <c r="DR112" s="211">
        <v>501.68603872073697</v>
      </c>
      <c r="DS112" s="211">
        <v>501.68603872073697</v>
      </c>
      <c r="DT112" s="211">
        <v>501.68603872073697</v>
      </c>
      <c r="DU112" s="211">
        <v>501.68603872073697</v>
      </c>
      <c r="DV112" s="211">
        <v>501.68603872073697</v>
      </c>
      <c r="DW112" s="211">
        <v>501.68603872073697</v>
      </c>
      <c r="DX112" s="211">
        <v>501.68603872073697</v>
      </c>
      <c r="DY112" s="211">
        <v>501.68603872073697</v>
      </c>
      <c r="DZ112" s="211">
        <v>501.68603872073697</v>
      </c>
      <c r="EA112" s="211">
        <v>501.68603872073697</v>
      </c>
      <c r="EB112" s="211">
        <v>501.68603872073697</v>
      </c>
    </row>
    <row r="113" spans="1:132" ht="22.5" x14ac:dyDescent="0.2">
      <c r="A113" s="209">
        <v>11</v>
      </c>
      <c r="B113" s="209" t="s">
        <v>1001</v>
      </c>
      <c r="C113" s="210">
        <v>0.28274117569839596</v>
      </c>
      <c r="D113" s="210">
        <v>0.28274117569839596</v>
      </c>
      <c r="E113" s="210">
        <v>0.28274117569839596</v>
      </c>
      <c r="F113" s="210">
        <v>0.28274117569839596</v>
      </c>
      <c r="G113" s="210">
        <v>0.28274117569839596</v>
      </c>
      <c r="H113" s="210">
        <v>0.28274117569839596</v>
      </c>
      <c r="I113" s="210">
        <v>0.28274117569839596</v>
      </c>
      <c r="J113" s="210">
        <v>0.28274117569839596</v>
      </c>
      <c r="K113" s="210">
        <v>0.28274117569839596</v>
      </c>
      <c r="L113" s="210">
        <v>0.28274117569839596</v>
      </c>
      <c r="M113" s="210">
        <v>0.28274117569839596</v>
      </c>
      <c r="N113" s="210">
        <v>0.28274117569839596</v>
      </c>
      <c r="O113" s="210">
        <v>0.28274117569839596</v>
      </c>
      <c r="P113" s="210">
        <v>0.28274117569839596</v>
      </c>
      <c r="Q113" s="210">
        <v>0.28274117569839596</v>
      </c>
      <c r="R113" s="210">
        <v>0.28274117569839596</v>
      </c>
      <c r="S113" s="210">
        <v>0.28274117569839596</v>
      </c>
      <c r="T113" s="210">
        <v>0.28274117569839596</v>
      </c>
      <c r="U113" s="210">
        <v>0.28274117569839596</v>
      </c>
      <c r="V113" s="210">
        <v>0.28274117569839596</v>
      </c>
      <c r="W113" s="210">
        <v>0.28274117569839596</v>
      </c>
      <c r="X113" s="210">
        <v>0.28274117569839596</v>
      </c>
      <c r="Y113" s="210">
        <v>0.28274117569839596</v>
      </c>
      <c r="Z113" s="210">
        <v>0.28274117569839596</v>
      </c>
      <c r="AA113" s="210">
        <v>0.28274117569839596</v>
      </c>
      <c r="AB113" s="210">
        <v>0.28274117569839596</v>
      </c>
      <c r="AC113" s="210">
        <v>0.2382767823103317</v>
      </c>
      <c r="AD113" s="210">
        <v>0.2382767823103317</v>
      </c>
      <c r="AE113" s="210">
        <v>0.2382767823103317</v>
      </c>
      <c r="AF113" s="210">
        <v>0.2382767823103317</v>
      </c>
      <c r="AG113" s="210">
        <v>0.2382767823103317</v>
      </c>
      <c r="AH113" s="210">
        <v>0.2382767823103317</v>
      </c>
      <c r="AI113" s="210">
        <v>0.2382767823103317</v>
      </c>
      <c r="AJ113" s="210">
        <v>0</v>
      </c>
      <c r="AK113" s="210">
        <v>0</v>
      </c>
      <c r="AL113" s="210">
        <v>0</v>
      </c>
      <c r="AM113" s="210">
        <v>0</v>
      </c>
      <c r="AN113" s="210">
        <v>0</v>
      </c>
      <c r="AO113" s="210">
        <v>0</v>
      </c>
      <c r="AP113" s="210">
        <v>0</v>
      </c>
      <c r="AQ113" s="210">
        <v>0</v>
      </c>
      <c r="AR113" s="210">
        <v>0</v>
      </c>
      <c r="AS113" s="210">
        <v>0</v>
      </c>
      <c r="AT113" s="210">
        <v>0</v>
      </c>
      <c r="AU113" s="210">
        <v>0</v>
      </c>
      <c r="AV113" s="210">
        <v>0</v>
      </c>
      <c r="AW113" s="210">
        <v>0</v>
      </c>
      <c r="AX113" s="210">
        <v>0</v>
      </c>
      <c r="AY113" s="210">
        <v>0</v>
      </c>
      <c r="AZ113" s="210">
        <v>0</v>
      </c>
      <c r="BA113" s="210">
        <v>0</v>
      </c>
      <c r="BB113" s="210">
        <v>0</v>
      </c>
      <c r="BC113" s="211">
        <v>163.35939200246494</v>
      </c>
      <c r="BD113" s="211">
        <v>163.35939200246494</v>
      </c>
      <c r="BE113" s="211">
        <v>163.35939200246494</v>
      </c>
      <c r="BF113" s="211">
        <v>163.35939200246494</v>
      </c>
      <c r="BG113" s="211">
        <v>163.35939200246494</v>
      </c>
      <c r="BH113" s="211">
        <v>163.35939200246494</v>
      </c>
      <c r="BI113" s="211">
        <v>163.35939200246494</v>
      </c>
      <c r="BJ113" s="211">
        <v>163.35939200246494</v>
      </c>
      <c r="BK113" s="211">
        <v>163.35939200246494</v>
      </c>
      <c r="BL113" s="211">
        <v>163.35939200246494</v>
      </c>
      <c r="BM113" s="211">
        <v>163.35939200246494</v>
      </c>
      <c r="BN113" s="211">
        <v>163.35939200246494</v>
      </c>
      <c r="BO113" s="211">
        <v>163.35939200246494</v>
      </c>
      <c r="BP113" s="211">
        <v>163.35939200246494</v>
      </c>
      <c r="BQ113" s="211">
        <v>163.35939200246494</v>
      </c>
      <c r="BR113" s="211">
        <v>163.35939200246494</v>
      </c>
      <c r="BS113" s="211">
        <v>163.35939200246494</v>
      </c>
      <c r="BT113" s="211">
        <v>163.35939200246494</v>
      </c>
      <c r="BU113" s="211">
        <v>163.35939200246494</v>
      </c>
      <c r="BV113" s="211">
        <v>163.35939200246494</v>
      </c>
      <c r="BW113" s="211">
        <v>163.35939200246494</v>
      </c>
      <c r="BX113" s="211">
        <v>163.35939200246494</v>
      </c>
      <c r="BY113" s="211">
        <v>163.35939200246494</v>
      </c>
      <c r="BZ113" s="211">
        <v>163.35939200246494</v>
      </c>
      <c r="CA113" s="211">
        <v>163.35939200246494</v>
      </c>
      <c r="CB113" s="211">
        <v>163.35939200246494</v>
      </c>
      <c r="CC113" s="211">
        <v>4.4560440587089074</v>
      </c>
      <c r="CD113" s="211">
        <v>4.4560440587089074</v>
      </c>
      <c r="CE113" s="211">
        <v>4.4560440587089074</v>
      </c>
      <c r="CF113" s="211">
        <v>4.4560440587089074</v>
      </c>
      <c r="CG113" s="211">
        <v>4.4560440587089074</v>
      </c>
      <c r="CH113" s="211">
        <v>4.4560440587089074</v>
      </c>
      <c r="CI113" s="211">
        <v>4.4560440587089074</v>
      </c>
      <c r="CJ113" s="211">
        <v>4.4560440587089074</v>
      </c>
      <c r="CK113" s="211">
        <v>4.4560440587089074</v>
      </c>
      <c r="CL113" s="211">
        <v>4.4560440587089074</v>
      </c>
      <c r="CM113" s="211">
        <v>4.4560440587089074</v>
      </c>
      <c r="CN113" s="211">
        <v>4.4560440587089074</v>
      </c>
      <c r="CO113" s="211">
        <v>4.4560440587089074</v>
      </c>
      <c r="CP113" s="211">
        <v>4.4560440587089074</v>
      </c>
      <c r="CQ113" s="211">
        <v>4.4560440587089074</v>
      </c>
      <c r="CR113" s="211">
        <v>4.4560440587089074</v>
      </c>
      <c r="CS113" s="211">
        <v>4.4560440587089074</v>
      </c>
      <c r="CT113" s="211">
        <v>4.4560440587089074</v>
      </c>
      <c r="CU113" s="211">
        <v>4.4560440587089074</v>
      </c>
      <c r="CV113" s="211">
        <v>4.4560440587089074</v>
      </c>
      <c r="CW113" s="211">
        <v>4.4560440587089074</v>
      </c>
      <c r="CX113" s="211">
        <v>4.4560440587089074</v>
      </c>
      <c r="CY113" s="211">
        <v>4.4560440587089074</v>
      </c>
      <c r="CZ113" s="211">
        <v>4.4560440587089074</v>
      </c>
      <c r="DA113" s="211">
        <v>4.4560440587089074</v>
      </c>
      <c r="DB113" s="211">
        <v>4.4560440587089074</v>
      </c>
      <c r="DC113" s="211">
        <v>2661.2332854892629</v>
      </c>
      <c r="DD113" s="211">
        <v>2661.2332854892629</v>
      </c>
      <c r="DE113" s="211">
        <v>2661.2332854892629</v>
      </c>
      <c r="DF113" s="211">
        <v>2661.2332854892629</v>
      </c>
      <c r="DG113" s="211">
        <v>2661.2332854892629</v>
      </c>
      <c r="DH113" s="211">
        <v>2661.2332854892629</v>
      </c>
      <c r="DI113" s="211">
        <v>2661.2332854892629</v>
      </c>
      <c r="DJ113" s="211">
        <v>2661.2332854892629</v>
      </c>
      <c r="DK113" s="211">
        <v>2661.2332854892629</v>
      </c>
      <c r="DL113" s="211">
        <v>2661.2332854892629</v>
      </c>
      <c r="DM113" s="211">
        <v>2661.2332854892629</v>
      </c>
      <c r="DN113" s="211">
        <v>2661.2332854892629</v>
      </c>
      <c r="DO113" s="211">
        <v>2661.2332854892629</v>
      </c>
      <c r="DP113" s="211">
        <v>2661.2332854892629</v>
      </c>
      <c r="DQ113" s="211">
        <v>2661.2332854892629</v>
      </c>
      <c r="DR113" s="211">
        <v>2661.2332854892629</v>
      </c>
      <c r="DS113" s="211">
        <v>2661.2332854892629</v>
      </c>
      <c r="DT113" s="211">
        <v>2661.2332854892629</v>
      </c>
      <c r="DU113" s="211">
        <v>2661.2332854892629</v>
      </c>
      <c r="DV113" s="211">
        <v>2661.2332854892629</v>
      </c>
      <c r="DW113" s="211">
        <v>2661.2332854892629</v>
      </c>
      <c r="DX113" s="211">
        <v>2661.2332854892629</v>
      </c>
      <c r="DY113" s="211">
        <v>2661.2332854892629</v>
      </c>
      <c r="DZ113" s="211">
        <v>2661.2332854892629</v>
      </c>
      <c r="EA113" s="211">
        <v>2661.2332854892629</v>
      </c>
      <c r="EB113" s="211">
        <v>2661.2332854892629</v>
      </c>
    </row>
    <row r="114" spans="1:132" ht="22.5" x14ac:dyDescent="0.2">
      <c r="A114" s="209">
        <v>12</v>
      </c>
      <c r="B114" s="209" t="s">
        <v>1002</v>
      </c>
      <c r="C114" s="210">
        <v>2</v>
      </c>
      <c r="D114" s="210">
        <v>2</v>
      </c>
      <c r="E114" s="210">
        <v>2</v>
      </c>
      <c r="F114" s="210">
        <v>2</v>
      </c>
      <c r="G114" s="210">
        <v>2</v>
      </c>
      <c r="H114" s="210">
        <v>2</v>
      </c>
      <c r="I114" s="210">
        <v>2</v>
      </c>
      <c r="J114" s="210">
        <v>2</v>
      </c>
      <c r="K114" s="210">
        <v>2</v>
      </c>
      <c r="L114" s="210">
        <v>2</v>
      </c>
      <c r="M114" s="210">
        <v>2</v>
      </c>
      <c r="N114" s="210">
        <v>2</v>
      </c>
      <c r="O114" s="210">
        <v>2</v>
      </c>
      <c r="P114" s="210">
        <v>2</v>
      </c>
      <c r="Q114" s="210">
        <v>2</v>
      </c>
      <c r="R114" s="210">
        <v>2</v>
      </c>
      <c r="S114" s="210">
        <v>2</v>
      </c>
      <c r="T114" s="210">
        <v>2</v>
      </c>
      <c r="U114" s="210">
        <v>2</v>
      </c>
      <c r="V114" s="210">
        <v>2</v>
      </c>
      <c r="W114" s="210">
        <v>2</v>
      </c>
      <c r="X114" s="210">
        <v>2</v>
      </c>
      <c r="Y114" s="210">
        <v>2</v>
      </c>
      <c r="Z114" s="210">
        <v>2</v>
      </c>
      <c r="AA114" s="210">
        <v>2</v>
      </c>
      <c r="AB114" s="210">
        <v>2</v>
      </c>
      <c r="AC114" s="210">
        <v>9.9982003239416901</v>
      </c>
      <c r="AD114" s="210">
        <v>9.9982003239416901</v>
      </c>
      <c r="AE114" s="210">
        <v>9.9982003239416901</v>
      </c>
      <c r="AF114" s="210">
        <v>9.9982003239416901</v>
      </c>
      <c r="AG114" s="210">
        <v>0</v>
      </c>
      <c r="AH114" s="210">
        <v>0</v>
      </c>
      <c r="AI114" s="210">
        <v>0</v>
      </c>
      <c r="AJ114" s="210">
        <v>0</v>
      </c>
      <c r="AK114" s="210">
        <v>0</v>
      </c>
      <c r="AL114" s="210">
        <v>0</v>
      </c>
      <c r="AM114" s="210">
        <v>0</v>
      </c>
      <c r="AN114" s="210">
        <v>0</v>
      </c>
      <c r="AO114" s="210">
        <v>0</v>
      </c>
      <c r="AP114" s="210">
        <v>0</v>
      </c>
      <c r="AQ114" s="210">
        <v>0</v>
      </c>
      <c r="AR114" s="210">
        <v>0</v>
      </c>
      <c r="AS114" s="210">
        <v>0</v>
      </c>
      <c r="AT114" s="210">
        <v>0</v>
      </c>
      <c r="AU114" s="210">
        <v>0</v>
      </c>
      <c r="AV114" s="210">
        <v>0</v>
      </c>
      <c r="AW114" s="210">
        <v>0</v>
      </c>
      <c r="AX114" s="210">
        <v>0</v>
      </c>
      <c r="AY114" s="210">
        <v>0</v>
      </c>
      <c r="AZ114" s="210">
        <v>0</v>
      </c>
      <c r="BA114" s="210">
        <v>0</v>
      </c>
      <c r="BB114" s="210">
        <v>0</v>
      </c>
      <c r="BC114" s="211">
        <v>184.82748416128339</v>
      </c>
      <c r="BD114" s="211">
        <v>184.82748416128339</v>
      </c>
      <c r="BE114" s="211">
        <v>184.82748416128339</v>
      </c>
      <c r="BF114" s="211">
        <v>184.82748416128339</v>
      </c>
      <c r="BG114" s="211">
        <v>156.24654088050315</v>
      </c>
      <c r="BH114" s="211">
        <v>156.24654088050315</v>
      </c>
      <c r="BI114" s="211">
        <v>156.24654088050315</v>
      </c>
      <c r="BJ114" s="211">
        <v>156.24654088050315</v>
      </c>
      <c r="BK114" s="211">
        <v>156.24654088050315</v>
      </c>
      <c r="BL114" s="211">
        <v>156.24654088050315</v>
      </c>
      <c r="BM114" s="211">
        <v>156.24654088050315</v>
      </c>
      <c r="BN114" s="211">
        <v>156.24654088050315</v>
      </c>
      <c r="BO114" s="211">
        <v>156.24654088050315</v>
      </c>
      <c r="BP114" s="211">
        <v>156.24654088050315</v>
      </c>
      <c r="BQ114" s="211">
        <v>156.24654088050315</v>
      </c>
      <c r="BR114" s="211">
        <v>156.24654088050315</v>
      </c>
      <c r="BS114" s="211">
        <v>156.24654088050315</v>
      </c>
      <c r="BT114" s="211">
        <v>156.24654088050315</v>
      </c>
      <c r="BU114" s="211">
        <v>156.24654088050315</v>
      </c>
      <c r="BV114" s="211">
        <v>156.24654088050315</v>
      </c>
      <c r="BW114" s="211">
        <v>156.24654088050315</v>
      </c>
      <c r="BX114" s="211">
        <v>156.24654088050315</v>
      </c>
      <c r="BY114" s="211">
        <v>156.24654088050315</v>
      </c>
      <c r="BZ114" s="211">
        <v>156.24654088050315</v>
      </c>
      <c r="CA114" s="211">
        <v>156.24654088050315</v>
      </c>
      <c r="CB114" s="211">
        <v>156.24654088050315</v>
      </c>
      <c r="CC114" s="211">
        <v>3.8429938991879107</v>
      </c>
      <c r="CD114" s="211">
        <v>3.8429938991879107</v>
      </c>
      <c r="CE114" s="211">
        <v>3.8429938991879107</v>
      </c>
      <c r="CF114" s="211">
        <v>3.8429938991879107</v>
      </c>
      <c r="CG114" s="211">
        <v>3.8429938991879107</v>
      </c>
      <c r="CH114" s="211">
        <v>3.8429938991879107</v>
      </c>
      <c r="CI114" s="211">
        <v>3.8429938991879107</v>
      </c>
      <c r="CJ114" s="211">
        <v>3.8429938991879107</v>
      </c>
      <c r="CK114" s="211">
        <v>3.8429938991879107</v>
      </c>
      <c r="CL114" s="211">
        <v>3.8429938991879107</v>
      </c>
      <c r="CM114" s="211">
        <v>3.8429938991879107</v>
      </c>
      <c r="CN114" s="211">
        <v>3.8429938991879107</v>
      </c>
      <c r="CO114" s="211">
        <v>3.8429938991879107</v>
      </c>
      <c r="CP114" s="211">
        <v>3.8429938991879107</v>
      </c>
      <c r="CQ114" s="211">
        <v>3.8429938991879107</v>
      </c>
      <c r="CR114" s="211">
        <v>3.8429938991879107</v>
      </c>
      <c r="CS114" s="211">
        <v>3.8429938991879107</v>
      </c>
      <c r="CT114" s="211">
        <v>3.8429938991879107</v>
      </c>
      <c r="CU114" s="211">
        <v>3.8429938991879107</v>
      </c>
      <c r="CV114" s="211">
        <v>3.8429938991879107</v>
      </c>
      <c r="CW114" s="211">
        <v>3.8429938991879107</v>
      </c>
      <c r="CX114" s="211">
        <v>3.8429938991879107</v>
      </c>
      <c r="CY114" s="211">
        <v>3.8429938991879107</v>
      </c>
      <c r="CZ114" s="211">
        <v>3.8429938991879107</v>
      </c>
      <c r="DA114" s="211">
        <v>3.8429938991879107</v>
      </c>
      <c r="DB114" s="211">
        <v>3.8429938991879107</v>
      </c>
      <c r="DC114" s="211">
        <v>161.17516413194099</v>
      </c>
      <c r="DD114" s="211">
        <v>161.17516413194099</v>
      </c>
      <c r="DE114" s="211">
        <v>161.17516413194099</v>
      </c>
      <c r="DF114" s="211">
        <v>161.17516413194099</v>
      </c>
      <c r="DG114" s="211">
        <v>161.17516413194099</v>
      </c>
      <c r="DH114" s="211">
        <v>161.17516413194099</v>
      </c>
      <c r="DI114" s="211">
        <v>161.17516413194099</v>
      </c>
      <c r="DJ114" s="211">
        <v>161.17516413194099</v>
      </c>
      <c r="DK114" s="211">
        <v>161.17516413194099</v>
      </c>
      <c r="DL114" s="211">
        <v>161.17516413194099</v>
      </c>
      <c r="DM114" s="211">
        <v>161.17516413194099</v>
      </c>
      <c r="DN114" s="211">
        <v>161.17516413194099</v>
      </c>
      <c r="DO114" s="211">
        <v>161.17516413194099</v>
      </c>
      <c r="DP114" s="211">
        <v>161.17516413194099</v>
      </c>
      <c r="DQ114" s="211">
        <v>161.17516413194099</v>
      </c>
      <c r="DR114" s="211">
        <v>161.17516413194099</v>
      </c>
      <c r="DS114" s="211">
        <v>161.17516413194099</v>
      </c>
      <c r="DT114" s="211">
        <v>161.17516413194099</v>
      </c>
      <c r="DU114" s="211">
        <v>161.17516413194099</v>
      </c>
      <c r="DV114" s="211">
        <v>161.17516413194099</v>
      </c>
      <c r="DW114" s="211">
        <v>161.17516413194099</v>
      </c>
      <c r="DX114" s="211">
        <v>161.17516413194099</v>
      </c>
      <c r="DY114" s="211">
        <v>161.17516413194099</v>
      </c>
      <c r="DZ114" s="211">
        <v>161.17516413194099</v>
      </c>
      <c r="EA114" s="211">
        <v>161.17516413194099</v>
      </c>
      <c r="EB114" s="211">
        <v>161.17516413194099</v>
      </c>
    </row>
    <row r="115" spans="1:132" x14ac:dyDescent="0.2">
      <c r="A115" s="209">
        <v>13</v>
      </c>
      <c r="B115" s="209" t="s">
        <v>1003</v>
      </c>
      <c r="C115" s="210">
        <v>0.75301204819277112</v>
      </c>
      <c r="D115" s="210">
        <v>0.75301204819277112</v>
      </c>
      <c r="E115" s="210">
        <v>0.75301204819277112</v>
      </c>
      <c r="F115" s="210">
        <v>0.75301204819277112</v>
      </c>
      <c r="G115" s="210">
        <v>0.75301204819277112</v>
      </c>
      <c r="H115" s="210">
        <v>0.75301204819277112</v>
      </c>
      <c r="I115" s="210">
        <v>0.75301204819277112</v>
      </c>
      <c r="J115" s="210">
        <v>0.75301204819277112</v>
      </c>
      <c r="K115" s="210">
        <v>0.75301204819277112</v>
      </c>
      <c r="L115" s="210">
        <v>0.75301204819277112</v>
      </c>
      <c r="M115" s="210">
        <v>0.75301204819277112</v>
      </c>
      <c r="N115" s="210">
        <v>0.75301204819277112</v>
      </c>
      <c r="O115" s="210">
        <v>0.75301204819277112</v>
      </c>
      <c r="P115" s="210">
        <v>0.75301204819277112</v>
      </c>
      <c r="Q115" s="210">
        <v>0.75301204819277112</v>
      </c>
      <c r="R115" s="210">
        <v>0.75301204819277112</v>
      </c>
      <c r="S115" s="210">
        <v>0.75301204819277112</v>
      </c>
      <c r="T115" s="210">
        <v>0.75301204819277112</v>
      </c>
      <c r="U115" s="210">
        <v>0.75301204819277112</v>
      </c>
      <c r="V115" s="210">
        <v>0.75301204819277112</v>
      </c>
      <c r="W115" s="210">
        <v>0.75301204819277112</v>
      </c>
      <c r="X115" s="210">
        <v>0.75301204819277112</v>
      </c>
      <c r="Y115" s="210">
        <v>0.75301204819277112</v>
      </c>
      <c r="Z115" s="210">
        <v>0.75301204819277112</v>
      </c>
      <c r="AA115" s="210">
        <v>0.75301204819277112</v>
      </c>
      <c r="AB115" s="210">
        <v>0.75301204819277112</v>
      </c>
      <c r="AC115" s="210">
        <v>0.26876882591241102</v>
      </c>
      <c r="AD115" s="210">
        <v>0.26876882591241102</v>
      </c>
      <c r="AE115" s="210">
        <v>0.26876882591241102</v>
      </c>
      <c r="AF115" s="210">
        <v>0.26876882591241102</v>
      </c>
      <c r="AG115" s="210">
        <v>0</v>
      </c>
      <c r="AH115" s="210">
        <v>0</v>
      </c>
      <c r="AI115" s="210">
        <v>0</v>
      </c>
      <c r="AJ115" s="210">
        <v>0</v>
      </c>
      <c r="AK115" s="210">
        <v>0</v>
      </c>
      <c r="AL115" s="210">
        <v>0</v>
      </c>
      <c r="AM115" s="210">
        <v>0</v>
      </c>
      <c r="AN115" s="210">
        <v>0</v>
      </c>
      <c r="AO115" s="210">
        <v>0</v>
      </c>
      <c r="AP115" s="210">
        <v>0</v>
      </c>
      <c r="AQ115" s="210">
        <v>0</v>
      </c>
      <c r="AR115" s="210">
        <v>0</v>
      </c>
      <c r="AS115" s="210">
        <v>0</v>
      </c>
      <c r="AT115" s="210">
        <v>0</v>
      </c>
      <c r="AU115" s="210">
        <v>0</v>
      </c>
      <c r="AV115" s="210">
        <v>0</v>
      </c>
      <c r="AW115" s="210">
        <v>0</v>
      </c>
      <c r="AX115" s="210">
        <v>0</v>
      </c>
      <c r="AY115" s="210">
        <v>0</v>
      </c>
      <c r="AZ115" s="210">
        <v>0</v>
      </c>
      <c r="BA115" s="210">
        <v>0</v>
      </c>
      <c r="BB115" s="210">
        <v>0</v>
      </c>
      <c r="BC115" s="211">
        <v>211.67816353085237</v>
      </c>
      <c r="BD115" s="211">
        <v>211.67816353085237</v>
      </c>
      <c r="BE115" s="211">
        <v>211.67816353085237</v>
      </c>
      <c r="BF115" s="211">
        <v>211.67816353085237</v>
      </c>
      <c r="BG115" s="211">
        <v>163.15586690017514</v>
      </c>
      <c r="BH115" s="211">
        <v>163.15586690017514</v>
      </c>
      <c r="BI115" s="211">
        <v>163.15586690017514</v>
      </c>
      <c r="BJ115" s="211">
        <v>163.15586690017514</v>
      </c>
      <c r="BK115" s="211">
        <v>163.15586690017514</v>
      </c>
      <c r="BL115" s="211">
        <v>163.15586690017514</v>
      </c>
      <c r="BM115" s="211">
        <v>163.15586690017514</v>
      </c>
      <c r="BN115" s="211">
        <v>163.15586690017514</v>
      </c>
      <c r="BO115" s="211">
        <v>163.15586690017514</v>
      </c>
      <c r="BP115" s="211">
        <v>163.15586690017514</v>
      </c>
      <c r="BQ115" s="211">
        <v>163.15586690017514</v>
      </c>
      <c r="BR115" s="211">
        <v>163.15586690017514</v>
      </c>
      <c r="BS115" s="211">
        <v>163.15586690017514</v>
      </c>
      <c r="BT115" s="211">
        <v>163.15586690017514</v>
      </c>
      <c r="BU115" s="211">
        <v>163.15586690017514</v>
      </c>
      <c r="BV115" s="211">
        <v>163.15586690017514</v>
      </c>
      <c r="BW115" s="211">
        <v>163.15586690017514</v>
      </c>
      <c r="BX115" s="211">
        <v>163.15586690017514</v>
      </c>
      <c r="BY115" s="211">
        <v>163.15586690017514</v>
      </c>
      <c r="BZ115" s="211">
        <v>163.15586690017514</v>
      </c>
      <c r="CA115" s="211">
        <v>163.15586690017514</v>
      </c>
      <c r="CB115" s="211">
        <v>163.15586690017514</v>
      </c>
      <c r="CC115" s="211">
        <v>4.5221250879137065</v>
      </c>
      <c r="CD115" s="211">
        <v>4.5221250879137065</v>
      </c>
      <c r="CE115" s="211">
        <v>4.5221250879137065</v>
      </c>
      <c r="CF115" s="211">
        <v>4.5221250879137065</v>
      </c>
      <c r="CG115" s="211">
        <v>4.5221250879137065</v>
      </c>
      <c r="CH115" s="211">
        <v>4.5221250879137065</v>
      </c>
      <c r="CI115" s="211">
        <v>4.5221250879137065</v>
      </c>
      <c r="CJ115" s="211">
        <v>4.5221250879137065</v>
      </c>
      <c r="CK115" s="211">
        <v>4.5221250879137065</v>
      </c>
      <c r="CL115" s="211">
        <v>4.5221250879137065</v>
      </c>
      <c r="CM115" s="211">
        <v>4.5221250879137065</v>
      </c>
      <c r="CN115" s="211">
        <v>4.5221250879137065</v>
      </c>
      <c r="CO115" s="211">
        <v>4.5221250879137065</v>
      </c>
      <c r="CP115" s="211">
        <v>4.5221250879137065</v>
      </c>
      <c r="CQ115" s="211">
        <v>4.5221250879137065</v>
      </c>
      <c r="CR115" s="211">
        <v>4.5221250879137065</v>
      </c>
      <c r="CS115" s="211">
        <v>4.5221250879137065</v>
      </c>
      <c r="CT115" s="211">
        <v>4.5221250879137065</v>
      </c>
      <c r="CU115" s="211">
        <v>4.5221250879137065</v>
      </c>
      <c r="CV115" s="211">
        <v>4.5221250879137065</v>
      </c>
      <c r="CW115" s="211">
        <v>4.5221250879137065</v>
      </c>
      <c r="CX115" s="211">
        <v>4.5221250879137065</v>
      </c>
      <c r="CY115" s="211">
        <v>4.5221250879137065</v>
      </c>
      <c r="CZ115" s="211">
        <v>4.5221250879137065</v>
      </c>
      <c r="DA115" s="211">
        <v>4.5221250879137065</v>
      </c>
      <c r="DB115" s="211">
        <v>4.5221250879137065</v>
      </c>
      <c r="DC115" s="211">
        <v>369.58423918501143</v>
      </c>
      <c r="DD115" s="211">
        <v>369.58423918501143</v>
      </c>
      <c r="DE115" s="211">
        <v>369.58423918501143</v>
      </c>
      <c r="DF115" s="211">
        <v>369.58423918501143</v>
      </c>
      <c r="DG115" s="211">
        <v>369.58423918501143</v>
      </c>
      <c r="DH115" s="211">
        <v>369.58423918501143</v>
      </c>
      <c r="DI115" s="211">
        <v>369.58423918501143</v>
      </c>
      <c r="DJ115" s="211">
        <v>369.58423918501143</v>
      </c>
      <c r="DK115" s="211">
        <v>369.58423918501143</v>
      </c>
      <c r="DL115" s="211">
        <v>369.58423918501143</v>
      </c>
      <c r="DM115" s="211">
        <v>369.58423918501143</v>
      </c>
      <c r="DN115" s="211">
        <v>369.58423918501143</v>
      </c>
      <c r="DO115" s="211">
        <v>369.58423918501143</v>
      </c>
      <c r="DP115" s="211">
        <v>369.58423918501143</v>
      </c>
      <c r="DQ115" s="211">
        <v>369.58423918501143</v>
      </c>
      <c r="DR115" s="211">
        <v>369.58423918501143</v>
      </c>
      <c r="DS115" s="211">
        <v>369.58423918501143</v>
      </c>
      <c r="DT115" s="211">
        <v>369.58423918501143</v>
      </c>
      <c r="DU115" s="211">
        <v>369.58423918501143</v>
      </c>
      <c r="DV115" s="211">
        <v>369.58423918501143</v>
      </c>
      <c r="DW115" s="211">
        <v>369.58423918501143</v>
      </c>
      <c r="DX115" s="211">
        <v>369.58423918501143</v>
      </c>
      <c r="DY115" s="211">
        <v>369.58423918501143</v>
      </c>
      <c r="DZ115" s="211">
        <v>369.58423918501143</v>
      </c>
      <c r="EA115" s="211">
        <v>369.58423918501143</v>
      </c>
      <c r="EB115" s="211">
        <v>369.58423918501143</v>
      </c>
    </row>
    <row r="116" spans="1:132" ht="22.5" x14ac:dyDescent="0.2">
      <c r="A116" s="209">
        <v>14</v>
      </c>
      <c r="B116" s="209" t="s">
        <v>1004</v>
      </c>
      <c r="C116" s="210">
        <v>1.5229972586049345</v>
      </c>
      <c r="D116" s="210">
        <v>1.5229972586049345</v>
      </c>
      <c r="E116" s="210">
        <v>1.5229972586049345</v>
      </c>
      <c r="F116" s="210">
        <v>1.5229972586049345</v>
      </c>
      <c r="G116" s="210">
        <v>1.5229972586049345</v>
      </c>
      <c r="H116" s="210">
        <v>1.5229972586049345</v>
      </c>
      <c r="I116" s="210">
        <v>1.5229972586049345</v>
      </c>
      <c r="J116" s="210">
        <v>1.5229972586049345</v>
      </c>
      <c r="K116" s="210">
        <v>1.5229972586049345</v>
      </c>
      <c r="L116" s="210">
        <v>1.5229972586049345</v>
      </c>
      <c r="M116" s="210">
        <v>1.5229972586049345</v>
      </c>
      <c r="N116" s="210">
        <v>1.5229972586049345</v>
      </c>
      <c r="O116" s="210">
        <v>1.5229972586049345</v>
      </c>
      <c r="P116" s="210">
        <v>1.5229972586049345</v>
      </c>
      <c r="Q116" s="210">
        <v>1.5229972586049345</v>
      </c>
      <c r="R116" s="210">
        <v>1.5229972586049345</v>
      </c>
      <c r="S116" s="210">
        <v>1.5229972586049345</v>
      </c>
      <c r="T116" s="210">
        <v>1.5229972586049345</v>
      </c>
      <c r="U116" s="210">
        <v>1.5229972586049345</v>
      </c>
      <c r="V116" s="210">
        <v>1.5229972586049345</v>
      </c>
      <c r="W116" s="210">
        <v>1.5229972586049345</v>
      </c>
      <c r="X116" s="210">
        <v>1.5229972586049345</v>
      </c>
      <c r="Y116" s="210">
        <v>1.5229972586049345</v>
      </c>
      <c r="Z116" s="210">
        <v>1.5229972586049345</v>
      </c>
      <c r="AA116" s="210">
        <v>1.5229972586049345</v>
      </c>
      <c r="AB116" s="210">
        <v>1.5229972586049345</v>
      </c>
      <c r="AC116" s="210">
        <v>9.9982003239416901</v>
      </c>
      <c r="AD116" s="210">
        <v>9.9982003239416901</v>
      </c>
      <c r="AE116" s="210">
        <v>9.9982003239416901</v>
      </c>
      <c r="AF116" s="210">
        <v>9.9982003239416901</v>
      </c>
      <c r="AG116" s="210">
        <v>9.9982003239416901</v>
      </c>
      <c r="AH116" s="210">
        <v>9.9982003239416901</v>
      </c>
      <c r="AI116" s="210">
        <v>9.9982003239416901</v>
      </c>
      <c r="AJ116" s="210">
        <v>0</v>
      </c>
      <c r="AK116" s="210">
        <v>0</v>
      </c>
      <c r="AL116" s="210">
        <v>0</v>
      </c>
      <c r="AM116" s="210">
        <v>0</v>
      </c>
      <c r="AN116" s="210">
        <v>0</v>
      </c>
      <c r="AO116" s="210">
        <v>0</v>
      </c>
      <c r="AP116" s="210">
        <v>0</v>
      </c>
      <c r="AQ116" s="210">
        <v>0</v>
      </c>
      <c r="AR116" s="210">
        <v>0</v>
      </c>
      <c r="AS116" s="210">
        <v>0</v>
      </c>
      <c r="AT116" s="210">
        <v>0</v>
      </c>
      <c r="AU116" s="210">
        <v>0</v>
      </c>
      <c r="AV116" s="210">
        <v>0</v>
      </c>
      <c r="AW116" s="210">
        <v>0</v>
      </c>
      <c r="AX116" s="210">
        <v>0</v>
      </c>
      <c r="AY116" s="210">
        <v>0</v>
      </c>
      <c r="AZ116" s="210">
        <v>0</v>
      </c>
      <c r="BA116" s="210">
        <v>0</v>
      </c>
      <c r="BB116" s="210">
        <v>0</v>
      </c>
      <c r="BC116" s="211">
        <v>184.92052593533893</v>
      </c>
      <c r="BD116" s="211">
        <v>184.92052593533893</v>
      </c>
      <c r="BE116" s="211">
        <v>184.92052593533893</v>
      </c>
      <c r="BF116" s="211">
        <v>184.92052593533893</v>
      </c>
      <c r="BG116" s="211">
        <v>184.92052593533893</v>
      </c>
      <c r="BH116" s="211">
        <v>184.92052593533893</v>
      </c>
      <c r="BI116" s="211">
        <v>184.92052593533893</v>
      </c>
      <c r="BJ116" s="211">
        <v>156.32519506670022</v>
      </c>
      <c r="BK116" s="211">
        <v>156.32519506670022</v>
      </c>
      <c r="BL116" s="211">
        <v>156.32519506670022</v>
      </c>
      <c r="BM116" s="211">
        <v>156.32519506670022</v>
      </c>
      <c r="BN116" s="211">
        <v>156.32519506670022</v>
      </c>
      <c r="BO116" s="211">
        <v>156.32519506670022</v>
      </c>
      <c r="BP116" s="211">
        <v>156.32519506670022</v>
      </c>
      <c r="BQ116" s="211">
        <v>156.32519506670022</v>
      </c>
      <c r="BR116" s="211">
        <v>156.32519506670022</v>
      </c>
      <c r="BS116" s="211">
        <v>156.32519506670022</v>
      </c>
      <c r="BT116" s="211">
        <v>156.32519506670022</v>
      </c>
      <c r="BU116" s="211">
        <v>156.32519506670022</v>
      </c>
      <c r="BV116" s="211">
        <v>156.32519506670022</v>
      </c>
      <c r="BW116" s="211">
        <v>156.32519506670022</v>
      </c>
      <c r="BX116" s="211">
        <v>156.32519506670022</v>
      </c>
      <c r="BY116" s="211">
        <v>156.32519506670022</v>
      </c>
      <c r="BZ116" s="211">
        <v>156.32519506670022</v>
      </c>
      <c r="CA116" s="211">
        <v>156.32519506670022</v>
      </c>
      <c r="CB116" s="211">
        <v>156.32519506670022</v>
      </c>
      <c r="CC116" s="211">
        <v>4.3539134297116542</v>
      </c>
      <c r="CD116" s="211">
        <v>4.3539134297116542</v>
      </c>
      <c r="CE116" s="211">
        <v>4.3539134297116542</v>
      </c>
      <c r="CF116" s="211">
        <v>4.3539134297116542</v>
      </c>
      <c r="CG116" s="211">
        <v>4.3539134297116542</v>
      </c>
      <c r="CH116" s="211">
        <v>4.3539134297116542</v>
      </c>
      <c r="CI116" s="211">
        <v>4.3539134297116542</v>
      </c>
      <c r="CJ116" s="211">
        <v>4.3539134297116542</v>
      </c>
      <c r="CK116" s="211">
        <v>4.3539134297116542</v>
      </c>
      <c r="CL116" s="211">
        <v>4.3539134297116542</v>
      </c>
      <c r="CM116" s="211">
        <v>4.3539134297116542</v>
      </c>
      <c r="CN116" s="211">
        <v>4.3539134297116542</v>
      </c>
      <c r="CO116" s="211">
        <v>4.3539134297116542</v>
      </c>
      <c r="CP116" s="211">
        <v>4.3539134297116542</v>
      </c>
      <c r="CQ116" s="211">
        <v>4.3539134297116542</v>
      </c>
      <c r="CR116" s="211">
        <v>4.3539134297116542</v>
      </c>
      <c r="CS116" s="211">
        <v>4.3539134297116542</v>
      </c>
      <c r="CT116" s="211">
        <v>4.3539134297116542</v>
      </c>
      <c r="CU116" s="211">
        <v>4.3539134297116542</v>
      </c>
      <c r="CV116" s="211">
        <v>4.3539134297116542</v>
      </c>
      <c r="CW116" s="211">
        <v>4.3539134297116542</v>
      </c>
      <c r="CX116" s="211">
        <v>4.3539134297116542</v>
      </c>
      <c r="CY116" s="211">
        <v>4.3539134297116542</v>
      </c>
      <c r="CZ116" s="211">
        <v>4.3539134297116542</v>
      </c>
      <c r="DA116" s="211">
        <v>4.3539134297116542</v>
      </c>
      <c r="DB116" s="211">
        <v>4.3539134297116542</v>
      </c>
      <c r="DC116" s="211">
        <v>188.58627707721652</v>
      </c>
      <c r="DD116" s="211">
        <v>188.58627707721652</v>
      </c>
      <c r="DE116" s="211">
        <v>188.58627707721652</v>
      </c>
      <c r="DF116" s="211">
        <v>188.58627707721652</v>
      </c>
      <c r="DG116" s="211">
        <v>188.58627707721652</v>
      </c>
      <c r="DH116" s="211">
        <v>188.58627707721652</v>
      </c>
      <c r="DI116" s="211">
        <v>188.58627707721652</v>
      </c>
      <c r="DJ116" s="211">
        <v>188.58627707721652</v>
      </c>
      <c r="DK116" s="211">
        <v>188.58627707721652</v>
      </c>
      <c r="DL116" s="211">
        <v>188.58627707721652</v>
      </c>
      <c r="DM116" s="211">
        <v>188.58627707721652</v>
      </c>
      <c r="DN116" s="211">
        <v>188.58627707721652</v>
      </c>
      <c r="DO116" s="211">
        <v>188.58627707721652</v>
      </c>
      <c r="DP116" s="211">
        <v>188.58627707721652</v>
      </c>
      <c r="DQ116" s="211">
        <v>188.58627707721652</v>
      </c>
      <c r="DR116" s="211">
        <v>188.58627707721652</v>
      </c>
      <c r="DS116" s="211">
        <v>188.58627707721652</v>
      </c>
      <c r="DT116" s="211">
        <v>188.58627707721652</v>
      </c>
      <c r="DU116" s="211">
        <v>188.58627707721652</v>
      </c>
      <c r="DV116" s="211">
        <v>188.58627707721652</v>
      </c>
      <c r="DW116" s="211">
        <v>188.58627707721652</v>
      </c>
      <c r="DX116" s="211">
        <v>188.58627707721652</v>
      </c>
      <c r="DY116" s="211">
        <v>188.58627707721652</v>
      </c>
      <c r="DZ116" s="211">
        <v>188.58627707721652</v>
      </c>
      <c r="EA116" s="211">
        <v>188.58627707721652</v>
      </c>
      <c r="EB116" s="211">
        <v>188.58627707721652</v>
      </c>
    </row>
    <row r="117" spans="1:132" x14ac:dyDescent="0.2">
      <c r="A117" s="209">
        <v>15</v>
      </c>
      <c r="B117" s="209" t="s">
        <v>1005</v>
      </c>
      <c r="C117" s="210">
        <v>7.0224719101123592</v>
      </c>
      <c r="D117" s="210">
        <v>7.0224719101123592</v>
      </c>
      <c r="E117" s="210">
        <v>7.0224719101123592</v>
      </c>
      <c r="F117" s="210">
        <v>7.0224719101123592</v>
      </c>
      <c r="G117" s="210">
        <v>7.0224719101123592</v>
      </c>
      <c r="H117" s="210">
        <v>7.0224719101123592</v>
      </c>
      <c r="I117" s="210">
        <v>7.0224719101123592</v>
      </c>
      <c r="J117" s="210">
        <v>7.0224719101123592</v>
      </c>
      <c r="K117" s="210">
        <v>7.0224719101123592</v>
      </c>
      <c r="L117" s="210">
        <v>7.0224719101123592</v>
      </c>
      <c r="M117" s="210">
        <v>7.0224719101123592</v>
      </c>
      <c r="N117" s="210">
        <v>7.0224719101123592</v>
      </c>
      <c r="O117" s="210">
        <v>7.0224719101123592</v>
      </c>
      <c r="P117" s="210">
        <v>7.0224719101123592</v>
      </c>
      <c r="Q117" s="210">
        <v>7.0224719101123592</v>
      </c>
      <c r="R117" s="210">
        <v>7.0224719101123592</v>
      </c>
      <c r="S117" s="210">
        <v>7.0224719101123592</v>
      </c>
      <c r="T117" s="210">
        <v>7.0224719101123592</v>
      </c>
      <c r="U117" s="210">
        <v>7.0224719101123592</v>
      </c>
      <c r="V117" s="210">
        <v>7.0224719101123592</v>
      </c>
      <c r="W117" s="210">
        <v>7.0224719101123592</v>
      </c>
      <c r="X117" s="210">
        <v>7.0224719101123592</v>
      </c>
      <c r="Y117" s="210">
        <v>7.0224719101123592</v>
      </c>
      <c r="Z117" s="210">
        <v>7.0224719101123592</v>
      </c>
      <c r="AA117" s="210">
        <v>7.0224719101123592</v>
      </c>
      <c r="AB117" s="210">
        <v>7.0224719101123592</v>
      </c>
      <c r="AC117" s="210">
        <v>9.9982003239416901</v>
      </c>
      <c r="AD117" s="210">
        <v>9.9982003239416901</v>
      </c>
      <c r="AE117" s="210">
        <v>9.9982003239416901</v>
      </c>
      <c r="AF117" s="210">
        <v>9.9982003239416901</v>
      </c>
      <c r="AG117" s="210">
        <v>9.9982003239416901</v>
      </c>
      <c r="AH117" s="210">
        <v>9.9982003239416901</v>
      </c>
      <c r="AI117" s="210">
        <v>9.9982003239416901</v>
      </c>
      <c r="AJ117" s="210">
        <v>0</v>
      </c>
      <c r="AK117" s="210">
        <v>0</v>
      </c>
      <c r="AL117" s="210">
        <v>0</v>
      </c>
      <c r="AM117" s="210">
        <v>0</v>
      </c>
      <c r="AN117" s="210">
        <v>0</v>
      </c>
      <c r="AO117" s="210">
        <v>0</v>
      </c>
      <c r="AP117" s="210">
        <v>0</v>
      </c>
      <c r="AQ117" s="210">
        <v>0</v>
      </c>
      <c r="AR117" s="210">
        <v>0</v>
      </c>
      <c r="AS117" s="210">
        <v>0</v>
      </c>
      <c r="AT117" s="210">
        <v>0</v>
      </c>
      <c r="AU117" s="210">
        <v>0</v>
      </c>
      <c r="AV117" s="210">
        <v>0</v>
      </c>
      <c r="AW117" s="210">
        <v>0</v>
      </c>
      <c r="AX117" s="210">
        <v>0</v>
      </c>
      <c r="AY117" s="210">
        <v>0</v>
      </c>
      <c r="AZ117" s="210">
        <v>0</v>
      </c>
      <c r="BA117" s="210">
        <v>0</v>
      </c>
      <c r="BB117" s="210">
        <v>0</v>
      </c>
      <c r="BC117" s="211">
        <v>161.63240687471693</v>
      </c>
      <c r="BD117" s="211">
        <v>161.63240687471693</v>
      </c>
      <c r="BE117" s="211">
        <v>161.63240687471693</v>
      </c>
      <c r="BF117" s="211">
        <v>161.63240687471693</v>
      </c>
      <c r="BG117" s="211">
        <v>161.63240687471693</v>
      </c>
      <c r="BH117" s="211">
        <v>161.63240687471693</v>
      </c>
      <c r="BI117" s="211">
        <v>161.63240687471693</v>
      </c>
      <c r="BJ117" s="211">
        <v>158.08224755700329</v>
      </c>
      <c r="BK117" s="211">
        <v>158.08224755700329</v>
      </c>
      <c r="BL117" s="211">
        <v>158.08224755700329</v>
      </c>
      <c r="BM117" s="211">
        <v>158.08224755700329</v>
      </c>
      <c r="BN117" s="211">
        <v>158.08224755700329</v>
      </c>
      <c r="BO117" s="211">
        <v>158.08224755700329</v>
      </c>
      <c r="BP117" s="211">
        <v>158.08224755700329</v>
      </c>
      <c r="BQ117" s="211">
        <v>158.08224755700329</v>
      </c>
      <c r="BR117" s="211">
        <v>158.08224755700329</v>
      </c>
      <c r="BS117" s="211">
        <v>158.08224755700329</v>
      </c>
      <c r="BT117" s="211">
        <v>158.08224755700329</v>
      </c>
      <c r="BU117" s="211">
        <v>158.08224755700329</v>
      </c>
      <c r="BV117" s="211">
        <v>158.08224755700329</v>
      </c>
      <c r="BW117" s="211">
        <v>158.08224755700329</v>
      </c>
      <c r="BX117" s="211">
        <v>158.08224755700329</v>
      </c>
      <c r="BY117" s="211">
        <v>158.08224755700329</v>
      </c>
      <c r="BZ117" s="211">
        <v>158.08224755700329</v>
      </c>
      <c r="CA117" s="211">
        <v>158.08224755700329</v>
      </c>
      <c r="CB117" s="211">
        <v>158.08224755700329</v>
      </c>
      <c r="CC117" s="211">
        <v>4.6830966685446089</v>
      </c>
      <c r="CD117" s="211">
        <v>4.6830966685446089</v>
      </c>
      <c r="CE117" s="211">
        <v>4.6830966685446089</v>
      </c>
      <c r="CF117" s="211">
        <v>4.6830966685446089</v>
      </c>
      <c r="CG117" s="211">
        <v>4.6830966685446089</v>
      </c>
      <c r="CH117" s="211">
        <v>4.6830966685446089</v>
      </c>
      <c r="CI117" s="211">
        <v>4.6830966685446089</v>
      </c>
      <c r="CJ117" s="211">
        <v>4.6830966685446089</v>
      </c>
      <c r="CK117" s="211">
        <v>4.6830966685446089</v>
      </c>
      <c r="CL117" s="211">
        <v>4.6830966685446089</v>
      </c>
      <c r="CM117" s="211">
        <v>4.6830966685446089</v>
      </c>
      <c r="CN117" s="211">
        <v>4.6830966685446089</v>
      </c>
      <c r="CO117" s="211">
        <v>4.6830966685446089</v>
      </c>
      <c r="CP117" s="211">
        <v>4.6830966685446089</v>
      </c>
      <c r="CQ117" s="211">
        <v>4.6830966685446089</v>
      </c>
      <c r="CR117" s="211">
        <v>4.6830966685446089</v>
      </c>
      <c r="CS117" s="211">
        <v>4.6830966685446089</v>
      </c>
      <c r="CT117" s="211">
        <v>4.6830966685446089</v>
      </c>
      <c r="CU117" s="211">
        <v>4.6830966685446089</v>
      </c>
      <c r="CV117" s="211">
        <v>4.6830966685446089</v>
      </c>
      <c r="CW117" s="211">
        <v>4.6830966685446089</v>
      </c>
      <c r="CX117" s="211">
        <v>4.6830966685446089</v>
      </c>
      <c r="CY117" s="211">
        <v>4.6830966685446089</v>
      </c>
      <c r="CZ117" s="211">
        <v>4.6830966685446089</v>
      </c>
      <c r="DA117" s="211">
        <v>4.6830966685446089</v>
      </c>
      <c r="DB117" s="211">
        <v>4.6830966685446089</v>
      </c>
      <c r="DC117" s="211">
        <v>38.671139050173963</v>
      </c>
      <c r="DD117" s="211">
        <v>38.671139050173963</v>
      </c>
      <c r="DE117" s="211">
        <v>38.671139050173963</v>
      </c>
      <c r="DF117" s="211">
        <v>38.671139050173963</v>
      </c>
      <c r="DG117" s="211">
        <v>38.671139050173963</v>
      </c>
      <c r="DH117" s="211">
        <v>38.671139050173963</v>
      </c>
      <c r="DI117" s="211">
        <v>38.671139050173963</v>
      </c>
      <c r="DJ117" s="211">
        <v>38.671139050173963</v>
      </c>
      <c r="DK117" s="211">
        <v>38.671139050173963</v>
      </c>
      <c r="DL117" s="211">
        <v>38.671139050173963</v>
      </c>
      <c r="DM117" s="211">
        <v>38.671139050173963</v>
      </c>
      <c r="DN117" s="211">
        <v>38.671139050173963</v>
      </c>
      <c r="DO117" s="211">
        <v>38.671139050173963</v>
      </c>
      <c r="DP117" s="211">
        <v>38.671139050173963</v>
      </c>
      <c r="DQ117" s="211">
        <v>38.671139050173963</v>
      </c>
      <c r="DR117" s="211">
        <v>38.671139050173963</v>
      </c>
      <c r="DS117" s="211">
        <v>38.671139050173963</v>
      </c>
      <c r="DT117" s="211">
        <v>38.671139050173963</v>
      </c>
      <c r="DU117" s="211">
        <v>38.671139050173963</v>
      </c>
      <c r="DV117" s="211">
        <v>38.671139050173963</v>
      </c>
      <c r="DW117" s="211">
        <v>38.671139050173963</v>
      </c>
      <c r="DX117" s="211">
        <v>38.671139050173963</v>
      </c>
      <c r="DY117" s="211">
        <v>38.671139050173963</v>
      </c>
      <c r="DZ117" s="211">
        <v>38.671139050173963</v>
      </c>
      <c r="EA117" s="211">
        <v>38.671139050173963</v>
      </c>
      <c r="EB117" s="211">
        <v>38.671139050173963</v>
      </c>
    </row>
    <row r="118" spans="1:132" ht="22.5" x14ac:dyDescent="0.2">
      <c r="A118" s="209">
        <v>16</v>
      </c>
      <c r="B118" s="209" t="s">
        <v>1006</v>
      </c>
      <c r="C118" s="210">
        <v>17.241379310344826</v>
      </c>
      <c r="D118" s="210">
        <v>17.241379310344826</v>
      </c>
      <c r="E118" s="210">
        <v>17.241379310344826</v>
      </c>
      <c r="F118" s="210">
        <v>17.241379310344826</v>
      </c>
      <c r="G118" s="210">
        <v>17.241379310344826</v>
      </c>
      <c r="H118" s="210">
        <v>17.241379310344826</v>
      </c>
      <c r="I118" s="210">
        <v>17.241379310344826</v>
      </c>
      <c r="J118" s="210">
        <v>17.241379310344826</v>
      </c>
      <c r="K118" s="210">
        <v>17.241379310344826</v>
      </c>
      <c r="L118" s="210">
        <v>17.241379310344826</v>
      </c>
      <c r="M118" s="210">
        <v>17.241379310344826</v>
      </c>
      <c r="N118" s="210">
        <v>17.241379310344826</v>
      </c>
      <c r="O118" s="210">
        <v>17.241379310344826</v>
      </c>
      <c r="P118" s="210">
        <v>17.241379310344826</v>
      </c>
      <c r="Q118" s="210">
        <v>17.241379310344826</v>
      </c>
      <c r="R118" s="210">
        <v>17.241379310344826</v>
      </c>
      <c r="S118" s="210">
        <v>17.241379310344826</v>
      </c>
      <c r="T118" s="210">
        <v>17.241379310344826</v>
      </c>
      <c r="U118" s="210">
        <v>17.241379310344826</v>
      </c>
      <c r="V118" s="210">
        <v>17.241379310344826</v>
      </c>
      <c r="W118" s="210">
        <v>17.241379310344826</v>
      </c>
      <c r="X118" s="210">
        <v>17.241379310344826</v>
      </c>
      <c r="Y118" s="210">
        <v>17.241379310344826</v>
      </c>
      <c r="Z118" s="210">
        <v>17.241379310344826</v>
      </c>
      <c r="AA118" s="210">
        <v>17.241379310344826</v>
      </c>
      <c r="AB118" s="210">
        <v>17.241379310344826</v>
      </c>
      <c r="AC118" s="210">
        <v>9.9982003239416901</v>
      </c>
      <c r="AD118" s="210">
        <v>9.9982003239416901</v>
      </c>
      <c r="AE118" s="210">
        <v>9.9982003239416901</v>
      </c>
      <c r="AF118" s="210">
        <v>9.9982003239416901</v>
      </c>
      <c r="AG118" s="210">
        <v>9.9982003239416901</v>
      </c>
      <c r="AH118" s="210">
        <v>9.9982003239416901</v>
      </c>
      <c r="AI118" s="210">
        <v>9.9982003239416901</v>
      </c>
      <c r="AJ118" s="210">
        <v>0</v>
      </c>
      <c r="AK118" s="210">
        <v>0</v>
      </c>
      <c r="AL118" s="210">
        <v>0</v>
      </c>
      <c r="AM118" s="210">
        <v>0</v>
      </c>
      <c r="AN118" s="210">
        <v>0</v>
      </c>
      <c r="AO118" s="210">
        <v>0</v>
      </c>
      <c r="AP118" s="210">
        <v>0</v>
      </c>
      <c r="AQ118" s="210">
        <v>0</v>
      </c>
      <c r="AR118" s="210">
        <v>0</v>
      </c>
      <c r="AS118" s="210">
        <v>0</v>
      </c>
      <c r="AT118" s="210">
        <v>0</v>
      </c>
      <c r="AU118" s="210">
        <v>0</v>
      </c>
      <c r="AV118" s="210">
        <v>0</v>
      </c>
      <c r="AW118" s="210">
        <v>0</v>
      </c>
      <c r="AX118" s="210">
        <v>0</v>
      </c>
      <c r="AY118" s="210">
        <v>0</v>
      </c>
      <c r="AZ118" s="210">
        <v>0</v>
      </c>
      <c r="BA118" s="210">
        <v>0</v>
      </c>
      <c r="BB118" s="210">
        <v>0</v>
      </c>
      <c r="BC118" s="211">
        <v>161.75193040876854</v>
      </c>
      <c r="BD118" s="211">
        <v>161.75193040876854</v>
      </c>
      <c r="BE118" s="211">
        <v>161.75193040876854</v>
      </c>
      <c r="BF118" s="211">
        <v>161.75193040876854</v>
      </c>
      <c r="BG118" s="211">
        <v>161.75193040876854</v>
      </c>
      <c r="BH118" s="211">
        <v>161.75193040876854</v>
      </c>
      <c r="BI118" s="211">
        <v>161.75193040876854</v>
      </c>
      <c r="BJ118" s="211">
        <v>156.9969666329626</v>
      </c>
      <c r="BK118" s="211">
        <v>156.9969666329626</v>
      </c>
      <c r="BL118" s="211">
        <v>156.9969666329626</v>
      </c>
      <c r="BM118" s="211">
        <v>156.9969666329626</v>
      </c>
      <c r="BN118" s="211">
        <v>156.9969666329626</v>
      </c>
      <c r="BO118" s="211">
        <v>156.9969666329626</v>
      </c>
      <c r="BP118" s="211">
        <v>156.9969666329626</v>
      </c>
      <c r="BQ118" s="211">
        <v>156.9969666329626</v>
      </c>
      <c r="BR118" s="211">
        <v>156.9969666329626</v>
      </c>
      <c r="BS118" s="211">
        <v>156.9969666329626</v>
      </c>
      <c r="BT118" s="211">
        <v>156.9969666329626</v>
      </c>
      <c r="BU118" s="211">
        <v>156.9969666329626</v>
      </c>
      <c r="BV118" s="211">
        <v>156.9969666329626</v>
      </c>
      <c r="BW118" s="211">
        <v>156.9969666329626</v>
      </c>
      <c r="BX118" s="211">
        <v>156.9969666329626</v>
      </c>
      <c r="BY118" s="211">
        <v>156.9969666329626</v>
      </c>
      <c r="BZ118" s="211">
        <v>156.9969666329626</v>
      </c>
      <c r="CA118" s="211">
        <v>156.9969666329626</v>
      </c>
      <c r="CB118" s="211">
        <v>156.9969666329626</v>
      </c>
      <c r="CC118" s="211">
        <v>4.730309045433664</v>
      </c>
      <c r="CD118" s="211">
        <v>4.730309045433664</v>
      </c>
      <c r="CE118" s="211">
        <v>4.730309045433664</v>
      </c>
      <c r="CF118" s="211">
        <v>4.730309045433664</v>
      </c>
      <c r="CG118" s="211">
        <v>4.730309045433664</v>
      </c>
      <c r="CH118" s="211">
        <v>4.730309045433664</v>
      </c>
      <c r="CI118" s="211">
        <v>4.730309045433664</v>
      </c>
      <c r="CJ118" s="211">
        <v>4.730309045433664</v>
      </c>
      <c r="CK118" s="211">
        <v>4.730309045433664</v>
      </c>
      <c r="CL118" s="211">
        <v>4.730309045433664</v>
      </c>
      <c r="CM118" s="211">
        <v>4.730309045433664</v>
      </c>
      <c r="CN118" s="211">
        <v>4.730309045433664</v>
      </c>
      <c r="CO118" s="211">
        <v>4.730309045433664</v>
      </c>
      <c r="CP118" s="211">
        <v>4.730309045433664</v>
      </c>
      <c r="CQ118" s="211">
        <v>4.730309045433664</v>
      </c>
      <c r="CR118" s="211">
        <v>4.730309045433664</v>
      </c>
      <c r="CS118" s="211">
        <v>4.730309045433664</v>
      </c>
      <c r="CT118" s="211">
        <v>4.730309045433664</v>
      </c>
      <c r="CU118" s="211">
        <v>4.730309045433664</v>
      </c>
      <c r="CV118" s="211">
        <v>4.730309045433664</v>
      </c>
      <c r="CW118" s="211">
        <v>4.730309045433664</v>
      </c>
      <c r="CX118" s="211">
        <v>4.730309045433664</v>
      </c>
      <c r="CY118" s="211">
        <v>4.730309045433664</v>
      </c>
      <c r="CZ118" s="211">
        <v>4.730309045433664</v>
      </c>
      <c r="DA118" s="211">
        <v>4.730309045433664</v>
      </c>
      <c r="DB118" s="211">
        <v>4.730309045433664</v>
      </c>
      <c r="DC118" s="211">
        <v>15.638401704203693</v>
      </c>
      <c r="DD118" s="211">
        <v>15.638401704203693</v>
      </c>
      <c r="DE118" s="211">
        <v>15.638401704203693</v>
      </c>
      <c r="DF118" s="211">
        <v>15.638401704203693</v>
      </c>
      <c r="DG118" s="211">
        <v>15.638401704203693</v>
      </c>
      <c r="DH118" s="211">
        <v>15.638401704203693</v>
      </c>
      <c r="DI118" s="211">
        <v>15.638401704203693</v>
      </c>
      <c r="DJ118" s="211">
        <v>15.638401704203693</v>
      </c>
      <c r="DK118" s="211">
        <v>15.638401704203693</v>
      </c>
      <c r="DL118" s="211">
        <v>15.638401704203693</v>
      </c>
      <c r="DM118" s="211">
        <v>15.638401704203693</v>
      </c>
      <c r="DN118" s="211">
        <v>15.638401704203693</v>
      </c>
      <c r="DO118" s="211">
        <v>15.638401704203693</v>
      </c>
      <c r="DP118" s="211">
        <v>15.638401704203693</v>
      </c>
      <c r="DQ118" s="211">
        <v>15.638401704203693</v>
      </c>
      <c r="DR118" s="211">
        <v>15.638401704203693</v>
      </c>
      <c r="DS118" s="211">
        <v>15.638401704203693</v>
      </c>
      <c r="DT118" s="211">
        <v>15.638401704203693</v>
      </c>
      <c r="DU118" s="211">
        <v>15.638401704203693</v>
      </c>
      <c r="DV118" s="211">
        <v>15.638401704203693</v>
      </c>
      <c r="DW118" s="211">
        <v>15.638401704203693</v>
      </c>
      <c r="DX118" s="211">
        <v>15.638401704203693</v>
      </c>
      <c r="DY118" s="211">
        <v>15.638401704203693</v>
      </c>
      <c r="DZ118" s="211">
        <v>15.638401704203693</v>
      </c>
      <c r="EA118" s="211">
        <v>15.638401704203693</v>
      </c>
      <c r="EB118" s="211">
        <v>15.638401704203693</v>
      </c>
    </row>
    <row r="119" spans="1:132" x14ac:dyDescent="0.2">
      <c r="A119" s="209">
        <v>17</v>
      </c>
      <c r="B119" s="209" t="s">
        <v>1007</v>
      </c>
      <c r="C119" s="210">
        <v>0.71387778412335812</v>
      </c>
      <c r="D119" s="210">
        <v>0.71387778412335812</v>
      </c>
      <c r="E119" s="210">
        <v>0.71387778412335812</v>
      </c>
      <c r="F119" s="210">
        <v>0.71387778412335812</v>
      </c>
      <c r="G119" s="210">
        <v>0.71387778412335812</v>
      </c>
      <c r="H119" s="210">
        <v>0.71387778412335812</v>
      </c>
      <c r="I119" s="210">
        <v>0.71387778412335812</v>
      </c>
      <c r="J119" s="210">
        <v>0.71387778412335812</v>
      </c>
      <c r="K119" s="210">
        <v>0.71387778412335812</v>
      </c>
      <c r="L119" s="210">
        <v>0.71387778412335812</v>
      </c>
      <c r="M119" s="210">
        <v>0.71387778412335812</v>
      </c>
      <c r="N119" s="210">
        <v>0.71387778412335812</v>
      </c>
      <c r="O119" s="210">
        <v>0.71387778412335812</v>
      </c>
      <c r="P119" s="210">
        <v>0.71387778412335812</v>
      </c>
      <c r="Q119" s="210">
        <v>0.71387778412335812</v>
      </c>
      <c r="R119" s="210">
        <v>0.71387778412335812</v>
      </c>
      <c r="S119" s="210">
        <v>0.71387778412335812</v>
      </c>
      <c r="T119" s="210">
        <v>0.71387778412335812</v>
      </c>
      <c r="U119" s="210">
        <v>0.71387778412335812</v>
      </c>
      <c r="V119" s="210">
        <v>0.71387778412335812</v>
      </c>
      <c r="W119" s="210">
        <v>0.71387778412335812</v>
      </c>
      <c r="X119" s="210">
        <v>0.71387778412335812</v>
      </c>
      <c r="Y119" s="210">
        <v>0.71387778412335812</v>
      </c>
      <c r="Z119" s="210">
        <v>0.71387778412335812</v>
      </c>
      <c r="AA119" s="210">
        <v>0.71387778412335812</v>
      </c>
      <c r="AB119" s="210">
        <v>0.71387778412335812</v>
      </c>
      <c r="AC119" s="210">
        <v>0.36913990402362495</v>
      </c>
      <c r="AD119" s="210">
        <v>0.36913990402362495</v>
      </c>
      <c r="AE119" s="210">
        <v>0.36913990402362495</v>
      </c>
      <c r="AF119" s="210">
        <v>0.36913990402362495</v>
      </c>
      <c r="AG119" s="210">
        <v>0.36913990402362495</v>
      </c>
      <c r="AH119" s="210">
        <v>0.36913990402362495</v>
      </c>
      <c r="AI119" s="210">
        <v>0.36913990402362495</v>
      </c>
      <c r="AJ119" s="210">
        <v>0</v>
      </c>
      <c r="AK119" s="210">
        <v>0</v>
      </c>
      <c r="AL119" s="210">
        <v>0</v>
      </c>
      <c r="AM119" s="210">
        <v>0</v>
      </c>
      <c r="AN119" s="210">
        <v>0</v>
      </c>
      <c r="AO119" s="210">
        <v>0</v>
      </c>
      <c r="AP119" s="210">
        <v>0</v>
      </c>
      <c r="AQ119" s="210">
        <v>0</v>
      </c>
      <c r="AR119" s="210">
        <v>0</v>
      </c>
      <c r="AS119" s="210">
        <v>0</v>
      </c>
      <c r="AT119" s="210">
        <v>0</v>
      </c>
      <c r="AU119" s="210">
        <v>0</v>
      </c>
      <c r="AV119" s="210">
        <v>0</v>
      </c>
      <c r="AW119" s="210">
        <v>0</v>
      </c>
      <c r="AX119" s="210">
        <v>0</v>
      </c>
      <c r="AY119" s="210">
        <v>0</v>
      </c>
      <c r="AZ119" s="210">
        <v>0</v>
      </c>
      <c r="BA119" s="210">
        <v>0</v>
      </c>
      <c r="BB119" s="210">
        <v>0</v>
      </c>
      <c r="BC119" s="211">
        <v>163.55520259318831</v>
      </c>
      <c r="BD119" s="211">
        <v>163.55520259318831</v>
      </c>
      <c r="BE119" s="211">
        <v>163.55520259318831</v>
      </c>
      <c r="BF119" s="211">
        <v>163.55520259318831</v>
      </c>
      <c r="BG119" s="211">
        <v>163.55520259318831</v>
      </c>
      <c r="BH119" s="211">
        <v>163.55520259318831</v>
      </c>
      <c r="BI119" s="211">
        <v>163.55520259318831</v>
      </c>
      <c r="BJ119" s="211">
        <v>160.49554616483752</v>
      </c>
      <c r="BK119" s="211">
        <v>160.49554616483752</v>
      </c>
      <c r="BL119" s="211">
        <v>160.49554616483752</v>
      </c>
      <c r="BM119" s="211">
        <v>160.49554616483752</v>
      </c>
      <c r="BN119" s="211">
        <v>160.49554616483752</v>
      </c>
      <c r="BO119" s="211">
        <v>160.49554616483752</v>
      </c>
      <c r="BP119" s="211">
        <v>160.49554616483752</v>
      </c>
      <c r="BQ119" s="211">
        <v>160.49554616483752</v>
      </c>
      <c r="BR119" s="211">
        <v>160.49554616483752</v>
      </c>
      <c r="BS119" s="211">
        <v>160.49554616483752</v>
      </c>
      <c r="BT119" s="211">
        <v>160.49554616483752</v>
      </c>
      <c r="BU119" s="211">
        <v>160.49554616483752</v>
      </c>
      <c r="BV119" s="211">
        <v>160.49554616483752</v>
      </c>
      <c r="BW119" s="211">
        <v>160.49554616483752</v>
      </c>
      <c r="BX119" s="211">
        <v>160.49554616483752</v>
      </c>
      <c r="BY119" s="211">
        <v>160.49554616483752</v>
      </c>
      <c r="BZ119" s="211">
        <v>160.49554616483752</v>
      </c>
      <c r="CA119" s="211">
        <v>160.49554616483752</v>
      </c>
      <c r="CB119" s="211">
        <v>160.49554616483752</v>
      </c>
      <c r="CC119" s="211">
        <v>4.0769217892282024</v>
      </c>
      <c r="CD119" s="211">
        <v>4.0769217892282024</v>
      </c>
      <c r="CE119" s="211">
        <v>4.0769217892282024</v>
      </c>
      <c r="CF119" s="211">
        <v>4.0769217892282024</v>
      </c>
      <c r="CG119" s="211">
        <v>4.0769217892282024</v>
      </c>
      <c r="CH119" s="211">
        <v>4.0769217892282024</v>
      </c>
      <c r="CI119" s="211">
        <v>4.0769217892282024</v>
      </c>
      <c r="CJ119" s="211">
        <v>4.0769217892282024</v>
      </c>
      <c r="CK119" s="211">
        <v>4.0769217892282024</v>
      </c>
      <c r="CL119" s="211">
        <v>4.0769217892282024</v>
      </c>
      <c r="CM119" s="211">
        <v>4.0769217892282024</v>
      </c>
      <c r="CN119" s="211">
        <v>4.0769217892282024</v>
      </c>
      <c r="CO119" s="211">
        <v>4.0769217892282024</v>
      </c>
      <c r="CP119" s="211">
        <v>4.0769217892282024</v>
      </c>
      <c r="CQ119" s="211">
        <v>4.0769217892282024</v>
      </c>
      <c r="CR119" s="211">
        <v>4.0769217892282024</v>
      </c>
      <c r="CS119" s="211">
        <v>4.0769217892282024</v>
      </c>
      <c r="CT119" s="211">
        <v>4.0769217892282024</v>
      </c>
      <c r="CU119" s="211">
        <v>4.0769217892282024</v>
      </c>
      <c r="CV119" s="211">
        <v>4.0769217892282024</v>
      </c>
      <c r="CW119" s="211">
        <v>4.0769217892282024</v>
      </c>
      <c r="CX119" s="211">
        <v>4.0769217892282024</v>
      </c>
      <c r="CY119" s="211">
        <v>4.0769217892282024</v>
      </c>
      <c r="CZ119" s="211">
        <v>4.0769217892282024</v>
      </c>
      <c r="DA119" s="211">
        <v>4.0769217892282024</v>
      </c>
      <c r="DB119" s="211">
        <v>4.0769217892282024</v>
      </c>
      <c r="DC119" s="211">
        <v>584.73087685133919</v>
      </c>
      <c r="DD119" s="211">
        <v>584.73087685133919</v>
      </c>
      <c r="DE119" s="211">
        <v>584.73087685133919</v>
      </c>
      <c r="DF119" s="211">
        <v>584.73087685133919</v>
      </c>
      <c r="DG119" s="211">
        <v>584.73087685133919</v>
      </c>
      <c r="DH119" s="211">
        <v>584.73087685133919</v>
      </c>
      <c r="DI119" s="211">
        <v>584.73087685133919</v>
      </c>
      <c r="DJ119" s="211">
        <v>584.73087685133919</v>
      </c>
      <c r="DK119" s="211">
        <v>584.73087685133919</v>
      </c>
      <c r="DL119" s="211">
        <v>584.73087685133919</v>
      </c>
      <c r="DM119" s="211">
        <v>584.73087685133919</v>
      </c>
      <c r="DN119" s="211">
        <v>584.73087685133919</v>
      </c>
      <c r="DO119" s="211">
        <v>584.73087685133919</v>
      </c>
      <c r="DP119" s="211">
        <v>584.73087685133919</v>
      </c>
      <c r="DQ119" s="211">
        <v>584.73087685133919</v>
      </c>
      <c r="DR119" s="211">
        <v>584.73087685133919</v>
      </c>
      <c r="DS119" s="211">
        <v>584.73087685133919</v>
      </c>
      <c r="DT119" s="211">
        <v>584.73087685133919</v>
      </c>
      <c r="DU119" s="211">
        <v>584.73087685133919</v>
      </c>
      <c r="DV119" s="211">
        <v>584.73087685133919</v>
      </c>
      <c r="DW119" s="211">
        <v>584.73087685133919</v>
      </c>
      <c r="DX119" s="211">
        <v>584.73087685133919</v>
      </c>
      <c r="DY119" s="211">
        <v>584.73087685133919</v>
      </c>
      <c r="DZ119" s="211">
        <v>584.73087685133919</v>
      </c>
      <c r="EA119" s="211">
        <v>584.73087685133919</v>
      </c>
      <c r="EB119" s="211">
        <v>584.73087685133919</v>
      </c>
    </row>
    <row r="120" spans="1:132" ht="22.5" x14ac:dyDescent="0.2">
      <c r="A120" s="209">
        <v>18</v>
      </c>
      <c r="B120" s="209" t="s">
        <v>1008</v>
      </c>
      <c r="C120" s="210">
        <v>10</v>
      </c>
      <c r="D120" s="210">
        <v>10</v>
      </c>
      <c r="E120" s="210">
        <v>10</v>
      </c>
      <c r="F120" s="210">
        <v>10</v>
      </c>
      <c r="G120" s="210">
        <v>10</v>
      </c>
      <c r="H120" s="210">
        <v>10</v>
      </c>
      <c r="I120" s="210">
        <v>10</v>
      </c>
      <c r="J120" s="210">
        <v>10</v>
      </c>
      <c r="K120" s="210">
        <v>10</v>
      </c>
      <c r="L120" s="210">
        <v>10</v>
      </c>
      <c r="M120" s="210">
        <v>10</v>
      </c>
      <c r="N120" s="210">
        <v>10</v>
      </c>
      <c r="O120" s="210">
        <v>10</v>
      </c>
      <c r="P120" s="210">
        <v>10</v>
      </c>
      <c r="Q120" s="210">
        <v>10</v>
      </c>
      <c r="R120" s="210">
        <v>10</v>
      </c>
      <c r="S120" s="210">
        <v>10</v>
      </c>
      <c r="T120" s="210">
        <v>10</v>
      </c>
      <c r="U120" s="210">
        <v>10</v>
      </c>
      <c r="V120" s="210">
        <v>10</v>
      </c>
      <c r="W120" s="210">
        <v>10</v>
      </c>
      <c r="X120" s="210">
        <v>10</v>
      </c>
      <c r="Y120" s="210">
        <v>10</v>
      </c>
      <c r="Z120" s="210">
        <v>10</v>
      </c>
      <c r="AA120" s="210">
        <v>10</v>
      </c>
      <c r="AB120" s="210">
        <v>10</v>
      </c>
      <c r="AC120" s="210">
        <v>1.9996400647883379</v>
      </c>
      <c r="AD120" s="210">
        <v>1.9996400647883379</v>
      </c>
      <c r="AE120" s="210">
        <v>1.9996400647883379</v>
      </c>
      <c r="AF120" s="210">
        <v>1.9996400647883379</v>
      </c>
      <c r="AG120" s="210">
        <v>1.9996400647883379</v>
      </c>
      <c r="AH120" s="210">
        <v>1.9996400647883379</v>
      </c>
      <c r="AI120" s="210">
        <v>1.9996400647883379</v>
      </c>
      <c r="AJ120" s="210">
        <v>0</v>
      </c>
      <c r="AK120" s="210">
        <v>0</v>
      </c>
      <c r="AL120" s="210">
        <v>0</v>
      </c>
      <c r="AM120" s="210">
        <v>0</v>
      </c>
      <c r="AN120" s="210">
        <v>0</v>
      </c>
      <c r="AO120" s="210">
        <v>0</v>
      </c>
      <c r="AP120" s="210">
        <v>0</v>
      </c>
      <c r="AQ120" s="210">
        <v>0</v>
      </c>
      <c r="AR120" s="210">
        <v>0</v>
      </c>
      <c r="AS120" s="210">
        <v>0</v>
      </c>
      <c r="AT120" s="210">
        <v>0</v>
      </c>
      <c r="AU120" s="210">
        <v>0</v>
      </c>
      <c r="AV120" s="210">
        <v>0</v>
      </c>
      <c r="AW120" s="210">
        <v>0</v>
      </c>
      <c r="AX120" s="210">
        <v>0</v>
      </c>
      <c r="AY120" s="210">
        <v>0</v>
      </c>
      <c r="AZ120" s="210">
        <v>0</v>
      </c>
      <c r="BA120" s="210">
        <v>0</v>
      </c>
      <c r="BB120" s="210">
        <v>0</v>
      </c>
      <c r="BC120" s="211">
        <v>230.71085251707569</v>
      </c>
      <c r="BD120" s="211">
        <v>230.71085251707569</v>
      </c>
      <c r="BE120" s="211">
        <v>230.71085251707569</v>
      </c>
      <c r="BF120" s="211">
        <v>230.71085251707569</v>
      </c>
      <c r="BG120" s="211">
        <v>230.71085251707569</v>
      </c>
      <c r="BH120" s="211">
        <v>230.71085251707569</v>
      </c>
      <c r="BI120" s="211">
        <v>230.71085251707569</v>
      </c>
      <c r="BJ120" s="211">
        <v>202.37794080445232</v>
      </c>
      <c r="BK120" s="211">
        <v>202.37794080445232</v>
      </c>
      <c r="BL120" s="211">
        <v>202.37794080445232</v>
      </c>
      <c r="BM120" s="211">
        <v>202.37794080445232</v>
      </c>
      <c r="BN120" s="211">
        <v>202.37794080445232</v>
      </c>
      <c r="BO120" s="211">
        <v>202.37794080445232</v>
      </c>
      <c r="BP120" s="211">
        <v>202.37794080445232</v>
      </c>
      <c r="BQ120" s="211">
        <v>202.37794080445232</v>
      </c>
      <c r="BR120" s="211">
        <v>202.37794080445232</v>
      </c>
      <c r="BS120" s="211">
        <v>202.37794080445232</v>
      </c>
      <c r="BT120" s="211">
        <v>202.37794080445232</v>
      </c>
      <c r="BU120" s="211">
        <v>202.37794080445232</v>
      </c>
      <c r="BV120" s="211">
        <v>202.37794080445232</v>
      </c>
      <c r="BW120" s="211">
        <v>202.37794080445232</v>
      </c>
      <c r="BX120" s="211">
        <v>202.37794080445232</v>
      </c>
      <c r="BY120" s="211">
        <v>202.37794080445232</v>
      </c>
      <c r="BZ120" s="211">
        <v>202.37794080445232</v>
      </c>
      <c r="CA120" s="211">
        <v>202.37794080445232</v>
      </c>
      <c r="CB120" s="211">
        <v>202.37794080445232</v>
      </c>
      <c r="CC120" s="211">
        <v>4.730309045433664</v>
      </c>
      <c r="CD120" s="211">
        <v>4.730309045433664</v>
      </c>
      <c r="CE120" s="211">
        <v>4.730309045433664</v>
      </c>
      <c r="CF120" s="211">
        <v>4.730309045433664</v>
      </c>
      <c r="CG120" s="211">
        <v>4.730309045433664</v>
      </c>
      <c r="CH120" s="211">
        <v>4.730309045433664</v>
      </c>
      <c r="CI120" s="211">
        <v>4.730309045433664</v>
      </c>
      <c r="CJ120" s="211">
        <v>4.730309045433664</v>
      </c>
      <c r="CK120" s="211">
        <v>4.730309045433664</v>
      </c>
      <c r="CL120" s="211">
        <v>4.730309045433664</v>
      </c>
      <c r="CM120" s="211">
        <v>4.730309045433664</v>
      </c>
      <c r="CN120" s="211">
        <v>4.730309045433664</v>
      </c>
      <c r="CO120" s="211">
        <v>4.730309045433664</v>
      </c>
      <c r="CP120" s="211">
        <v>4.730309045433664</v>
      </c>
      <c r="CQ120" s="211">
        <v>4.730309045433664</v>
      </c>
      <c r="CR120" s="211">
        <v>4.730309045433664</v>
      </c>
      <c r="CS120" s="211">
        <v>4.730309045433664</v>
      </c>
      <c r="CT120" s="211">
        <v>4.730309045433664</v>
      </c>
      <c r="CU120" s="211">
        <v>4.730309045433664</v>
      </c>
      <c r="CV120" s="211">
        <v>4.730309045433664</v>
      </c>
      <c r="CW120" s="211">
        <v>4.730309045433664</v>
      </c>
      <c r="CX120" s="211">
        <v>4.730309045433664</v>
      </c>
      <c r="CY120" s="211">
        <v>4.730309045433664</v>
      </c>
      <c r="CZ120" s="211">
        <v>4.730309045433664</v>
      </c>
      <c r="DA120" s="211">
        <v>4.730309045433664</v>
      </c>
      <c r="DB120" s="211">
        <v>4.730309045433664</v>
      </c>
      <c r="DC120" s="211">
        <v>26.962761558971888</v>
      </c>
      <c r="DD120" s="211">
        <v>26.962761558971888</v>
      </c>
      <c r="DE120" s="211">
        <v>26.962761558971888</v>
      </c>
      <c r="DF120" s="211">
        <v>26.962761558971888</v>
      </c>
      <c r="DG120" s="211">
        <v>26.962761558971888</v>
      </c>
      <c r="DH120" s="211">
        <v>26.962761558971888</v>
      </c>
      <c r="DI120" s="211">
        <v>26.962761558971888</v>
      </c>
      <c r="DJ120" s="211">
        <v>26.962761558971888</v>
      </c>
      <c r="DK120" s="211">
        <v>26.962761558971888</v>
      </c>
      <c r="DL120" s="211">
        <v>26.962761558971888</v>
      </c>
      <c r="DM120" s="211">
        <v>26.962761558971888</v>
      </c>
      <c r="DN120" s="211">
        <v>26.962761558971888</v>
      </c>
      <c r="DO120" s="211">
        <v>26.962761558971888</v>
      </c>
      <c r="DP120" s="211">
        <v>26.962761558971888</v>
      </c>
      <c r="DQ120" s="211">
        <v>26.962761558971888</v>
      </c>
      <c r="DR120" s="211">
        <v>26.962761558971888</v>
      </c>
      <c r="DS120" s="211">
        <v>26.962761558971888</v>
      </c>
      <c r="DT120" s="211">
        <v>26.962761558971888</v>
      </c>
      <c r="DU120" s="211">
        <v>26.962761558971888</v>
      </c>
      <c r="DV120" s="211">
        <v>26.962761558971888</v>
      </c>
      <c r="DW120" s="211">
        <v>26.962761558971888</v>
      </c>
      <c r="DX120" s="211">
        <v>26.962761558971888</v>
      </c>
      <c r="DY120" s="211">
        <v>26.962761558971888</v>
      </c>
      <c r="DZ120" s="211">
        <v>26.962761558971888</v>
      </c>
      <c r="EA120" s="211">
        <v>26.962761558971888</v>
      </c>
      <c r="EB120" s="211">
        <v>26.962761558971888</v>
      </c>
    </row>
    <row r="121" spans="1:132" ht="33.75" x14ac:dyDescent="0.2">
      <c r="A121" s="209">
        <v>19</v>
      </c>
      <c r="B121" s="209" t="s">
        <v>1009</v>
      </c>
      <c r="C121" s="210">
        <v>0.28274117569839596</v>
      </c>
      <c r="D121" s="210">
        <v>0.28274117569839596</v>
      </c>
      <c r="E121" s="210">
        <v>0.28274117569839596</v>
      </c>
      <c r="F121" s="210">
        <v>0.28274117569839596</v>
      </c>
      <c r="G121" s="210">
        <v>0.28274117569839596</v>
      </c>
      <c r="H121" s="210">
        <v>0.28274117569839596</v>
      </c>
      <c r="I121" s="210">
        <v>0.28274117569839596</v>
      </c>
      <c r="J121" s="210">
        <v>0.28274117569839596</v>
      </c>
      <c r="K121" s="210">
        <v>0.28274117569839596</v>
      </c>
      <c r="L121" s="210">
        <v>0.28274117569839596</v>
      </c>
      <c r="M121" s="210">
        <v>0.28274117569839596</v>
      </c>
      <c r="N121" s="210">
        <v>0.28274117569839596</v>
      </c>
      <c r="O121" s="210">
        <v>0.28274117569839596</v>
      </c>
      <c r="P121" s="210">
        <v>0.28274117569839596</v>
      </c>
      <c r="Q121" s="210">
        <v>0.28274117569839596</v>
      </c>
      <c r="R121" s="210">
        <v>0.28274117569839596</v>
      </c>
      <c r="S121" s="210">
        <v>0.28274117569839596</v>
      </c>
      <c r="T121" s="210">
        <v>0.28274117569839596</v>
      </c>
      <c r="U121" s="210">
        <v>0.28274117569839596</v>
      </c>
      <c r="V121" s="210">
        <v>0.28274117569839596</v>
      </c>
      <c r="W121" s="210">
        <v>0.28274117569839596</v>
      </c>
      <c r="X121" s="210">
        <v>0.28274117569839596</v>
      </c>
      <c r="Y121" s="210">
        <v>0.28274117569839596</v>
      </c>
      <c r="Z121" s="210">
        <v>0.28274117569839596</v>
      </c>
      <c r="AA121" s="210">
        <v>0.28274117569839596</v>
      </c>
      <c r="AB121" s="210">
        <v>0.28274117569839596</v>
      </c>
      <c r="AC121" s="210">
        <v>0.15299877600979192</v>
      </c>
      <c r="AD121" s="210">
        <v>0.15299877600979192</v>
      </c>
      <c r="AE121" s="210">
        <v>0.15299877600979192</v>
      </c>
      <c r="AF121" s="210">
        <v>0.15299877600979192</v>
      </c>
      <c r="AG121" s="210">
        <v>0</v>
      </c>
      <c r="AH121" s="210">
        <v>0</v>
      </c>
      <c r="AI121" s="210">
        <v>0</v>
      </c>
      <c r="AJ121" s="210">
        <v>0</v>
      </c>
      <c r="AK121" s="210">
        <v>0</v>
      </c>
      <c r="AL121" s="210">
        <v>0</v>
      </c>
      <c r="AM121" s="210">
        <v>0</v>
      </c>
      <c r="AN121" s="210">
        <v>0</v>
      </c>
      <c r="AO121" s="210">
        <v>0</v>
      </c>
      <c r="AP121" s="210">
        <v>0</v>
      </c>
      <c r="AQ121" s="210">
        <v>0</v>
      </c>
      <c r="AR121" s="210">
        <v>0</v>
      </c>
      <c r="AS121" s="210">
        <v>0</v>
      </c>
      <c r="AT121" s="210">
        <v>0</v>
      </c>
      <c r="AU121" s="210">
        <v>0</v>
      </c>
      <c r="AV121" s="210">
        <v>0</v>
      </c>
      <c r="AW121" s="210">
        <v>0</v>
      </c>
      <c r="AX121" s="210">
        <v>0</v>
      </c>
      <c r="AY121" s="210">
        <v>0</v>
      </c>
      <c r="AZ121" s="210">
        <v>0</v>
      </c>
      <c r="BA121" s="210">
        <v>0</v>
      </c>
      <c r="BB121" s="210">
        <v>0</v>
      </c>
      <c r="BC121" s="211">
        <v>157.80094396583991</v>
      </c>
      <c r="BD121" s="211">
        <v>157.80094396583991</v>
      </c>
      <c r="BE121" s="211">
        <v>157.80094396583991</v>
      </c>
      <c r="BF121" s="211">
        <v>157.80094396583991</v>
      </c>
      <c r="BG121" s="211">
        <v>155.47530713634674</v>
      </c>
      <c r="BH121" s="211">
        <v>155.47530713634674</v>
      </c>
      <c r="BI121" s="211">
        <v>155.47530713634674</v>
      </c>
      <c r="BJ121" s="211">
        <v>155.47530713634674</v>
      </c>
      <c r="BK121" s="211">
        <v>155.47530713634674</v>
      </c>
      <c r="BL121" s="211">
        <v>155.47530713634674</v>
      </c>
      <c r="BM121" s="211">
        <v>155.47530713634674</v>
      </c>
      <c r="BN121" s="211">
        <v>155.47530713634674</v>
      </c>
      <c r="BO121" s="211">
        <v>155.47530713634674</v>
      </c>
      <c r="BP121" s="211">
        <v>155.47530713634674</v>
      </c>
      <c r="BQ121" s="211">
        <v>155.47530713634674</v>
      </c>
      <c r="BR121" s="211">
        <v>155.47530713634674</v>
      </c>
      <c r="BS121" s="211">
        <v>155.47530713634674</v>
      </c>
      <c r="BT121" s="211">
        <v>155.47530713634674</v>
      </c>
      <c r="BU121" s="211">
        <v>155.47530713634674</v>
      </c>
      <c r="BV121" s="211">
        <v>155.47530713634674</v>
      </c>
      <c r="BW121" s="211">
        <v>155.47530713634674</v>
      </c>
      <c r="BX121" s="211">
        <v>155.47530713634674</v>
      </c>
      <c r="BY121" s="211">
        <v>155.47530713634674</v>
      </c>
      <c r="BZ121" s="211">
        <v>155.47530713634674</v>
      </c>
      <c r="CA121" s="211">
        <v>155.47530713634674</v>
      </c>
      <c r="CB121" s="211">
        <v>155.47530713634674</v>
      </c>
      <c r="CC121" s="211">
        <v>4.275496642826961</v>
      </c>
      <c r="CD121" s="211">
        <v>4.275496642826961</v>
      </c>
      <c r="CE121" s="211">
        <v>4.275496642826961</v>
      </c>
      <c r="CF121" s="211">
        <v>4.275496642826961</v>
      </c>
      <c r="CG121" s="211">
        <v>4.275496642826961</v>
      </c>
      <c r="CH121" s="211">
        <v>4.275496642826961</v>
      </c>
      <c r="CI121" s="211">
        <v>4.275496642826961</v>
      </c>
      <c r="CJ121" s="211">
        <v>4.275496642826961</v>
      </c>
      <c r="CK121" s="211">
        <v>4.275496642826961</v>
      </c>
      <c r="CL121" s="211">
        <v>4.275496642826961</v>
      </c>
      <c r="CM121" s="211">
        <v>4.275496642826961</v>
      </c>
      <c r="CN121" s="211">
        <v>4.275496642826961</v>
      </c>
      <c r="CO121" s="211">
        <v>4.275496642826961</v>
      </c>
      <c r="CP121" s="211">
        <v>4.275496642826961</v>
      </c>
      <c r="CQ121" s="211">
        <v>4.275496642826961</v>
      </c>
      <c r="CR121" s="211">
        <v>4.275496642826961</v>
      </c>
      <c r="CS121" s="211">
        <v>4.275496642826961</v>
      </c>
      <c r="CT121" s="211">
        <v>4.275496642826961</v>
      </c>
      <c r="CU121" s="211">
        <v>4.275496642826961</v>
      </c>
      <c r="CV121" s="211">
        <v>4.275496642826961</v>
      </c>
      <c r="CW121" s="211">
        <v>4.275496642826961</v>
      </c>
      <c r="CX121" s="211">
        <v>4.275496642826961</v>
      </c>
      <c r="CY121" s="211">
        <v>4.275496642826961</v>
      </c>
      <c r="CZ121" s="211">
        <v>4.275496642826961</v>
      </c>
      <c r="DA121" s="211">
        <v>4.275496642826961</v>
      </c>
      <c r="DB121" s="211">
        <v>4.275496642826961</v>
      </c>
      <c r="DC121" s="211">
        <v>4062.0980543901824</v>
      </c>
      <c r="DD121" s="211">
        <v>4062.0980543901824</v>
      </c>
      <c r="DE121" s="211">
        <v>4062.0980543901824</v>
      </c>
      <c r="DF121" s="211">
        <v>4062.0980543901824</v>
      </c>
      <c r="DG121" s="211">
        <v>4062.0980543901824</v>
      </c>
      <c r="DH121" s="211">
        <v>4062.0980543901824</v>
      </c>
      <c r="DI121" s="211">
        <v>4062.0980543901824</v>
      </c>
      <c r="DJ121" s="211">
        <v>4062.0980543901824</v>
      </c>
      <c r="DK121" s="211">
        <v>4062.0980543901824</v>
      </c>
      <c r="DL121" s="211">
        <v>4062.0980543901824</v>
      </c>
      <c r="DM121" s="211">
        <v>4062.0980543901824</v>
      </c>
      <c r="DN121" s="211">
        <v>4062.0980543901824</v>
      </c>
      <c r="DO121" s="211">
        <v>4062.0980543901824</v>
      </c>
      <c r="DP121" s="211">
        <v>4062.0980543901824</v>
      </c>
      <c r="DQ121" s="211">
        <v>4062.0980543901824</v>
      </c>
      <c r="DR121" s="211">
        <v>4062.0980543901824</v>
      </c>
      <c r="DS121" s="211">
        <v>4062.0980543901824</v>
      </c>
      <c r="DT121" s="211">
        <v>4062.0980543901824</v>
      </c>
      <c r="DU121" s="211">
        <v>4062.0980543901824</v>
      </c>
      <c r="DV121" s="211">
        <v>4062.0980543901824</v>
      </c>
      <c r="DW121" s="211">
        <v>4062.0980543901824</v>
      </c>
      <c r="DX121" s="211">
        <v>4062.0980543901824</v>
      </c>
      <c r="DY121" s="211">
        <v>4062.0980543901824</v>
      </c>
      <c r="DZ121" s="211">
        <v>4062.0980543901824</v>
      </c>
      <c r="EA121" s="211">
        <v>4062.0980543901824</v>
      </c>
      <c r="EB121" s="211">
        <v>4062.0980543901824</v>
      </c>
    </row>
    <row r="122" spans="1:132" ht="22.5" x14ac:dyDescent="0.2">
      <c r="A122" s="209">
        <v>20</v>
      </c>
      <c r="B122" s="209" t="s">
        <v>1010</v>
      </c>
      <c r="C122" s="210">
        <v>0.29197080291970806</v>
      </c>
      <c r="D122" s="210">
        <v>0.29197080291970806</v>
      </c>
      <c r="E122" s="210">
        <v>0.29197080291970806</v>
      </c>
      <c r="F122" s="210">
        <v>0.29197080291970806</v>
      </c>
      <c r="G122" s="210">
        <v>0.29197080291970806</v>
      </c>
      <c r="H122" s="210">
        <v>0.29197080291970806</v>
      </c>
      <c r="I122" s="210">
        <v>0.29197080291970806</v>
      </c>
      <c r="J122" s="210">
        <v>0.29197080291970806</v>
      </c>
      <c r="K122" s="210">
        <v>0.29197080291970806</v>
      </c>
      <c r="L122" s="210">
        <v>0.29197080291970806</v>
      </c>
      <c r="M122" s="210">
        <v>0.29197080291970806</v>
      </c>
      <c r="N122" s="210">
        <v>0.29197080291970806</v>
      </c>
      <c r="O122" s="210">
        <v>0.29197080291970806</v>
      </c>
      <c r="P122" s="210">
        <v>0.29197080291970806</v>
      </c>
      <c r="Q122" s="210">
        <v>0.29197080291970806</v>
      </c>
      <c r="R122" s="210">
        <v>0.29197080291970806</v>
      </c>
      <c r="S122" s="210">
        <v>0.29197080291970806</v>
      </c>
      <c r="T122" s="210">
        <v>0.29197080291970806</v>
      </c>
      <c r="U122" s="210">
        <v>0.29197080291970806</v>
      </c>
      <c r="V122" s="210">
        <v>0.29197080291970806</v>
      </c>
      <c r="W122" s="210">
        <v>0.29197080291970806</v>
      </c>
      <c r="X122" s="210">
        <v>0.29197080291970806</v>
      </c>
      <c r="Y122" s="210">
        <v>0.29197080291970806</v>
      </c>
      <c r="Z122" s="210">
        <v>0.29197080291970806</v>
      </c>
      <c r="AA122" s="210">
        <v>0.29197080291970806</v>
      </c>
      <c r="AB122" s="210">
        <v>0.29197080291970806</v>
      </c>
      <c r="AC122" s="210">
        <v>0.14121962402567628</v>
      </c>
      <c r="AD122" s="210">
        <v>0.14121962402567628</v>
      </c>
      <c r="AE122" s="210">
        <v>0.14121962402567628</v>
      </c>
      <c r="AF122" s="210">
        <v>0.14121962402567628</v>
      </c>
      <c r="AG122" s="210">
        <v>0</v>
      </c>
      <c r="AH122" s="210">
        <v>0</v>
      </c>
      <c r="AI122" s="210">
        <v>0</v>
      </c>
      <c r="AJ122" s="210">
        <v>0</v>
      </c>
      <c r="AK122" s="210">
        <v>0</v>
      </c>
      <c r="AL122" s="210">
        <v>0</v>
      </c>
      <c r="AM122" s="210">
        <v>0</v>
      </c>
      <c r="AN122" s="210">
        <v>0</v>
      </c>
      <c r="AO122" s="210">
        <v>0</v>
      </c>
      <c r="AP122" s="210">
        <v>0</v>
      </c>
      <c r="AQ122" s="210">
        <v>0</v>
      </c>
      <c r="AR122" s="210">
        <v>0</v>
      </c>
      <c r="AS122" s="210">
        <v>0</v>
      </c>
      <c r="AT122" s="210">
        <v>0</v>
      </c>
      <c r="AU122" s="210">
        <v>0</v>
      </c>
      <c r="AV122" s="210">
        <v>0</v>
      </c>
      <c r="AW122" s="210">
        <v>0</v>
      </c>
      <c r="AX122" s="210">
        <v>0</v>
      </c>
      <c r="AY122" s="210">
        <v>0</v>
      </c>
      <c r="AZ122" s="210">
        <v>0</v>
      </c>
      <c r="BA122" s="210">
        <v>0</v>
      </c>
      <c r="BB122" s="210">
        <v>0</v>
      </c>
      <c r="BC122" s="211">
        <v>161.24726844153099</v>
      </c>
      <c r="BD122" s="211">
        <v>161.24726844153099</v>
      </c>
      <c r="BE122" s="211">
        <v>161.24726844153099</v>
      </c>
      <c r="BF122" s="211">
        <v>161.24726844153099</v>
      </c>
      <c r="BG122" s="211">
        <v>158.46347928390196</v>
      </c>
      <c r="BH122" s="211">
        <v>158.46347928390196</v>
      </c>
      <c r="BI122" s="211">
        <v>158.46347928390196</v>
      </c>
      <c r="BJ122" s="211">
        <v>158.46347928390196</v>
      </c>
      <c r="BK122" s="211">
        <v>158.46347928390196</v>
      </c>
      <c r="BL122" s="211">
        <v>158.46347928390196</v>
      </c>
      <c r="BM122" s="211">
        <v>158.46347928390196</v>
      </c>
      <c r="BN122" s="211">
        <v>158.46347928390196</v>
      </c>
      <c r="BO122" s="211">
        <v>158.46347928390196</v>
      </c>
      <c r="BP122" s="211">
        <v>158.46347928390196</v>
      </c>
      <c r="BQ122" s="211">
        <v>158.46347928390196</v>
      </c>
      <c r="BR122" s="211">
        <v>158.46347928390196</v>
      </c>
      <c r="BS122" s="211">
        <v>158.46347928390196</v>
      </c>
      <c r="BT122" s="211">
        <v>158.46347928390196</v>
      </c>
      <c r="BU122" s="211">
        <v>158.46347928390196</v>
      </c>
      <c r="BV122" s="211">
        <v>158.46347928390196</v>
      </c>
      <c r="BW122" s="211">
        <v>158.46347928390196</v>
      </c>
      <c r="BX122" s="211">
        <v>158.46347928390196</v>
      </c>
      <c r="BY122" s="211">
        <v>158.46347928390196</v>
      </c>
      <c r="BZ122" s="211">
        <v>158.46347928390196</v>
      </c>
      <c r="CA122" s="211">
        <v>158.46347928390196</v>
      </c>
      <c r="CB122" s="211">
        <v>158.46347928390196</v>
      </c>
      <c r="CC122" s="211">
        <v>4.0934651185889983</v>
      </c>
      <c r="CD122" s="211">
        <v>4.0934651185889983</v>
      </c>
      <c r="CE122" s="211">
        <v>4.0934651185889983</v>
      </c>
      <c r="CF122" s="211">
        <v>4.0934651185889983</v>
      </c>
      <c r="CG122" s="211">
        <v>4.0934651185889983</v>
      </c>
      <c r="CH122" s="211">
        <v>4.0934651185889983</v>
      </c>
      <c r="CI122" s="211">
        <v>4.0934651185889983</v>
      </c>
      <c r="CJ122" s="211">
        <v>4.0934651185889983</v>
      </c>
      <c r="CK122" s="211">
        <v>4.0934651185889983</v>
      </c>
      <c r="CL122" s="211">
        <v>4.0934651185889983</v>
      </c>
      <c r="CM122" s="211">
        <v>4.0934651185889983</v>
      </c>
      <c r="CN122" s="211">
        <v>4.0934651185889983</v>
      </c>
      <c r="CO122" s="211">
        <v>4.0934651185889983</v>
      </c>
      <c r="CP122" s="211">
        <v>4.0934651185889983</v>
      </c>
      <c r="CQ122" s="211">
        <v>4.0934651185889983</v>
      </c>
      <c r="CR122" s="211">
        <v>4.0934651185889983</v>
      </c>
      <c r="CS122" s="211">
        <v>4.0934651185889983</v>
      </c>
      <c r="CT122" s="211">
        <v>4.0934651185889983</v>
      </c>
      <c r="CU122" s="211">
        <v>4.0934651185889983</v>
      </c>
      <c r="CV122" s="211">
        <v>4.0934651185889983</v>
      </c>
      <c r="CW122" s="211">
        <v>4.0934651185889983</v>
      </c>
      <c r="CX122" s="211">
        <v>4.0934651185889983</v>
      </c>
      <c r="CY122" s="211">
        <v>4.0934651185889983</v>
      </c>
      <c r="CZ122" s="211">
        <v>4.0934651185889983</v>
      </c>
      <c r="DA122" s="211">
        <v>4.0934651185889983</v>
      </c>
      <c r="DB122" s="211">
        <v>4.0934651185889983</v>
      </c>
      <c r="DC122" s="211">
        <v>1636.0966059232442</v>
      </c>
      <c r="DD122" s="211">
        <v>1636.0966059232442</v>
      </c>
      <c r="DE122" s="211">
        <v>1636.0966059232442</v>
      </c>
      <c r="DF122" s="211">
        <v>1636.0966059232442</v>
      </c>
      <c r="DG122" s="211">
        <v>1636.0966059232442</v>
      </c>
      <c r="DH122" s="211">
        <v>1636.0966059232442</v>
      </c>
      <c r="DI122" s="211">
        <v>1636.0966059232442</v>
      </c>
      <c r="DJ122" s="211">
        <v>1636.0966059232442</v>
      </c>
      <c r="DK122" s="211">
        <v>1636.0966059232442</v>
      </c>
      <c r="DL122" s="211">
        <v>1636.0966059232442</v>
      </c>
      <c r="DM122" s="211">
        <v>1636.0966059232442</v>
      </c>
      <c r="DN122" s="211">
        <v>1636.0966059232442</v>
      </c>
      <c r="DO122" s="211">
        <v>1636.0966059232442</v>
      </c>
      <c r="DP122" s="211">
        <v>1636.0966059232442</v>
      </c>
      <c r="DQ122" s="211">
        <v>1636.0966059232442</v>
      </c>
      <c r="DR122" s="211">
        <v>1636.0966059232442</v>
      </c>
      <c r="DS122" s="211">
        <v>1636.0966059232442</v>
      </c>
      <c r="DT122" s="211">
        <v>1636.0966059232442</v>
      </c>
      <c r="DU122" s="211">
        <v>1636.0966059232442</v>
      </c>
      <c r="DV122" s="211">
        <v>1636.0966059232442</v>
      </c>
      <c r="DW122" s="211">
        <v>1636.0966059232442</v>
      </c>
      <c r="DX122" s="211">
        <v>1636.0966059232442</v>
      </c>
      <c r="DY122" s="211">
        <v>1636.0966059232442</v>
      </c>
      <c r="DZ122" s="211">
        <v>1636.0966059232442</v>
      </c>
      <c r="EA122" s="211">
        <v>1636.0966059232442</v>
      </c>
      <c r="EB122" s="211">
        <v>1636.0966059232442</v>
      </c>
    </row>
    <row r="123" spans="1:132" ht="22.5" x14ac:dyDescent="0.2">
      <c r="A123" s="209">
        <v>21</v>
      </c>
      <c r="B123" s="209" t="s">
        <v>1011</v>
      </c>
      <c r="C123" s="210">
        <v>0.60096153846153855</v>
      </c>
      <c r="D123" s="210">
        <v>0.60096153846153855</v>
      </c>
      <c r="E123" s="210">
        <v>0.60096153846153855</v>
      </c>
      <c r="F123" s="210">
        <v>0.60096153846153855</v>
      </c>
      <c r="G123" s="210">
        <v>0.60096153846153855</v>
      </c>
      <c r="H123" s="210">
        <v>0.60096153846153855</v>
      </c>
      <c r="I123" s="210">
        <v>0.60096153846153855</v>
      </c>
      <c r="J123" s="210">
        <v>0.60096153846153855</v>
      </c>
      <c r="K123" s="210">
        <v>0.60096153846153855</v>
      </c>
      <c r="L123" s="210">
        <v>0.60096153846153855</v>
      </c>
      <c r="M123" s="210">
        <v>0.60096153846153855</v>
      </c>
      <c r="N123" s="210">
        <v>0.60096153846153855</v>
      </c>
      <c r="O123" s="210">
        <v>0.60096153846153855</v>
      </c>
      <c r="P123" s="210">
        <v>0.60096153846153855</v>
      </c>
      <c r="Q123" s="210">
        <v>0.60096153846153855</v>
      </c>
      <c r="R123" s="210">
        <v>0.60096153846153855</v>
      </c>
      <c r="S123" s="210">
        <v>0.60096153846153855</v>
      </c>
      <c r="T123" s="210">
        <v>0.60096153846153855</v>
      </c>
      <c r="U123" s="210">
        <v>0.60096153846153855</v>
      </c>
      <c r="V123" s="210">
        <v>0.60096153846153855</v>
      </c>
      <c r="W123" s="210">
        <v>0.60096153846153855</v>
      </c>
      <c r="X123" s="210">
        <v>0.60096153846153855</v>
      </c>
      <c r="Y123" s="210">
        <v>0.60096153846153855</v>
      </c>
      <c r="Z123" s="210">
        <v>0.60096153846153855</v>
      </c>
      <c r="AA123" s="210">
        <v>0.60096153846153855</v>
      </c>
      <c r="AB123" s="210">
        <v>0.60096153846153855</v>
      </c>
      <c r="AC123" s="210">
        <v>0.72674418604651159</v>
      </c>
      <c r="AD123" s="210">
        <v>0.72674418604651159</v>
      </c>
      <c r="AE123" s="210">
        <v>0.72674418604651159</v>
      </c>
      <c r="AF123" s="210">
        <v>0.72674418604651159</v>
      </c>
      <c r="AG123" s="210">
        <v>0</v>
      </c>
      <c r="AH123" s="210">
        <v>0</v>
      </c>
      <c r="AI123" s="210">
        <v>0</v>
      </c>
      <c r="AJ123" s="210">
        <v>0</v>
      </c>
      <c r="AK123" s="210">
        <v>0</v>
      </c>
      <c r="AL123" s="210">
        <v>0</v>
      </c>
      <c r="AM123" s="210">
        <v>0</v>
      </c>
      <c r="AN123" s="210">
        <v>0</v>
      </c>
      <c r="AO123" s="210">
        <v>0</v>
      </c>
      <c r="AP123" s="210">
        <v>0</v>
      </c>
      <c r="AQ123" s="210">
        <v>0</v>
      </c>
      <c r="AR123" s="210">
        <v>0</v>
      </c>
      <c r="AS123" s="210">
        <v>0</v>
      </c>
      <c r="AT123" s="210">
        <v>0</v>
      </c>
      <c r="AU123" s="210">
        <v>0</v>
      </c>
      <c r="AV123" s="210">
        <v>0</v>
      </c>
      <c r="AW123" s="210">
        <v>0</v>
      </c>
      <c r="AX123" s="210">
        <v>0</v>
      </c>
      <c r="AY123" s="210">
        <v>0</v>
      </c>
      <c r="AZ123" s="210">
        <v>0</v>
      </c>
      <c r="BA123" s="210">
        <v>0</v>
      </c>
      <c r="BB123" s="210">
        <v>0</v>
      </c>
      <c r="BC123" s="211">
        <v>164.19085178087957</v>
      </c>
      <c r="BD123" s="211">
        <v>164.19085178087957</v>
      </c>
      <c r="BE123" s="211">
        <v>164.19085178087957</v>
      </c>
      <c r="BF123" s="211">
        <v>164.19085178087957</v>
      </c>
      <c r="BG123" s="211">
        <v>164.19085178087957</v>
      </c>
      <c r="BH123" s="211">
        <v>164.19085178087957</v>
      </c>
      <c r="BI123" s="211">
        <v>164.19085178087957</v>
      </c>
      <c r="BJ123" s="211">
        <v>164.19085178087957</v>
      </c>
      <c r="BK123" s="211">
        <v>164.19085178087957</v>
      </c>
      <c r="BL123" s="211">
        <v>164.19085178087957</v>
      </c>
      <c r="BM123" s="211">
        <v>164.19085178087957</v>
      </c>
      <c r="BN123" s="211">
        <v>164.19085178087957</v>
      </c>
      <c r="BO123" s="211">
        <v>164.19085178087957</v>
      </c>
      <c r="BP123" s="211">
        <v>164.19085178087957</v>
      </c>
      <c r="BQ123" s="211">
        <v>164.19085178087957</v>
      </c>
      <c r="BR123" s="211">
        <v>164.19085178087957</v>
      </c>
      <c r="BS123" s="211">
        <v>164.19085178087957</v>
      </c>
      <c r="BT123" s="211">
        <v>164.19085178087957</v>
      </c>
      <c r="BU123" s="211">
        <v>164.19085178087957</v>
      </c>
      <c r="BV123" s="211">
        <v>164.19085178087957</v>
      </c>
      <c r="BW123" s="211">
        <v>164.19085178087957</v>
      </c>
      <c r="BX123" s="211">
        <v>164.19085178087957</v>
      </c>
      <c r="BY123" s="211">
        <v>164.19085178087957</v>
      </c>
      <c r="BZ123" s="211">
        <v>164.19085178087957</v>
      </c>
      <c r="CA123" s="211">
        <v>164.19085178087957</v>
      </c>
      <c r="CB123" s="211">
        <v>164.19085178087957</v>
      </c>
      <c r="CC123" s="211">
        <v>3.6380351002199531</v>
      </c>
      <c r="CD123" s="211">
        <v>3.6380351002199531</v>
      </c>
      <c r="CE123" s="211">
        <v>3.6380351002199531</v>
      </c>
      <c r="CF123" s="211">
        <v>3.6380351002199531</v>
      </c>
      <c r="CG123" s="211">
        <v>3.6380351002199531</v>
      </c>
      <c r="CH123" s="211">
        <v>3.6380351002199531</v>
      </c>
      <c r="CI123" s="211">
        <v>3.6380351002199531</v>
      </c>
      <c r="CJ123" s="211">
        <v>3.6380351002199531</v>
      </c>
      <c r="CK123" s="211">
        <v>3.6380351002199531</v>
      </c>
      <c r="CL123" s="211">
        <v>3.6380351002199531</v>
      </c>
      <c r="CM123" s="211">
        <v>3.6380351002199531</v>
      </c>
      <c r="CN123" s="211">
        <v>3.6380351002199531</v>
      </c>
      <c r="CO123" s="211">
        <v>3.6380351002199531</v>
      </c>
      <c r="CP123" s="211">
        <v>3.6380351002199531</v>
      </c>
      <c r="CQ123" s="211">
        <v>3.6380351002199531</v>
      </c>
      <c r="CR123" s="211">
        <v>3.6380351002199531</v>
      </c>
      <c r="CS123" s="211">
        <v>3.6380351002199531</v>
      </c>
      <c r="CT123" s="211">
        <v>3.6380351002199531</v>
      </c>
      <c r="CU123" s="211">
        <v>3.6380351002199531</v>
      </c>
      <c r="CV123" s="211">
        <v>3.6380351002199531</v>
      </c>
      <c r="CW123" s="211">
        <v>3.6380351002199531</v>
      </c>
      <c r="CX123" s="211">
        <v>3.6380351002199531</v>
      </c>
      <c r="CY123" s="211">
        <v>3.6380351002199531</v>
      </c>
      <c r="CZ123" s="211">
        <v>3.6380351002199531</v>
      </c>
      <c r="DA123" s="211">
        <v>3.6380351002199531</v>
      </c>
      <c r="DB123" s="211">
        <v>3.6380351002199531</v>
      </c>
      <c r="DC123" s="211">
        <v>442.55969387155687</v>
      </c>
      <c r="DD123" s="211">
        <v>442.55969387155687</v>
      </c>
      <c r="DE123" s="211">
        <v>442.55969387155687</v>
      </c>
      <c r="DF123" s="211">
        <v>442.55969387155687</v>
      </c>
      <c r="DG123" s="211">
        <v>442.55969387155687</v>
      </c>
      <c r="DH123" s="211">
        <v>442.55969387155687</v>
      </c>
      <c r="DI123" s="211">
        <v>442.55969387155687</v>
      </c>
      <c r="DJ123" s="211">
        <v>442.55969387155687</v>
      </c>
      <c r="DK123" s="211">
        <v>442.55969387155687</v>
      </c>
      <c r="DL123" s="211">
        <v>442.55969387155687</v>
      </c>
      <c r="DM123" s="211">
        <v>442.55969387155687</v>
      </c>
      <c r="DN123" s="211">
        <v>442.55969387155687</v>
      </c>
      <c r="DO123" s="211">
        <v>442.55969387155687</v>
      </c>
      <c r="DP123" s="211">
        <v>442.55969387155687</v>
      </c>
      <c r="DQ123" s="211">
        <v>442.55969387155687</v>
      </c>
      <c r="DR123" s="211">
        <v>442.55969387155687</v>
      </c>
      <c r="DS123" s="211">
        <v>442.55969387155687</v>
      </c>
      <c r="DT123" s="211">
        <v>442.55969387155687</v>
      </c>
      <c r="DU123" s="211">
        <v>442.55969387155687</v>
      </c>
      <c r="DV123" s="211">
        <v>442.55969387155687</v>
      </c>
      <c r="DW123" s="211">
        <v>442.55969387155687</v>
      </c>
      <c r="DX123" s="211">
        <v>442.55969387155687</v>
      </c>
      <c r="DY123" s="211">
        <v>442.55969387155687</v>
      </c>
      <c r="DZ123" s="211">
        <v>442.55969387155687</v>
      </c>
      <c r="EA123" s="211">
        <v>442.55969387155687</v>
      </c>
      <c r="EB123" s="211">
        <v>442.55969387155687</v>
      </c>
    </row>
    <row r="124" spans="1:132" x14ac:dyDescent="0.2">
      <c r="A124" s="209">
        <v>22</v>
      </c>
      <c r="B124" s="209" t="s">
        <v>1012</v>
      </c>
      <c r="C124" s="210">
        <v>20.153164046755339</v>
      </c>
      <c r="D124" s="210">
        <v>20.153164046755339</v>
      </c>
      <c r="E124" s="210">
        <v>20.153164046755339</v>
      </c>
      <c r="F124" s="210">
        <v>20.153164046755339</v>
      </c>
      <c r="G124" s="210">
        <v>20.153164046755339</v>
      </c>
      <c r="H124" s="210">
        <v>20.153164046755339</v>
      </c>
      <c r="I124" s="210">
        <v>20.153164046755339</v>
      </c>
      <c r="J124" s="210">
        <v>20.153164046755339</v>
      </c>
      <c r="K124" s="210">
        <v>20.153164046755339</v>
      </c>
      <c r="L124" s="210">
        <v>20.153164046755339</v>
      </c>
      <c r="M124" s="210">
        <v>20.153164046755339</v>
      </c>
      <c r="N124" s="210">
        <v>20.153164046755339</v>
      </c>
      <c r="O124" s="210">
        <v>20.153164046755339</v>
      </c>
      <c r="P124" s="210">
        <v>20.153164046755339</v>
      </c>
      <c r="Q124" s="210">
        <v>20.153164046755339</v>
      </c>
      <c r="R124" s="210">
        <v>20.153164046755339</v>
      </c>
      <c r="S124" s="210">
        <v>20.153164046755339</v>
      </c>
      <c r="T124" s="210">
        <v>20.153164046755339</v>
      </c>
      <c r="U124" s="210">
        <v>20.153164046755339</v>
      </c>
      <c r="V124" s="210">
        <v>20.153164046755339</v>
      </c>
      <c r="W124" s="210">
        <v>20.153164046755339</v>
      </c>
      <c r="X124" s="210">
        <v>20.153164046755339</v>
      </c>
      <c r="Y124" s="210">
        <v>20.153164046755339</v>
      </c>
      <c r="Z124" s="210">
        <v>20.153164046755339</v>
      </c>
      <c r="AA124" s="210">
        <v>20.153164046755339</v>
      </c>
      <c r="AB124" s="210">
        <v>20.153164046755339</v>
      </c>
      <c r="AC124" s="210">
        <v>7.690923326108992</v>
      </c>
      <c r="AD124" s="210">
        <v>7.690923326108992</v>
      </c>
      <c r="AE124" s="210">
        <v>7.690923326108992</v>
      </c>
      <c r="AF124" s="210">
        <v>7.690923326108992</v>
      </c>
      <c r="AG124" s="210">
        <v>0</v>
      </c>
      <c r="AH124" s="210">
        <v>0</v>
      </c>
      <c r="AI124" s="210">
        <v>0</v>
      </c>
      <c r="AJ124" s="210">
        <v>0</v>
      </c>
      <c r="AK124" s="210">
        <v>0</v>
      </c>
      <c r="AL124" s="210">
        <v>0</v>
      </c>
      <c r="AM124" s="210">
        <v>0</v>
      </c>
      <c r="AN124" s="210">
        <v>0</v>
      </c>
      <c r="AO124" s="210">
        <v>0</v>
      </c>
      <c r="AP124" s="210">
        <v>0</v>
      </c>
      <c r="AQ124" s="210">
        <v>0</v>
      </c>
      <c r="AR124" s="210">
        <v>0</v>
      </c>
      <c r="AS124" s="210">
        <v>0</v>
      </c>
      <c r="AT124" s="210">
        <v>0</v>
      </c>
      <c r="AU124" s="210">
        <v>0</v>
      </c>
      <c r="AV124" s="210">
        <v>0</v>
      </c>
      <c r="AW124" s="210">
        <v>0</v>
      </c>
      <c r="AX124" s="210">
        <v>0</v>
      </c>
      <c r="AY124" s="210">
        <v>0</v>
      </c>
      <c r="AZ124" s="210">
        <v>0</v>
      </c>
      <c r="BA124" s="210">
        <v>0</v>
      </c>
      <c r="BB124" s="210">
        <v>0</v>
      </c>
      <c r="BC124" s="211">
        <v>173.5042735042735</v>
      </c>
      <c r="BD124" s="211">
        <v>173.5042735042735</v>
      </c>
      <c r="BE124" s="211">
        <v>173.5042735042735</v>
      </c>
      <c r="BF124" s="211">
        <v>173.5042735042735</v>
      </c>
      <c r="BG124" s="211">
        <v>173.5042735042735</v>
      </c>
      <c r="BH124" s="211">
        <v>173.5042735042735</v>
      </c>
      <c r="BI124" s="211">
        <v>173.5042735042735</v>
      </c>
      <c r="BJ124" s="211">
        <v>173.5042735042735</v>
      </c>
      <c r="BK124" s="211">
        <v>173.5042735042735</v>
      </c>
      <c r="BL124" s="211">
        <v>173.5042735042735</v>
      </c>
      <c r="BM124" s="211">
        <v>173.5042735042735</v>
      </c>
      <c r="BN124" s="211">
        <v>173.5042735042735</v>
      </c>
      <c r="BO124" s="211">
        <v>173.5042735042735</v>
      </c>
      <c r="BP124" s="211">
        <v>173.5042735042735</v>
      </c>
      <c r="BQ124" s="211">
        <v>173.5042735042735</v>
      </c>
      <c r="BR124" s="211">
        <v>173.5042735042735</v>
      </c>
      <c r="BS124" s="211">
        <v>173.5042735042735</v>
      </c>
      <c r="BT124" s="211">
        <v>173.5042735042735</v>
      </c>
      <c r="BU124" s="211">
        <v>173.5042735042735</v>
      </c>
      <c r="BV124" s="211">
        <v>173.5042735042735</v>
      </c>
      <c r="BW124" s="211">
        <v>173.5042735042735</v>
      </c>
      <c r="BX124" s="211">
        <v>173.5042735042735</v>
      </c>
      <c r="BY124" s="211">
        <v>173.5042735042735</v>
      </c>
      <c r="BZ124" s="211">
        <v>173.5042735042735</v>
      </c>
      <c r="CA124" s="211">
        <v>173.5042735042735</v>
      </c>
      <c r="CB124" s="211">
        <v>173.5042735042735</v>
      </c>
      <c r="CC124" s="211">
        <v>3.9029313824267216</v>
      </c>
      <c r="CD124" s="211">
        <v>3.9029313824267216</v>
      </c>
      <c r="CE124" s="211">
        <v>3.9029313824267216</v>
      </c>
      <c r="CF124" s="211">
        <v>3.9029313824267216</v>
      </c>
      <c r="CG124" s="211">
        <v>3.9029313824267216</v>
      </c>
      <c r="CH124" s="211">
        <v>3.9029313824267216</v>
      </c>
      <c r="CI124" s="211">
        <v>3.9029313824267216</v>
      </c>
      <c r="CJ124" s="211">
        <v>3.9029313824267216</v>
      </c>
      <c r="CK124" s="211">
        <v>3.9029313824267216</v>
      </c>
      <c r="CL124" s="211">
        <v>3.9029313824267216</v>
      </c>
      <c r="CM124" s="211">
        <v>3.9029313824267216</v>
      </c>
      <c r="CN124" s="211">
        <v>3.9029313824267216</v>
      </c>
      <c r="CO124" s="211">
        <v>3.9029313824267216</v>
      </c>
      <c r="CP124" s="211">
        <v>3.9029313824267216</v>
      </c>
      <c r="CQ124" s="211">
        <v>3.9029313824267216</v>
      </c>
      <c r="CR124" s="211">
        <v>3.9029313824267216</v>
      </c>
      <c r="CS124" s="211">
        <v>3.9029313824267216</v>
      </c>
      <c r="CT124" s="211">
        <v>3.9029313824267216</v>
      </c>
      <c r="CU124" s="211">
        <v>3.9029313824267216</v>
      </c>
      <c r="CV124" s="211">
        <v>3.9029313824267216</v>
      </c>
      <c r="CW124" s="211">
        <v>3.9029313824267216</v>
      </c>
      <c r="CX124" s="211">
        <v>3.9029313824267216</v>
      </c>
      <c r="CY124" s="211">
        <v>3.9029313824267216</v>
      </c>
      <c r="CZ124" s="211">
        <v>3.9029313824267216</v>
      </c>
      <c r="DA124" s="211">
        <v>3.9029313824267216</v>
      </c>
      <c r="DB124" s="211">
        <v>3.9029313824267216</v>
      </c>
      <c r="DC124" s="211">
        <v>17.236047512445239</v>
      </c>
      <c r="DD124" s="211">
        <v>17.236047512445239</v>
      </c>
      <c r="DE124" s="211">
        <v>17.236047512445239</v>
      </c>
      <c r="DF124" s="211">
        <v>17.236047512445239</v>
      </c>
      <c r="DG124" s="211">
        <v>17.236047512445239</v>
      </c>
      <c r="DH124" s="211">
        <v>17.236047512445239</v>
      </c>
      <c r="DI124" s="211">
        <v>17.236047512445239</v>
      </c>
      <c r="DJ124" s="211">
        <v>17.236047512445239</v>
      </c>
      <c r="DK124" s="211">
        <v>17.236047512445239</v>
      </c>
      <c r="DL124" s="211">
        <v>17.236047512445239</v>
      </c>
      <c r="DM124" s="211">
        <v>17.236047512445239</v>
      </c>
      <c r="DN124" s="211">
        <v>17.236047512445239</v>
      </c>
      <c r="DO124" s="211">
        <v>17.236047512445239</v>
      </c>
      <c r="DP124" s="211">
        <v>17.236047512445239</v>
      </c>
      <c r="DQ124" s="211">
        <v>17.236047512445239</v>
      </c>
      <c r="DR124" s="211">
        <v>17.236047512445239</v>
      </c>
      <c r="DS124" s="211">
        <v>17.236047512445239</v>
      </c>
      <c r="DT124" s="211">
        <v>17.236047512445239</v>
      </c>
      <c r="DU124" s="211">
        <v>17.236047512445239</v>
      </c>
      <c r="DV124" s="211">
        <v>17.236047512445239</v>
      </c>
      <c r="DW124" s="211">
        <v>17.236047512445239</v>
      </c>
      <c r="DX124" s="211">
        <v>17.236047512445239</v>
      </c>
      <c r="DY124" s="211">
        <v>17.236047512445239</v>
      </c>
      <c r="DZ124" s="211">
        <v>17.236047512445239</v>
      </c>
      <c r="EA124" s="211">
        <v>17.236047512445239</v>
      </c>
      <c r="EB124" s="211">
        <v>17.236047512445239</v>
      </c>
    </row>
    <row r="125" spans="1:132" x14ac:dyDescent="0.2">
      <c r="A125" s="209">
        <v>23</v>
      </c>
      <c r="B125" s="209" t="s">
        <v>1013</v>
      </c>
      <c r="C125" s="210">
        <v>0.28274117569839596</v>
      </c>
      <c r="D125" s="210">
        <v>0.28274117569839596</v>
      </c>
      <c r="E125" s="210">
        <v>0.28274117569839596</v>
      </c>
      <c r="F125" s="210">
        <v>0.28274117569839596</v>
      </c>
      <c r="G125" s="210">
        <v>0.28274117569839596</v>
      </c>
      <c r="H125" s="210">
        <v>0.28274117569839596</v>
      </c>
      <c r="I125" s="210">
        <v>0.28274117569839596</v>
      </c>
      <c r="J125" s="210">
        <v>0.28274117569839596</v>
      </c>
      <c r="K125" s="210">
        <v>0.28274117569839596</v>
      </c>
      <c r="L125" s="210">
        <v>0.28274117569839596</v>
      </c>
      <c r="M125" s="210">
        <v>0.28274117569839596</v>
      </c>
      <c r="N125" s="210">
        <v>0.28274117569839596</v>
      </c>
      <c r="O125" s="210">
        <v>0.28274117569839596</v>
      </c>
      <c r="P125" s="210">
        <v>0.28274117569839596</v>
      </c>
      <c r="Q125" s="210">
        <v>0.28274117569839596</v>
      </c>
      <c r="R125" s="210">
        <v>0.28274117569839596</v>
      </c>
      <c r="S125" s="210">
        <v>0.28274117569839596</v>
      </c>
      <c r="T125" s="210">
        <v>0.28274117569839596</v>
      </c>
      <c r="U125" s="210">
        <v>0.28274117569839596</v>
      </c>
      <c r="V125" s="210">
        <v>0.28274117569839596</v>
      </c>
      <c r="W125" s="210">
        <v>0.28274117569839596</v>
      </c>
      <c r="X125" s="210">
        <v>0.28274117569839596</v>
      </c>
      <c r="Y125" s="210">
        <v>0.28274117569839596</v>
      </c>
      <c r="Z125" s="210">
        <v>0.28274117569839596</v>
      </c>
      <c r="AA125" s="210">
        <v>0.28274117569839596</v>
      </c>
      <c r="AB125" s="210">
        <v>0.28274117569839596</v>
      </c>
      <c r="AC125" s="210">
        <v>0.22148394241417499</v>
      </c>
      <c r="AD125" s="210">
        <v>0.22148394241417499</v>
      </c>
      <c r="AE125" s="210">
        <v>0.22148394241417499</v>
      </c>
      <c r="AF125" s="210">
        <v>0.22148394241417499</v>
      </c>
      <c r="AG125" s="210">
        <v>0</v>
      </c>
      <c r="AH125" s="210">
        <v>0</v>
      </c>
      <c r="AI125" s="210">
        <v>0</v>
      </c>
      <c r="AJ125" s="210">
        <v>0</v>
      </c>
      <c r="AK125" s="210">
        <v>0</v>
      </c>
      <c r="AL125" s="210">
        <v>0</v>
      </c>
      <c r="AM125" s="210">
        <v>0</v>
      </c>
      <c r="AN125" s="210">
        <v>0</v>
      </c>
      <c r="AO125" s="210">
        <v>0</v>
      </c>
      <c r="AP125" s="210">
        <v>0</v>
      </c>
      <c r="AQ125" s="210">
        <v>0</v>
      </c>
      <c r="AR125" s="210">
        <v>0</v>
      </c>
      <c r="AS125" s="210">
        <v>0</v>
      </c>
      <c r="AT125" s="210">
        <v>0</v>
      </c>
      <c r="AU125" s="210">
        <v>0</v>
      </c>
      <c r="AV125" s="210">
        <v>0</v>
      </c>
      <c r="AW125" s="210">
        <v>0</v>
      </c>
      <c r="AX125" s="210">
        <v>0</v>
      </c>
      <c r="AY125" s="210">
        <v>0</v>
      </c>
      <c r="AZ125" s="210">
        <v>0</v>
      </c>
      <c r="BA125" s="210">
        <v>0</v>
      </c>
      <c r="BB125" s="210">
        <v>0</v>
      </c>
      <c r="BC125" s="211">
        <v>158.79164630487955</v>
      </c>
      <c r="BD125" s="211">
        <v>158.79164630487955</v>
      </c>
      <c r="BE125" s="211">
        <v>158.79164630487955</v>
      </c>
      <c r="BF125" s="211">
        <v>158.79164630487955</v>
      </c>
      <c r="BG125" s="211">
        <v>156.0502512562814</v>
      </c>
      <c r="BH125" s="211">
        <v>156.0502512562814</v>
      </c>
      <c r="BI125" s="211">
        <v>156.0502512562814</v>
      </c>
      <c r="BJ125" s="211">
        <v>156.0502512562814</v>
      </c>
      <c r="BK125" s="211">
        <v>156.0502512562814</v>
      </c>
      <c r="BL125" s="211">
        <v>156.0502512562814</v>
      </c>
      <c r="BM125" s="211">
        <v>156.0502512562814</v>
      </c>
      <c r="BN125" s="211">
        <v>156.0502512562814</v>
      </c>
      <c r="BO125" s="211">
        <v>156.0502512562814</v>
      </c>
      <c r="BP125" s="211">
        <v>156.0502512562814</v>
      </c>
      <c r="BQ125" s="211">
        <v>156.0502512562814</v>
      </c>
      <c r="BR125" s="211">
        <v>156.0502512562814</v>
      </c>
      <c r="BS125" s="211">
        <v>156.0502512562814</v>
      </c>
      <c r="BT125" s="211">
        <v>156.0502512562814</v>
      </c>
      <c r="BU125" s="211">
        <v>156.0502512562814</v>
      </c>
      <c r="BV125" s="211">
        <v>156.0502512562814</v>
      </c>
      <c r="BW125" s="211">
        <v>156.0502512562814</v>
      </c>
      <c r="BX125" s="211">
        <v>156.0502512562814</v>
      </c>
      <c r="BY125" s="211">
        <v>156.0502512562814</v>
      </c>
      <c r="BZ125" s="211">
        <v>156.0502512562814</v>
      </c>
      <c r="CA125" s="211">
        <v>156.0502512562814</v>
      </c>
      <c r="CB125" s="211">
        <v>156.0502512562814</v>
      </c>
      <c r="CC125" s="211">
        <v>4.5600271047540613</v>
      </c>
      <c r="CD125" s="211">
        <v>4.5600271047540613</v>
      </c>
      <c r="CE125" s="211">
        <v>4.5600271047540613</v>
      </c>
      <c r="CF125" s="211">
        <v>4.5600271047540613</v>
      </c>
      <c r="CG125" s="211">
        <v>4.5600271047540613</v>
      </c>
      <c r="CH125" s="211">
        <v>4.5600271047540613</v>
      </c>
      <c r="CI125" s="211">
        <v>4.5600271047540613</v>
      </c>
      <c r="CJ125" s="211">
        <v>4.5600271047540613</v>
      </c>
      <c r="CK125" s="211">
        <v>4.5600271047540613</v>
      </c>
      <c r="CL125" s="211">
        <v>4.5600271047540613</v>
      </c>
      <c r="CM125" s="211">
        <v>4.5600271047540613</v>
      </c>
      <c r="CN125" s="211">
        <v>4.5600271047540613</v>
      </c>
      <c r="CO125" s="211">
        <v>4.5600271047540613</v>
      </c>
      <c r="CP125" s="211">
        <v>4.5600271047540613</v>
      </c>
      <c r="CQ125" s="211">
        <v>4.5600271047540613</v>
      </c>
      <c r="CR125" s="211">
        <v>4.5600271047540613</v>
      </c>
      <c r="CS125" s="211">
        <v>4.5600271047540613</v>
      </c>
      <c r="CT125" s="211">
        <v>4.5600271047540613</v>
      </c>
      <c r="CU125" s="211">
        <v>4.5600271047540613</v>
      </c>
      <c r="CV125" s="211">
        <v>4.5600271047540613</v>
      </c>
      <c r="CW125" s="211">
        <v>4.5600271047540613</v>
      </c>
      <c r="CX125" s="211">
        <v>4.5600271047540613</v>
      </c>
      <c r="CY125" s="211">
        <v>4.5600271047540613</v>
      </c>
      <c r="CZ125" s="211">
        <v>4.5600271047540613</v>
      </c>
      <c r="DA125" s="211">
        <v>4.5600271047540613</v>
      </c>
      <c r="DB125" s="211">
        <v>4.5600271047540613</v>
      </c>
      <c r="DC125" s="211">
        <v>1800.8003039384262</v>
      </c>
      <c r="DD125" s="211">
        <v>1800.8003039384262</v>
      </c>
      <c r="DE125" s="211">
        <v>1800.8003039384262</v>
      </c>
      <c r="DF125" s="211">
        <v>1800.8003039384262</v>
      </c>
      <c r="DG125" s="211">
        <v>1800.8003039384262</v>
      </c>
      <c r="DH125" s="211">
        <v>1800.8003039384262</v>
      </c>
      <c r="DI125" s="211">
        <v>1800.8003039384262</v>
      </c>
      <c r="DJ125" s="211">
        <v>1800.8003039384262</v>
      </c>
      <c r="DK125" s="211">
        <v>1800.8003039384262</v>
      </c>
      <c r="DL125" s="211">
        <v>1800.8003039384262</v>
      </c>
      <c r="DM125" s="211">
        <v>1800.8003039384262</v>
      </c>
      <c r="DN125" s="211">
        <v>1800.8003039384262</v>
      </c>
      <c r="DO125" s="211">
        <v>1800.8003039384262</v>
      </c>
      <c r="DP125" s="211">
        <v>1800.8003039384262</v>
      </c>
      <c r="DQ125" s="211">
        <v>1800.8003039384262</v>
      </c>
      <c r="DR125" s="211">
        <v>1800.8003039384262</v>
      </c>
      <c r="DS125" s="211">
        <v>1800.8003039384262</v>
      </c>
      <c r="DT125" s="211">
        <v>1800.8003039384262</v>
      </c>
      <c r="DU125" s="211">
        <v>1800.8003039384262</v>
      </c>
      <c r="DV125" s="211">
        <v>1800.8003039384262</v>
      </c>
      <c r="DW125" s="211">
        <v>1800.8003039384262</v>
      </c>
      <c r="DX125" s="211">
        <v>1800.8003039384262</v>
      </c>
      <c r="DY125" s="211">
        <v>1800.8003039384262</v>
      </c>
      <c r="DZ125" s="211">
        <v>1800.8003039384262</v>
      </c>
      <c r="EA125" s="211">
        <v>1800.8003039384262</v>
      </c>
      <c r="EB125" s="211">
        <v>1800.8003039384262</v>
      </c>
    </row>
    <row r="126" spans="1:132" ht="22.5" x14ac:dyDescent="0.2">
      <c r="A126" s="209">
        <v>24</v>
      </c>
      <c r="B126" s="209" t="s">
        <v>1014</v>
      </c>
      <c r="C126" s="210">
        <v>0.28274117569839596</v>
      </c>
      <c r="D126" s="210">
        <v>0.28274117569839596</v>
      </c>
      <c r="E126" s="210">
        <v>0.28274117569839596</v>
      </c>
      <c r="F126" s="210">
        <v>0.28274117569839596</v>
      </c>
      <c r="G126" s="210">
        <v>0.25210556298163977</v>
      </c>
      <c r="H126" s="210">
        <v>0.25210556298163977</v>
      </c>
      <c r="I126" s="210">
        <v>0.25210556298163977</v>
      </c>
      <c r="J126" s="210">
        <v>0.25210556298163977</v>
      </c>
      <c r="K126" s="210">
        <v>0.25210556298163977</v>
      </c>
      <c r="L126" s="210">
        <v>0.25210556298163977</v>
      </c>
      <c r="M126" s="210">
        <v>0.25210556298163977</v>
      </c>
      <c r="N126" s="210">
        <v>0.25210556298163977</v>
      </c>
      <c r="O126" s="210">
        <v>0.25210556298163977</v>
      </c>
      <c r="P126" s="210">
        <v>0.25210556298163977</v>
      </c>
      <c r="Q126" s="210">
        <v>0.25210556298163977</v>
      </c>
      <c r="R126" s="210">
        <v>0.25210556298163977</v>
      </c>
      <c r="S126" s="210">
        <v>0.25210556298163977</v>
      </c>
      <c r="T126" s="210">
        <v>0.25210556298163977</v>
      </c>
      <c r="U126" s="210">
        <v>0.25210556298163977</v>
      </c>
      <c r="V126" s="210">
        <v>0.25210556298163977</v>
      </c>
      <c r="W126" s="210">
        <v>0.25210556298163977</v>
      </c>
      <c r="X126" s="210">
        <v>0.25210556298163977</v>
      </c>
      <c r="Y126" s="210">
        <v>0.25210556298163977</v>
      </c>
      <c r="Z126" s="210">
        <v>0.25210556298163977</v>
      </c>
      <c r="AA126" s="210">
        <v>0.25210556298163977</v>
      </c>
      <c r="AB126" s="210">
        <v>0.25210556298163977</v>
      </c>
      <c r="AC126" s="210">
        <v>0.14121962402567628</v>
      </c>
      <c r="AD126" s="210">
        <v>0.14121962402567628</v>
      </c>
      <c r="AE126" s="210">
        <v>0.14121962402567628</v>
      </c>
      <c r="AF126" s="210">
        <v>0.14121962402567628</v>
      </c>
      <c r="AG126" s="210">
        <v>0</v>
      </c>
      <c r="AH126" s="210">
        <v>0</v>
      </c>
      <c r="AI126" s="210">
        <v>0</v>
      </c>
      <c r="AJ126" s="210">
        <v>0</v>
      </c>
      <c r="AK126" s="210">
        <v>0</v>
      </c>
      <c r="AL126" s="210">
        <v>0</v>
      </c>
      <c r="AM126" s="210">
        <v>0</v>
      </c>
      <c r="AN126" s="210">
        <v>0</v>
      </c>
      <c r="AO126" s="210">
        <v>0</v>
      </c>
      <c r="AP126" s="210">
        <v>0</v>
      </c>
      <c r="AQ126" s="210">
        <v>0</v>
      </c>
      <c r="AR126" s="210">
        <v>0</v>
      </c>
      <c r="AS126" s="210">
        <v>0</v>
      </c>
      <c r="AT126" s="210">
        <v>0</v>
      </c>
      <c r="AU126" s="210">
        <v>0</v>
      </c>
      <c r="AV126" s="210">
        <v>0</v>
      </c>
      <c r="AW126" s="210">
        <v>0</v>
      </c>
      <c r="AX126" s="210">
        <v>0</v>
      </c>
      <c r="AY126" s="210">
        <v>0</v>
      </c>
      <c r="AZ126" s="210">
        <v>0</v>
      </c>
      <c r="BA126" s="210">
        <v>0</v>
      </c>
      <c r="BB126" s="210">
        <v>0</v>
      </c>
      <c r="BC126" s="211">
        <v>160.68766596225126</v>
      </c>
      <c r="BD126" s="211">
        <v>160.68766596225126</v>
      </c>
      <c r="BE126" s="211">
        <v>160.68766596225126</v>
      </c>
      <c r="BF126" s="211">
        <v>160.68766596225126</v>
      </c>
      <c r="BG126" s="211">
        <v>160.68766596225123</v>
      </c>
      <c r="BH126" s="211">
        <v>160.68766596225123</v>
      </c>
      <c r="BI126" s="211">
        <v>160.68766596225123</v>
      </c>
      <c r="BJ126" s="211">
        <v>160.68766596225123</v>
      </c>
      <c r="BK126" s="211">
        <v>160.68766596225123</v>
      </c>
      <c r="BL126" s="211">
        <v>160.68766596225123</v>
      </c>
      <c r="BM126" s="211">
        <v>160.68766596225123</v>
      </c>
      <c r="BN126" s="211">
        <v>160.68766596225123</v>
      </c>
      <c r="BO126" s="211">
        <v>160.68766596225123</v>
      </c>
      <c r="BP126" s="211">
        <v>160.68766596225123</v>
      </c>
      <c r="BQ126" s="211">
        <v>160.68766596225123</v>
      </c>
      <c r="BR126" s="211">
        <v>160.68766596225123</v>
      </c>
      <c r="BS126" s="211">
        <v>160.68766596225123</v>
      </c>
      <c r="BT126" s="211">
        <v>160.68766596225123</v>
      </c>
      <c r="BU126" s="211">
        <v>160.68766596225123</v>
      </c>
      <c r="BV126" s="211">
        <v>160.68766596225123</v>
      </c>
      <c r="BW126" s="211">
        <v>160.68766596225123</v>
      </c>
      <c r="BX126" s="211">
        <v>160.68766596225123</v>
      </c>
      <c r="BY126" s="211">
        <v>160.68766596225123</v>
      </c>
      <c r="BZ126" s="211">
        <v>160.68766596225123</v>
      </c>
      <c r="CA126" s="211">
        <v>160.68766596225123</v>
      </c>
      <c r="CB126" s="211">
        <v>160.68766596225123</v>
      </c>
      <c r="CC126" s="211">
        <v>3.2487214937684223</v>
      </c>
      <c r="CD126" s="211">
        <v>3.2487214937684223</v>
      </c>
      <c r="CE126" s="211">
        <v>3.2487214937684223</v>
      </c>
      <c r="CF126" s="211">
        <v>3.2487214937684223</v>
      </c>
      <c r="CG126" s="211">
        <v>3.2487214937684223</v>
      </c>
      <c r="CH126" s="211">
        <v>3.149545202554481</v>
      </c>
      <c r="CI126" s="211">
        <v>3.149545202554481</v>
      </c>
      <c r="CJ126" s="211">
        <v>3.149545202554481</v>
      </c>
      <c r="CK126" s="211">
        <v>3.149545202554481</v>
      </c>
      <c r="CL126" s="211">
        <v>3.149545202554481</v>
      </c>
      <c r="CM126" s="211">
        <v>3.149545202554481</v>
      </c>
      <c r="CN126" s="211">
        <v>3.149545202554481</v>
      </c>
      <c r="CO126" s="211">
        <v>3.149545202554481</v>
      </c>
      <c r="CP126" s="211">
        <v>3.149545202554481</v>
      </c>
      <c r="CQ126" s="211">
        <v>3.149545202554481</v>
      </c>
      <c r="CR126" s="211">
        <v>3.149545202554481</v>
      </c>
      <c r="CS126" s="211">
        <v>3.149545202554481</v>
      </c>
      <c r="CT126" s="211">
        <v>3.149545202554481</v>
      </c>
      <c r="CU126" s="211">
        <v>3.149545202554481</v>
      </c>
      <c r="CV126" s="211">
        <v>3.149545202554481</v>
      </c>
      <c r="CW126" s="211">
        <v>3.149545202554481</v>
      </c>
      <c r="CX126" s="211">
        <v>3.149545202554481</v>
      </c>
      <c r="CY126" s="211">
        <v>3.149545202554481</v>
      </c>
      <c r="CZ126" s="211">
        <v>3.149545202554481</v>
      </c>
      <c r="DA126" s="211">
        <v>3.149545202554481</v>
      </c>
      <c r="DB126" s="211">
        <v>3.149545202554481</v>
      </c>
      <c r="DC126" s="211">
        <v>1023.0483881596263</v>
      </c>
      <c r="DD126" s="211">
        <v>1023.0483881596263</v>
      </c>
      <c r="DE126" s="211">
        <v>1023.0483881596263</v>
      </c>
      <c r="DF126" s="211">
        <v>1023.0483881596263</v>
      </c>
      <c r="DG126" s="211">
        <v>1023.0483881596263</v>
      </c>
      <c r="DH126" s="211">
        <v>991.81698064602631</v>
      </c>
      <c r="DI126" s="211">
        <v>991.81698064602631</v>
      </c>
      <c r="DJ126" s="211">
        <v>991.81698064602631</v>
      </c>
      <c r="DK126" s="211">
        <v>991.81698064602631</v>
      </c>
      <c r="DL126" s="211">
        <v>991.81698064602631</v>
      </c>
      <c r="DM126" s="211">
        <v>991.81698064602631</v>
      </c>
      <c r="DN126" s="211">
        <v>991.81698064602631</v>
      </c>
      <c r="DO126" s="211">
        <v>991.81698064602631</v>
      </c>
      <c r="DP126" s="211">
        <v>991.81698064602631</v>
      </c>
      <c r="DQ126" s="211">
        <v>991.81698064602631</v>
      </c>
      <c r="DR126" s="211">
        <v>991.81698064602631</v>
      </c>
      <c r="DS126" s="211">
        <v>991.81698064602631</v>
      </c>
      <c r="DT126" s="211">
        <v>991.81698064602631</v>
      </c>
      <c r="DU126" s="211">
        <v>991.81698064602631</v>
      </c>
      <c r="DV126" s="211">
        <v>991.81698064602631</v>
      </c>
      <c r="DW126" s="211">
        <v>991.81698064602631</v>
      </c>
      <c r="DX126" s="211">
        <v>991.81698064602631</v>
      </c>
      <c r="DY126" s="211">
        <v>991.81698064602631</v>
      </c>
      <c r="DZ126" s="211">
        <v>991.81698064602631</v>
      </c>
      <c r="EA126" s="211">
        <v>991.81698064602631</v>
      </c>
      <c r="EB126" s="211">
        <v>991.81698064602631</v>
      </c>
    </row>
    <row r="127" spans="1:132" x14ac:dyDescent="0.2">
      <c r="A127" s="209">
        <v>25</v>
      </c>
      <c r="B127" s="209" t="s">
        <v>1015</v>
      </c>
      <c r="C127" s="210">
        <v>0.56980056980056981</v>
      </c>
      <c r="D127" s="210">
        <v>0.56980056980056981</v>
      </c>
      <c r="E127" s="210">
        <v>0.56980056980056981</v>
      </c>
      <c r="F127" s="210">
        <v>0.56980056980056981</v>
      </c>
      <c r="G127" s="210">
        <v>0.56980056980056981</v>
      </c>
      <c r="H127" s="210">
        <v>0.56980056980056981</v>
      </c>
      <c r="I127" s="210">
        <v>0.56980056980056981</v>
      </c>
      <c r="J127" s="210">
        <v>0.56980056980056981</v>
      </c>
      <c r="K127" s="210">
        <v>0.56980056980056981</v>
      </c>
      <c r="L127" s="210">
        <v>0.56980056980056981</v>
      </c>
      <c r="M127" s="210">
        <v>0.56980056980056981</v>
      </c>
      <c r="N127" s="210">
        <v>0.56980056980056981</v>
      </c>
      <c r="O127" s="210">
        <v>0.56980056980056981</v>
      </c>
      <c r="P127" s="210">
        <v>0.56980056980056981</v>
      </c>
      <c r="Q127" s="210">
        <v>0.56980056980056981</v>
      </c>
      <c r="R127" s="210">
        <v>0.56980056980056981</v>
      </c>
      <c r="S127" s="210">
        <v>0.56980056980056981</v>
      </c>
      <c r="T127" s="210">
        <v>0.56980056980056981</v>
      </c>
      <c r="U127" s="210">
        <v>0.56980056980056981</v>
      </c>
      <c r="V127" s="210">
        <v>0.56980056980056981</v>
      </c>
      <c r="W127" s="210">
        <v>0.56980056980056981</v>
      </c>
      <c r="X127" s="210">
        <v>0.56980056980056981</v>
      </c>
      <c r="Y127" s="210">
        <v>0.56980056980056981</v>
      </c>
      <c r="Z127" s="210">
        <v>0.56980056980056981</v>
      </c>
      <c r="AA127" s="210">
        <v>0.56980056980056981</v>
      </c>
      <c r="AB127" s="210">
        <v>0.56980056980056981</v>
      </c>
      <c r="AC127" s="210">
        <v>0.72674418604651159</v>
      </c>
      <c r="AD127" s="210">
        <v>0.72674418604651159</v>
      </c>
      <c r="AE127" s="210">
        <v>0.72674418604651159</v>
      </c>
      <c r="AF127" s="210">
        <v>0.72674418604651159</v>
      </c>
      <c r="AG127" s="210">
        <v>0</v>
      </c>
      <c r="AH127" s="210">
        <v>0</v>
      </c>
      <c r="AI127" s="210">
        <v>0</v>
      </c>
      <c r="AJ127" s="210">
        <v>0</v>
      </c>
      <c r="AK127" s="210">
        <v>0</v>
      </c>
      <c r="AL127" s="210">
        <v>0</v>
      </c>
      <c r="AM127" s="210">
        <v>0</v>
      </c>
      <c r="AN127" s="210">
        <v>0</v>
      </c>
      <c r="AO127" s="210">
        <v>0</v>
      </c>
      <c r="AP127" s="210">
        <v>0</v>
      </c>
      <c r="AQ127" s="210">
        <v>0</v>
      </c>
      <c r="AR127" s="210">
        <v>0</v>
      </c>
      <c r="AS127" s="210">
        <v>0</v>
      </c>
      <c r="AT127" s="210">
        <v>0</v>
      </c>
      <c r="AU127" s="210">
        <v>0</v>
      </c>
      <c r="AV127" s="210">
        <v>0</v>
      </c>
      <c r="AW127" s="210">
        <v>0</v>
      </c>
      <c r="AX127" s="210">
        <v>0</v>
      </c>
      <c r="AY127" s="210">
        <v>0</v>
      </c>
      <c r="AZ127" s="210">
        <v>0</v>
      </c>
      <c r="BA127" s="210">
        <v>0</v>
      </c>
      <c r="BB127" s="210">
        <v>0</v>
      </c>
      <c r="BC127" s="211">
        <v>152.6827438560893</v>
      </c>
      <c r="BD127" s="211">
        <v>152.6827438560893</v>
      </c>
      <c r="BE127" s="211">
        <v>152.6827438560893</v>
      </c>
      <c r="BF127" s="211">
        <v>152.6827438560893</v>
      </c>
      <c r="BG127" s="211">
        <v>152.6827438560893</v>
      </c>
      <c r="BH127" s="211">
        <v>152.6827438560893</v>
      </c>
      <c r="BI127" s="211">
        <v>152.6827438560893</v>
      </c>
      <c r="BJ127" s="211">
        <v>152.6827438560893</v>
      </c>
      <c r="BK127" s="211">
        <v>152.6827438560893</v>
      </c>
      <c r="BL127" s="211">
        <v>152.6827438560893</v>
      </c>
      <c r="BM127" s="211">
        <v>152.6827438560893</v>
      </c>
      <c r="BN127" s="211">
        <v>152.6827438560893</v>
      </c>
      <c r="BO127" s="211">
        <v>152.6827438560893</v>
      </c>
      <c r="BP127" s="211">
        <v>152.6827438560893</v>
      </c>
      <c r="BQ127" s="211">
        <v>152.6827438560893</v>
      </c>
      <c r="BR127" s="211">
        <v>152.6827438560893</v>
      </c>
      <c r="BS127" s="211">
        <v>152.6827438560893</v>
      </c>
      <c r="BT127" s="211">
        <v>152.6827438560893</v>
      </c>
      <c r="BU127" s="211">
        <v>152.6827438560893</v>
      </c>
      <c r="BV127" s="211">
        <v>152.6827438560893</v>
      </c>
      <c r="BW127" s="211">
        <v>152.6827438560893</v>
      </c>
      <c r="BX127" s="211">
        <v>152.6827438560893</v>
      </c>
      <c r="BY127" s="211">
        <v>152.6827438560893</v>
      </c>
      <c r="BZ127" s="211">
        <v>152.6827438560893</v>
      </c>
      <c r="CA127" s="211">
        <v>152.6827438560893</v>
      </c>
      <c r="CB127" s="211">
        <v>152.6827438560893</v>
      </c>
      <c r="CC127" s="211">
        <v>3.2884274175616306</v>
      </c>
      <c r="CD127" s="211">
        <v>3.2884274175616306</v>
      </c>
      <c r="CE127" s="211">
        <v>3.2884274175616306</v>
      </c>
      <c r="CF127" s="211">
        <v>3.2884274175616306</v>
      </c>
      <c r="CG127" s="211">
        <v>3.2884274175616306</v>
      </c>
      <c r="CH127" s="211">
        <v>3.2884274175616306</v>
      </c>
      <c r="CI127" s="211">
        <v>3.2884274175616306</v>
      </c>
      <c r="CJ127" s="211">
        <v>3.2884274175616306</v>
      </c>
      <c r="CK127" s="211">
        <v>3.2884274175616306</v>
      </c>
      <c r="CL127" s="211">
        <v>3.2884274175616306</v>
      </c>
      <c r="CM127" s="211">
        <v>3.2884274175616306</v>
      </c>
      <c r="CN127" s="211">
        <v>3.2884274175616306</v>
      </c>
      <c r="CO127" s="211">
        <v>3.2884274175616306</v>
      </c>
      <c r="CP127" s="211">
        <v>3.2884274175616306</v>
      </c>
      <c r="CQ127" s="211">
        <v>3.2884274175616306</v>
      </c>
      <c r="CR127" s="211">
        <v>3.2884274175616306</v>
      </c>
      <c r="CS127" s="211">
        <v>3.2884274175616306</v>
      </c>
      <c r="CT127" s="211">
        <v>3.2884274175616306</v>
      </c>
      <c r="CU127" s="211">
        <v>3.2884274175616306</v>
      </c>
      <c r="CV127" s="211">
        <v>3.2884274175616306</v>
      </c>
      <c r="CW127" s="211">
        <v>3.2884274175616306</v>
      </c>
      <c r="CX127" s="211">
        <v>3.2884274175616306</v>
      </c>
      <c r="CY127" s="211">
        <v>3.2884274175616306</v>
      </c>
      <c r="CZ127" s="211">
        <v>3.2884274175616306</v>
      </c>
      <c r="DA127" s="211">
        <v>3.2884274175616306</v>
      </c>
      <c r="DB127" s="211">
        <v>3.2884274175616306</v>
      </c>
      <c r="DC127" s="211">
        <v>528.63114951011994</v>
      </c>
      <c r="DD127" s="211">
        <v>528.63114951011994</v>
      </c>
      <c r="DE127" s="211">
        <v>528.63114951011994</v>
      </c>
      <c r="DF127" s="211">
        <v>528.63114951011994</v>
      </c>
      <c r="DG127" s="211">
        <v>528.63114951011994</v>
      </c>
      <c r="DH127" s="211">
        <v>528.63114951011994</v>
      </c>
      <c r="DI127" s="211">
        <v>528.63114951011994</v>
      </c>
      <c r="DJ127" s="211">
        <v>528.63114951011994</v>
      </c>
      <c r="DK127" s="211">
        <v>528.63114951011994</v>
      </c>
      <c r="DL127" s="211">
        <v>528.63114951011994</v>
      </c>
      <c r="DM127" s="211">
        <v>528.63114951011994</v>
      </c>
      <c r="DN127" s="211">
        <v>528.63114951011994</v>
      </c>
      <c r="DO127" s="211">
        <v>528.63114951011994</v>
      </c>
      <c r="DP127" s="211">
        <v>528.63114951011994</v>
      </c>
      <c r="DQ127" s="211">
        <v>528.63114951011994</v>
      </c>
      <c r="DR127" s="211">
        <v>528.63114951011994</v>
      </c>
      <c r="DS127" s="211">
        <v>528.63114951011994</v>
      </c>
      <c r="DT127" s="211">
        <v>528.63114951011994</v>
      </c>
      <c r="DU127" s="211">
        <v>528.63114951011994</v>
      </c>
      <c r="DV127" s="211">
        <v>528.63114951011994</v>
      </c>
      <c r="DW127" s="211">
        <v>528.63114951011994</v>
      </c>
      <c r="DX127" s="211">
        <v>528.63114951011994</v>
      </c>
      <c r="DY127" s="211">
        <v>528.63114951011994</v>
      </c>
      <c r="DZ127" s="211">
        <v>528.63114951011994</v>
      </c>
      <c r="EA127" s="211">
        <v>528.63114951011994</v>
      </c>
      <c r="EB127" s="211">
        <v>528.63114951011994</v>
      </c>
    </row>
    <row r="128" spans="1:132" ht="22.5" x14ac:dyDescent="0.2">
      <c r="A128" s="209">
        <v>26</v>
      </c>
      <c r="B128" s="209" t="s">
        <v>1016</v>
      </c>
      <c r="C128" s="210">
        <v>1.4254354705362489</v>
      </c>
      <c r="D128" s="210">
        <v>1.4254354705362489</v>
      </c>
      <c r="E128" s="210">
        <v>1.4254354705362489</v>
      </c>
      <c r="F128" s="210">
        <v>1.4254354705362489</v>
      </c>
      <c r="G128" s="210">
        <v>1.4254354705362489</v>
      </c>
      <c r="H128" s="210">
        <v>1.4254354705362489</v>
      </c>
      <c r="I128" s="210">
        <v>1.4254354705362489</v>
      </c>
      <c r="J128" s="210">
        <v>1.4254354705362489</v>
      </c>
      <c r="K128" s="210">
        <v>1.4254354705362489</v>
      </c>
      <c r="L128" s="210">
        <v>1.4254354705362489</v>
      </c>
      <c r="M128" s="210">
        <v>1.4254354705362489</v>
      </c>
      <c r="N128" s="210">
        <v>1.4254354705362489</v>
      </c>
      <c r="O128" s="210">
        <v>1.4254354705362489</v>
      </c>
      <c r="P128" s="210">
        <v>1.4254354705362489</v>
      </c>
      <c r="Q128" s="210">
        <v>1.4254354705362489</v>
      </c>
      <c r="R128" s="210">
        <v>1.4254354705362489</v>
      </c>
      <c r="S128" s="210">
        <v>1.4254354705362489</v>
      </c>
      <c r="T128" s="210">
        <v>1.4254354705362489</v>
      </c>
      <c r="U128" s="210">
        <v>1.4254354705362489</v>
      </c>
      <c r="V128" s="210">
        <v>1.4254354705362489</v>
      </c>
      <c r="W128" s="210">
        <v>1.4254354705362489</v>
      </c>
      <c r="X128" s="210">
        <v>1.4254354705362489</v>
      </c>
      <c r="Y128" s="210">
        <v>1.4254354705362489</v>
      </c>
      <c r="Z128" s="210">
        <v>1.4254354705362489</v>
      </c>
      <c r="AA128" s="210">
        <v>1.4254354705362489</v>
      </c>
      <c r="AB128" s="210">
        <v>1.4254354705362489</v>
      </c>
      <c r="AC128" s="210">
        <v>0.55370985603543743</v>
      </c>
      <c r="AD128" s="210">
        <v>0.55370985603543743</v>
      </c>
      <c r="AE128" s="210">
        <v>0</v>
      </c>
      <c r="AF128" s="210">
        <v>0</v>
      </c>
      <c r="AG128" s="210">
        <v>0</v>
      </c>
      <c r="AH128" s="210">
        <v>0</v>
      </c>
      <c r="AI128" s="210">
        <v>0</v>
      </c>
      <c r="AJ128" s="210">
        <v>0</v>
      </c>
      <c r="AK128" s="210">
        <v>0</v>
      </c>
      <c r="AL128" s="210">
        <v>0</v>
      </c>
      <c r="AM128" s="210">
        <v>0</v>
      </c>
      <c r="AN128" s="210">
        <v>0</v>
      </c>
      <c r="AO128" s="210">
        <v>0</v>
      </c>
      <c r="AP128" s="210">
        <v>0</v>
      </c>
      <c r="AQ128" s="210">
        <v>0</v>
      </c>
      <c r="AR128" s="210">
        <v>0</v>
      </c>
      <c r="AS128" s="210">
        <v>0</v>
      </c>
      <c r="AT128" s="210">
        <v>0</v>
      </c>
      <c r="AU128" s="210">
        <v>0</v>
      </c>
      <c r="AV128" s="210">
        <v>0</v>
      </c>
      <c r="AW128" s="210">
        <v>0</v>
      </c>
      <c r="AX128" s="210">
        <v>0</v>
      </c>
      <c r="AY128" s="210">
        <v>0</v>
      </c>
      <c r="AZ128" s="210">
        <v>0</v>
      </c>
      <c r="BA128" s="210">
        <v>0</v>
      </c>
      <c r="BB128" s="210">
        <v>0</v>
      </c>
      <c r="BC128" s="211">
        <v>187.16845455617118</v>
      </c>
      <c r="BD128" s="211">
        <v>187.16845455617118</v>
      </c>
      <c r="BE128" s="211">
        <v>155.58116232464931</v>
      </c>
      <c r="BF128" s="211">
        <v>155.58116232464931</v>
      </c>
      <c r="BG128" s="211">
        <v>155.58116232464931</v>
      </c>
      <c r="BH128" s="211">
        <v>155.58116232464931</v>
      </c>
      <c r="BI128" s="211">
        <v>155.58116232464931</v>
      </c>
      <c r="BJ128" s="211">
        <v>155.58116232464931</v>
      </c>
      <c r="BK128" s="211">
        <v>155.58116232464931</v>
      </c>
      <c r="BL128" s="211">
        <v>155.58116232464931</v>
      </c>
      <c r="BM128" s="211">
        <v>155.58116232464931</v>
      </c>
      <c r="BN128" s="211">
        <v>155.58116232464931</v>
      </c>
      <c r="BO128" s="211">
        <v>155.58116232464931</v>
      </c>
      <c r="BP128" s="211">
        <v>155.58116232464931</v>
      </c>
      <c r="BQ128" s="211">
        <v>155.58116232464931</v>
      </c>
      <c r="BR128" s="211">
        <v>155.58116232464931</v>
      </c>
      <c r="BS128" s="211">
        <v>155.58116232464931</v>
      </c>
      <c r="BT128" s="211">
        <v>155.58116232464931</v>
      </c>
      <c r="BU128" s="211">
        <v>155.58116232464931</v>
      </c>
      <c r="BV128" s="211">
        <v>155.58116232464931</v>
      </c>
      <c r="BW128" s="211">
        <v>155.58116232464931</v>
      </c>
      <c r="BX128" s="211">
        <v>155.58116232464931</v>
      </c>
      <c r="BY128" s="211">
        <v>155.58116232464931</v>
      </c>
      <c r="BZ128" s="211">
        <v>155.58116232464931</v>
      </c>
      <c r="CA128" s="211">
        <v>155.58116232464931</v>
      </c>
      <c r="CB128" s="211">
        <v>155.58116232464931</v>
      </c>
      <c r="CC128" s="211">
        <v>3.6020175063370643</v>
      </c>
      <c r="CD128" s="211">
        <v>3.6020175063370643</v>
      </c>
      <c r="CE128" s="211">
        <v>3.6020175063370643</v>
      </c>
      <c r="CF128" s="211">
        <v>3.6020175063370643</v>
      </c>
      <c r="CG128" s="211">
        <v>3.6020175063370643</v>
      </c>
      <c r="CH128" s="211">
        <v>3.6020175063370643</v>
      </c>
      <c r="CI128" s="211">
        <v>3.6020175063370643</v>
      </c>
      <c r="CJ128" s="211">
        <v>3.6020175063370643</v>
      </c>
      <c r="CK128" s="211">
        <v>3.6020175063370643</v>
      </c>
      <c r="CL128" s="211">
        <v>3.6020175063370643</v>
      </c>
      <c r="CM128" s="211">
        <v>3.6020175063370643</v>
      </c>
      <c r="CN128" s="211">
        <v>3.6020175063370643</v>
      </c>
      <c r="CO128" s="211">
        <v>3.6020175063370643</v>
      </c>
      <c r="CP128" s="211">
        <v>3.6020175063370643</v>
      </c>
      <c r="CQ128" s="211">
        <v>3.6020175063370643</v>
      </c>
      <c r="CR128" s="211">
        <v>3.6020175063370643</v>
      </c>
      <c r="CS128" s="211">
        <v>3.6020175063370643</v>
      </c>
      <c r="CT128" s="211">
        <v>3.6020175063370643</v>
      </c>
      <c r="CU128" s="211">
        <v>3.6020175063370643</v>
      </c>
      <c r="CV128" s="211">
        <v>3.6020175063370643</v>
      </c>
      <c r="CW128" s="211">
        <v>3.6020175063370643</v>
      </c>
      <c r="CX128" s="211">
        <v>3.6020175063370643</v>
      </c>
      <c r="CY128" s="211">
        <v>3.6020175063370643</v>
      </c>
      <c r="CZ128" s="211">
        <v>3.6020175063370643</v>
      </c>
      <c r="DA128" s="211">
        <v>3.6020175063370643</v>
      </c>
      <c r="DB128" s="211">
        <v>3.6020175063370643</v>
      </c>
      <c r="DC128" s="211">
        <v>272.91161103073603</v>
      </c>
      <c r="DD128" s="211">
        <v>272.91161103073603</v>
      </c>
      <c r="DE128" s="211">
        <v>272.91161103073603</v>
      </c>
      <c r="DF128" s="211">
        <v>272.91161103073603</v>
      </c>
      <c r="DG128" s="211">
        <v>272.91161103073603</v>
      </c>
      <c r="DH128" s="211">
        <v>272.91161103073603</v>
      </c>
      <c r="DI128" s="211">
        <v>272.91161103073603</v>
      </c>
      <c r="DJ128" s="211">
        <v>272.91161103073603</v>
      </c>
      <c r="DK128" s="211">
        <v>272.91161103073603</v>
      </c>
      <c r="DL128" s="211">
        <v>272.91161103073603</v>
      </c>
      <c r="DM128" s="211">
        <v>272.91161103073603</v>
      </c>
      <c r="DN128" s="211">
        <v>272.91161103073603</v>
      </c>
      <c r="DO128" s="211">
        <v>272.91161103073603</v>
      </c>
      <c r="DP128" s="211">
        <v>272.91161103073603</v>
      </c>
      <c r="DQ128" s="211">
        <v>272.91161103073603</v>
      </c>
      <c r="DR128" s="211">
        <v>272.91161103073603</v>
      </c>
      <c r="DS128" s="211">
        <v>272.91161103073603</v>
      </c>
      <c r="DT128" s="211">
        <v>272.91161103073603</v>
      </c>
      <c r="DU128" s="211">
        <v>272.91161103073603</v>
      </c>
      <c r="DV128" s="211">
        <v>272.91161103073603</v>
      </c>
      <c r="DW128" s="211">
        <v>272.91161103073603</v>
      </c>
      <c r="DX128" s="211">
        <v>272.91161103073603</v>
      </c>
      <c r="DY128" s="211">
        <v>272.91161103073603</v>
      </c>
      <c r="DZ128" s="211">
        <v>272.91161103073603</v>
      </c>
      <c r="EA128" s="211">
        <v>272.91161103073603</v>
      </c>
      <c r="EB128" s="211">
        <v>272.91161103073603</v>
      </c>
    </row>
    <row r="129" spans="1:132" x14ac:dyDescent="0.2">
      <c r="A129" s="209">
        <v>27</v>
      </c>
      <c r="B129" s="209" t="s">
        <v>1018</v>
      </c>
      <c r="C129" s="210">
        <v>0.28274117569839591</v>
      </c>
      <c r="D129" s="210">
        <v>0.28274117569839591</v>
      </c>
      <c r="E129" s="210">
        <v>0.28274117569839596</v>
      </c>
      <c r="F129" s="210">
        <v>0.28274117569839596</v>
      </c>
      <c r="G129" s="210">
        <v>0.2345425077790827</v>
      </c>
      <c r="H129" s="210">
        <v>0.2345425077790827</v>
      </c>
      <c r="I129" s="210">
        <v>0.2345425077790827</v>
      </c>
      <c r="J129" s="210">
        <v>0.2345425077790827</v>
      </c>
      <c r="K129" s="210">
        <v>0.2345425077790827</v>
      </c>
      <c r="L129" s="210">
        <v>0.2345425077790827</v>
      </c>
      <c r="M129" s="210">
        <v>0.2345425077790827</v>
      </c>
      <c r="N129" s="210">
        <v>0.2345425077790827</v>
      </c>
      <c r="O129" s="210">
        <v>0.2345425077790827</v>
      </c>
      <c r="P129" s="210">
        <v>0.2345425077790827</v>
      </c>
      <c r="Q129" s="210">
        <v>0.2345425077790827</v>
      </c>
      <c r="R129" s="210">
        <v>0.2345425077790827</v>
      </c>
      <c r="S129" s="210">
        <v>0.2345425077790827</v>
      </c>
      <c r="T129" s="210">
        <v>0.2345425077790827</v>
      </c>
      <c r="U129" s="210">
        <v>0.2345425077790827</v>
      </c>
      <c r="V129" s="210">
        <v>0.2345425077790827</v>
      </c>
      <c r="W129" s="210">
        <v>0.2345425077790827</v>
      </c>
      <c r="X129" s="210">
        <v>0.2345425077790827</v>
      </c>
      <c r="Y129" s="210">
        <v>0.2345425077790827</v>
      </c>
      <c r="Z129" s="210">
        <v>0.2345425077790827</v>
      </c>
      <c r="AA129" s="210">
        <v>0.2345425077790827</v>
      </c>
      <c r="AB129" s="210">
        <v>0.2345425077790827</v>
      </c>
      <c r="AC129" s="210">
        <v>0.32299741602067183</v>
      </c>
      <c r="AD129" s="210">
        <v>0.32299741602067183</v>
      </c>
      <c r="AE129" s="210">
        <v>0.32299741602067183</v>
      </c>
      <c r="AF129" s="210">
        <v>0.32299741602067183</v>
      </c>
      <c r="AG129" s="210">
        <v>0</v>
      </c>
      <c r="AH129" s="210">
        <v>0</v>
      </c>
      <c r="AI129" s="210">
        <v>0</v>
      </c>
      <c r="AJ129" s="210">
        <v>0</v>
      </c>
      <c r="AK129" s="210">
        <v>0</v>
      </c>
      <c r="AL129" s="210">
        <v>0</v>
      </c>
      <c r="AM129" s="210">
        <v>0</v>
      </c>
      <c r="AN129" s="210">
        <v>0</v>
      </c>
      <c r="AO129" s="210">
        <v>0</v>
      </c>
      <c r="AP129" s="210">
        <v>0</v>
      </c>
      <c r="AQ129" s="210">
        <v>0</v>
      </c>
      <c r="AR129" s="210">
        <v>0</v>
      </c>
      <c r="AS129" s="210">
        <v>0</v>
      </c>
      <c r="AT129" s="210">
        <v>0</v>
      </c>
      <c r="AU129" s="210">
        <v>0</v>
      </c>
      <c r="AV129" s="210">
        <v>0</v>
      </c>
      <c r="AW129" s="210">
        <v>0</v>
      </c>
      <c r="AX129" s="210">
        <v>0</v>
      </c>
      <c r="AY129" s="210">
        <v>0</v>
      </c>
      <c r="AZ129" s="210">
        <v>0</v>
      </c>
      <c r="BA129" s="210">
        <v>0</v>
      </c>
      <c r="BB129" s="210">
        <v>0</v>
      </c>
      <c r="BC129" s="211">
        <v>153.9738384290753</v>
      </c>
      <c r="BD129" s="211">
        <v>153.9738384290753</v>
      </c>
      <c r="BE129" s="211">
        <v>153.9738384290753</v>
      </c>
      <c r="BF129" s="211">
        <v>153.9738384290753</v>
      </c>
      <c r="BG129" s="211">
        <v>153.9738384290753</v>
      </c>
      <c r="BH129" s="211">
        <v>153.9738384290753</v>
      </c>
      <c r="BI129" s="211">
        <v>153.9738384290753</v>
      </c>
      <c r="BJ129" s="211">
        <v>153.9738384290753</v>
      </c>
      <c r="BK129" s="211">
        <v>153.9738384290753</v>
      </c>
      <c r="BL129" s="211">
        <v>153.9738384290753</v>
      </c>
      <c r="BM129" s="211">
        <v>153.9738384290753</v>
      </c>
      <c r="BN129" s="211">
        <v>153.9738384290753</v>
      </c>
      <c r="BO129" s="211">
        <v>153.9738384290753</v>
      </c>
      <c r="BP129" s="211">
        <v>153.9738384290753</v>
      </c>
      <c r="BQ129" s="211">
        <v>153.9738384290753</v>
      </c>
      <c r="BR129" s="211">
        <v>153.9738384290753</v>
      </c>
      <c r="BS129" s="211">
        <v>153.9738384290753</v>
      </c>
      <c r="BT129" s="211">
        <v>153.9738384290753</v>
      </c>
      <c r="BU129" s="211">
        <v>153.9738384290753</v>
      </c>
      <c r="BV129" s="211">
        <v>153.9738384290753</v>
      </c>
      <c r="BW129" s="211">
        <v>153.9738384290753</v>
      </c>
      <c r="BX129" s="211">
        <v>153.9738384290753</v>
      </c>
      <c r="BY129" s="211">
        <v>153.9738384290753</v>
      </c>
      <c r="BZ129" s="211">
        <v>153.9738384290753</v>
      </c>
      <c r="CA129" s="211">
        <v>153.9738384290753</v>
      </c>
      <c r="CB129" s="211">
        <v>153.9738384290753</v>
      </c>
      <c r="CC129" s="211">
        <v>3.6641685958317578</v>
      </c>
      <c r="CD129" s="211">
        <v>3.6641685958317578</v>
      </c>
      <c r="CE129" s="211">
        <v>3.6641685958317578</v>
      </c>
      <c r="CF129" s="211">
        <v>3.6641685958317578</v>
      </c>
      <c r="CG129" s="211">
        <v>3.6641685958317578</v>
      </c>
      <c r="CH129" s="211">
        <v>3.551961802961177</v>
      </c>
      <c r="CI129" s="211">
        <v>3.551961802961177</v>
      </c>
      <c r="CJ129" s="211">
        <v>3.551961802961177</v>
      </c>
      <c r="CK129" s="211">
        <v>3.551961802961177</v>
      </c>
      <c r="CL129" s="211">
        <v>3.551961802961177</v>
      </c>
      <c r="CM129" s="211">
        <v>3.551961802961177</v>
      </c>
      <c r="CN129" s="211">
        <v>3.551961802961177</v>
      </c>
      <c r="CO129" s="211">
        <v>3.551961802961177</v>
      </c>
      <c r="CP129" s="211">
        <v>3.551961802961177</v>
      </c>
      <c r="CQ129" s="211">
        <v>3.551961802961177</v>
      </c>
      <c r="CR129" s="211">
        <v>3.551961802961177</v>
      </c>
      <c r="CS129" s="211">
        <v>3.551961802961177</v>
      </c>
      <c r="CT129" s="211">
        <v>3.551961802961177</v>
      </c>
      <c r="CU129" s="211">
        <v>3.551961802961177</v>
      </c>
      <c r="CV129" s="211">
        <v>3.551961802961177</v>
      </c>
      <c r="CW129" s="211">
        <v>3.551961802961177</v>
      </c>
      <c r="CX129" s="211">
        <v>3.551961802961177</v>
      </c>
      <c r="CY129" s="211">
        <v>3.551961802961177</v>
      </c>
      <c r="CZ129" s="211">
        <v>3.551961802961177</v>
      </c>
      <c r="DA129" s="211">
        <v>3.551961802961177</v>
      </c>
      <c r="DB129" s="211">
        <v>3.551961802961177</v>
      </c>
      <c r="DC129" s="211">
        <v>2103.4965941463288</v>
      </c>
      <c r="DD129" s="211">
        <v>2103.4965941463288</v>
      </c>
      <c r="DE129" s="211">
        <v>2103.4965941463288</v>
      </c>
      <c r="DF129" s="211">
        <v>2103.4965941463288</v>
      </c>
      <c r="DG129" s="211">
        <v>2103.4965941463288</v>
      </c>
      <c r="DH129" s="211">
        <v>2039.0818161495288</v>
      </c>
      <c r="DI129" s="211">
        <v>2039.0818161495288</v>
      </c>
      <c r="DJ129" s="211">
        <v>2039.0818161495288</v>
      </c>
      <c r="DK129" s="211">
        <v>2039.0818161495288</v>
      </c>
      <c r="DL129" s="211">
        <v>2039.0818161495288</v>
      </c>
      <c r="DM129" s="211">
        <v>2039.0818161495288</v>
      </c>
      <c r="DN129" s="211">
        <v>2039.0818161495288</v>
      </c>
      <c r="DO129" s="211">
        <v>2039.0818161495288</v>
      </c>
      <c r="DP129" s="211">
        <v>2039.0818161495288</v>
      </c>
      <c r="DQ129" s="211">
        <v>2039.0818161495288</v>
      </c>
      <c r="DR129" s="211">
        <v>2039.0818161495288</v>
      </c>
      <c r="DS129" s="211">
        <v>2039.0818161495288</v>
      </c>
      <c r="DT129" s="211">
        <v>2039.0818161495288</v>
      </c>
      <c r="DU129" s="211">
        <v>2039.0818161495288</v>
      </c>
      <c r="DV129" s="211">
        <v>2039.0818161495288</v>
      </c>
      <c r="DW129" s="211">
        <v>2039.0818161495288</v>
      </c>
      <c r="DX129" s="211">
        <v>2039.0818161495288</v>
      </c>
      <c r="DY129" s="211">
        <v>2039.0818161495288</v>
      </c>
      <c r="DZ129" s="211">
        <v>2039.0818161495288</v>
      </c>
      <c r="EA129" s="211">
        <v>2039.0818161495288</v>
      </c>
      <c r="EB129" s="211">
        <v>2039.0818161495288</v>
      </c>
    </row>
    <row r="130" spans="1:132" x14ac:dyDescent="0.2">
      <c r="A130" s="209">
        <v>28</v>
      </c>
      <c r="B130" s="209" t="s">
        <v>1019</v>
      </c>
      <c r="C130" s="210">
        <v>0.28274117569839596</v>
      </c>
      <c r="D130" s="210">
        <v>0.28274117569839596</v>
      </c>
      <c r="E130" s="210">
        <v>0.28274117569839596</v>
      </c>
      <c r="F130" s="210">
        <v>0.28274117569839596</v>
      </c>
      <c r="G130" s="210">
        <v>0.28274117569839596</v>
      </c>
      <c r="H130" s="210">
        <v>0.28274117569839596</v>
      </c>
      <c r="I130" s="210">
        <v>0.28274117569839596</v>
      </c>
      <c r="J130" s="210">
        <v>0.28274117569839596</v>
      </c>
      <c r="K130" s="210">
        <v>0.28274117569839596</v>
      </c>
      <c r="L130" s="210">
        <v>0.28274117569839596</v>
      </c>
      <c r="M130" s="210">
        <v>0.28274117569839596</v>
      </c>
      <c r="N130" s="210">
        <v>0.28274117569839596</v>
      </c>
      <c r="O130" s="210">
        <v>0.28274117569839596</v>
      </c>
      <c r="P130" s="210">
        <v>0.28274117569839596</v>
      </c>
      <c r="Q130" s="210">
        <v>0.28274117569839596</v>
      </c>
      <c r="R130" s="210">
        <v>0.28274117569839596</v>
      </c>
      <c r="S130" s="210">
        <v>0.28274117569839596</v>
      </c>
      <c r="T130" s="210">
        <v>0.28274117569839596</v>
      </c>
      <c r="U130" s="210">
        <v>0.28274117569839596</v>
      </c>
      <c r="V130" s="210">
        <v>0.28274117569839596</v>
      </c>
      <c r="W130" s="210">
        <v>0.28274117569839596</v>
      </c>
      <c r="X130" s="210">
        <v>0.28274117569839596</v>
      </c>
      <c r="Y130" s="210">
        <v>0.28274117569839596</v>
      </c>
      <c r="Z130" s="210">
        <v>0.28274117569839596</v>
      </c>
      <c r="AA130" s="210">
        <v>0.28274117569839596</v>
      </c>
      <c r="AB130" s="210">
        <v>0.28274117569839596</v>
      </c>
      <c r="AC130" s="210">
        <v>0.36913990402362495</v>
      </c>
      <c r="AD130" s="210">
        <v>0.36913990402362495</v>
      </c>
      <c r="AE130" s="210">
        <v>0.36913990402362495</v>
      </c>
      <c r="AF130" s="210">
        <v>0.36913990402362495</v>
      </c>
      <c r="AG130" s="210">
        <v>0</v>
      </c>
      <c r="AH130" s="210">
        <v>0</v>
      </c>
      <c r="AI130" s="210">
        <v>0</v>
      </c>
      <c r="AJ130" s="210">
        <v>0</v>
      </c>
      <c r="AK130" s="210">
        <v>0</v>
      </c>
      <c r="AL130" s="210">
        <v>0</v>
      </c>
      <c r="AM130" s="210">
        <v>0</v>
      </c>
      <c r="AN130" s="210">
        <v>0</v>
      </c>
      <c r="AO130" s="210">
        <v>0</v>
      </c>
      <c r="AP130" s="210">
        <v>0</v>
      </c>
      <c r="AQ130" s="210">
        <v>0</v>
      </c>
      <c r="AR130" s="210">
        <v>0</v>
      </c>
      <c r="AS130" s="210">
        <v>0</v>
      </c>
      <c r="AT130" s="210">
        <v>0</v>
      </c>
      <c r="AU130" s="210">
        <v>0</v>
      </c>
      <c r="AV130" s="210">
        <v>0</v>
      </c>
      <c r="AW130" s="210">
        <v>0</v>
      </c>
      <c r="AX130" s="210">
        <v>0</v>
      </c>
      <c r="AY130" s="210">
        <v>0</v>
      </c>
      <c r="AZ130" s="210">
        <v>0</v>
      </c>
      <c r="BA130" s="210">
        <v>0</v>
      </c>
      <c r="BB130" s="210">
        <v>0</v>
      </c>
      <c r="BC130" s="211">
        <v>188.31894558347463</v>
      </c>
      <c r="BD130" s="211">
        <v>188.31894558347463</v>
      </c>
      <c r="BE130" s="211">
        <v>188.31894558347463</v>
      </c>
      <c r="BF130" s="211">
        <v>188.31894558347463</v>
      </c>
      <c r="BG130" s="211">
        <v>155.58116232464928</v>
      </c>
      <c r="BH130" s="211">
        <v>155.58116232464928</v>
      </c>
      <c r="BI130" s="211">
        <v>155.58116232464928</v>
      </c>
      <c r="BJ130" s="211">
        <v>155.58116232464928</v>
      </c>
      <c r="BK130" s="211">
        <v>155.58116232464928</v>
      </c>
      <c r="BL130" s="211">
        <v>155.58116232464928</v>
      </c>
      <c r="BM130" s="211">
        <v>155.58116232464928</v>
      </c>
      <c r="BN130" s="211">
        <v>155.58116232464928</v>
      </c>
      <c r="BO130" s="211">
        <v>155.58116232464928</v>
      </c>
      <c r="BP130" s="211">
        <v>155.58116232464928</v>
      </c>
      <c r="BQ130" s="211">
        <v>155.58116232464928</v>
      </c>
      <c r="BR130" s="211">
        <v>155.58116232464928</v>
      </c>
      <c r="BS130" s="211">
        <v>155.58116232464928</v>
      </c>
      <c r="BT130" s="211">
        <v>155.58116232464928</v>
      </c>
      <c r="BU130" s="211">
        <v>155.58116232464928</v>
      </c>
      <c r="BV130" s="211">
        <v>155.58116232464928</v>
      </c>
      <c r="BW130" s="211">
        <v>155.58116232464928</v>
      </c>
      <c r="BX130" s="211">
        <v>155.58116232464928</v>
      </c>
      <c r="BY130" s="211">
        <v>155.58116232464928</v>
      </c>
      <c r="BZ130" s="211">
        <v>155.58116232464928</v>
      </c>
      <c r="CA130" s="211">
        <v>155.58116232464928</v>
      </c>
      <c r="CB130" s="211">
        <v>155.58116232464928</v>
      </c>
      <c r="CC130" s="211">
        <v>2.9950825483024412</v>
      </c>
      <c r="CD130" s="211">
        <v>2.9950825483024412</v>
      </c>
      <c r="CE130" s="211">
        <v>2.9950825483024412</v>
      </c>
      <c r="CF130" s="211">
        <v>2.9950825483024412</v>
      </c>
      <c r="CG130" s="211">
        <v>2.9950825483024412</v>
      </c>
      <c r="CH130" s="211">
        <v>2.9950825483024412</v>
      </c>
      <c r="CI130" s="211">
        <v>2.9950825483024412</v>
      </c>
      <c r="CJ130" s="211">
        <v>2.9950825483024412</v>
      </c>
      <c r="CK130" s="211">
        <v>2.9950825483024412</v>
      </c>
      <c r="CL130" s="211">
        <v>2.9950825483024412</v>
      </c>
      <c r="CM130" s="211">
        <v>2.9950825483024412</v>
      </c>
      <c r="CN130" s="211">
        <v>2.9950825483024412</v>
      </c>
      <c r="CO130" s="211">
        <v>2.9950825483024412</v>
      </c>
      <c r="CP130" s="211">
        <v>2.9950825483024412</v>
      </c>
      <c r="CQ130" s="211">
        <v>2.9950825483024412</v>
      </c>
      <c r="CR130" s="211">
        <v>2.9950825483024412</v>
      </c>
      <c r="CS130" s="211">
        <v>2.9950825483024412</v>
      </c>
      <c r="CT130" s="211">
        <v>2.9950825483024412</v>
      </c>
      <c r="CU130" s="211">
        <v>2.9950825483024412</v>
      </c>
      <c r="CV130" s="211">
        <v>2.9950825483024412</v>
      </c>
      <c r="CW130" s="211">
        <v>2.9950825483024412</v>
      </c>
      <c r="CX130" s="211">
        <v>2.9950825483024412</v>
      </c>
      <c r="CY130" s="211">
        <v>2.9950825483024412</v>
      </c>
      <c r="CZ130" s="211">
        <v>2.9950825483024412</v>
      </c>
      <c r="DA130" s="211">
        <v>2.9950825483024412</v>
      </c>
      <c r="DB130" s="211">
        <v>2.9950825483024412</v>
      </c>
      <c r="DC130" s="211">
        <v>898.33906937273764</v>
      </c>
      <c r="DD130" s="211">
        <v>898.33906937273764</v>
      </c>
      <c r="DE130" s="211">
        <v>898.33906937273764</v>
      </c>
      <c r="DF130" s="211">
        <v>898.33906937273764</v>
      </c>
      <c r="DG130" s="211">
        <v>898.33906937273764</v>
      </c>
      <c r="DH130" s="211">
        <v>898.33906937273764</v>
      </c>
      <c r="DI130" s="211">
        <v>898.33906937273764</v>
      </c>
      <c r="DJ130" s="211">
        <v>898.33906937273764</v>
      </c>
      <c r="DK130" s="211">
        <v>898.33906937273764</v>
      </c>
      <c r="DL130" s="211">
        <v>898.33906937273764</v>
      </c>
      <c r="DM130" s="211">
        <v>898.33906937273764</v>
      </c>
      <c r="DN130" s="211">
        <v>898.33906937273764</v>
      </c>
      <c r="DO130" s="211">
        <v>898.33906937273764</v>
      </c>
      <c r="DP130" s="211">
        <v>898.33906937273764</v>
      </c>
      <c r="DQ130" s="211">
        <v>898.33906937273764</v>
      </c>
      <c r="DR130" s="211">
        <v>898.33906937273764</v>
      </c>
      <c r="DS130" s="211">
        <v>898.33906937273764</v>
      </c>
      <c r="DT130" s="211">
        <v>898.33906937273764</v>
      </c>
      <c r="DU130" s="211">
        <v>898.33906937273764</v>
      </c>
      <c r="DV130" s="211">
        <v>898.33906937273764</v>
      </c>
      <c r="DW130" s="211">
        <v>898.33906937273764</v>
      </c>
      <c r="DX130" s="211">
        <v>898.33906937273764</v>
      </c>
      <c r="DY130" s="211">
        <v>898.33906937273764</v>
      </c>
      <c r="DZ130" s="211">
        <v>898.33906937273764</v>
      </c>
      <c r="EA130" s="211">
        <v>898.33906937273764</v>
      </c>
      <c r="EB130" s="211">
        <v>898.33906937273764</v>
      </c>
    </row>
    <row r="131" spans="1:132" ht="22.5" x14ac:dyDescent="0.2">
      <c r="A131" s="209">
        <v>29</v>
      </c>
      <c r="B131" s="209" t="s">
        <v>1020</v>
      </c>
      <c r="C131" s="210">
        <v>0.28274117569839596</v>
      </c>
      <c r="D131" s="210">
        <v>0.28274117569839596</v>
      </c>
      <c r="E131" s="210">
        <v>0.28274117569839596</v>
      </c>
      <c r="F131" s="210">
        <v>0.28274117569839596</v>
      </c>
      <c r="G131" s="210">
        <v>0.28274117569839596</v>
      </c>
      <c r="H131" s="210">
        <v>0.28274117569839596</v>
      </c>
      <c r="I131" s="210">
        <v>0.28274117569839596</v>
      </c>
      <c r="J131" s="210">
        <v>0.28274117569839596</v>
      </c>
      <c r="K131" s="210">
        <v>0.28274117569839596</v>
      </c>
      <c r="L131" s="210">
        <v>0.28274117569839596</v>
      </c>
      <c r="M131" s="210">
        <v>0.28274117569839596</v>
      </c>
      <c r="N131" s="210">
        <v>0.28274117569839596</v>
      </c>
      <c r="O131" s="210">
        <v>0.28274117569839596</v>
      </c>
      <c r="P131" s="210">
        <v>0.28274117569839596</v>
      </c>
      <c r="Q131" s="210">
        <v>0.28274117569839596</v>
      </c>
      <c r="R131" s="210">
        <v>0.28274117569839596</v>
      </c>
      <c r="S131" s="210">
        <v>0.28274117569839596</v>
      </c>
      <c r="T131" s="210">
        <v>0.28274117569839596</v>
      </c>
      <c r="U131" s="210">
        <v>0.28274117569839596</v>
      </c>
      <c r="V131" s="210">
        <v>0.28274117569839596</v>
      </c>
      <c r="W131" s="210">
        <v>0.28274117569839596</v>
      </c>
      <c r="X131" s="210">
        <v>0.28274117569839596</v>
      </c>
      <c r="Y131" s="210">
        <v>0.28274117569839596</v>
      </c>
      <c r="Z131" s="210">
        <v>0.28274117569839596</v>
      </c>
      <c r="AA131" s="210">
        <v>0.28274117569839596</v>
      </c>
      <c r="AB131" s="210">
        <v>0.28274117569839596</v>
      </c>
      <c r="AC131" s="210">
        <v>0.14121962402567628</v>
      </c>
      <c r="AD131" s="210">
        <v>0.14121962402567628</v>
      </c>
      <c r="AE131" s="210">
        <v>0.14121962402567628</v>
      </c>
      <c r="AF131" s="210">
        <v>0.14121962402567628</v>
      </c>
      <c r="AG131" s="210">
        <v>0</v>
      </c>
      <c r="AH131" s="210">
        <v>0</v>
      </c>
      <c r="AI131" s="210">
        <v>0</v>
      </c>
      <c r="AJ131" s="210">
        <v>0</v>
      </c>
      <c r="AK131" s="210">
        <v>0</v>
      </c>
      <c r="AL131" s="210">
        <v>0</v>
      </c>
      <c r="AM131" s="210">
        <v>0</v>
      </c>
      <c r="AN131" s="210">
        <v>0</v>
      </c>
      <c r="AO131" s="210">
        <v>0</v>
      </c>
      <c r="AP131" s="210">
        <v>0</v>
      </c>
      <c r="AQ131" s="210">
        <v>0</v>
      </c>
      <c r="AR131" s="210">
        <v>0</v>
      </c>
      <c r="AS131" s="210">
        <v>0</v>
      </c>
      <c r="AT131" s="210">
        <v>0</v>
      </c>
      <c r="AU131" s="210">
        <v>0</v>
      </c>
      <c r="AV131" s="210">
        <v>0</v>
      </c>
      <c r="AW131" s="210">
        <v>0</v>
      </c>
      <c r="AX131" s="210">
        <v>0</v>
      </c>
      <c r="AY131" s="210">
        <v>0</v>
      </c>
      <c r="AZ131" s="210">
        <v>0</v>
      </c>
      <c r="BA131" s="210">
        <v>0</v>
      </c>
      <c r="BB131" s="210">
        <v>0</v>
      </c>
      <c r="BC131" s="211">
        <v>180.44028722600152</v>
      </c>
      <c r="BD131" s="211">
        <v>180.44028722600152</v>
      </c>
      <c r="BE131" s="211">
        <v>180.44028722600152</v>
      </c>
      <c r="BF131" s="211">
        <v>180.44028722600152</v>
      </c>
      <c r="BG131" s="211">
        <v>164.30687830687833</v>
      </c>
      <c r="BH131" s="211">
        <v>164.30687830687833</v>
      </c>
      <c r="BI131" s="211">
        <v>164.30687830687833</v>
      </c>
      <c r="BJ131" s="211">
        <v>164.30687830687833</v>
      </c>
      <c r="BK131" s="211">
        <v>164.30687830687833</v>
      </c>
      <c r="BL131" s="211">
        <v>164.30687830687833</v>
      </c>
      <c r="BM131" s="211">
        <v>164.30687830687833</v>
      </c>
      <c r="BN131" s="211">
        <v>164.30687830687833</v>
      </c>
      <c r="BO131" s="211">
        <v>164.30687830687833</v>
      </c>
      <c r="BP131" s="211">
        <v>164.30687830687833</v>
      </c>
      <c r="BQ131" s="211">
        <v>164.30687830687833</v>
      </c>
      <c r="BR131" s="211">
        <v>164.30687830687833</v>
      </c>
      <c r="BS131" s="211">
        <v>164.30687830687833</v>
      </c>
      <c r="BT131" s="211">
        <v>164.30687830687833</v>
      </c>
      <c r="BU131" s="211">
        <v>164.30687830687833</v>
      </c>
      <c r="BV131" s="211">
        <v>164.30687830687833</v>
      </c>
      <c r="BW131" s="211">
        <v>164.30687830687833</v>
      </c>
      <c r="BX131" s="211">
        <v>164.30687830687833</v>
      </c>
      <c r="BY131" s="211">
        <v>164.30687830687833</v>
      </c>
      <c r="BZ131" s="211">
        <v>164.30687830687833</v>
      </c>
      <c r="CA131" s="211">
        <v>164.30687830687833</v>
      </c>
      <c r="CB131" s="211">
        <v>164.30687830687833</v>
      </c>
      <c r="CC131" s="211">
        <v>4.4745323834163946</v>
      </c>
      <c r="CD131" s="211">
        <v>4.4745323834163946</v>
      </c>
      <c r="CE131" s="211">
        <v>4.4745323834163946</v>
      </c>
      <c r="CF131" s="211">
        <v>4.4745323834163946</v>
      </c>
      <c r="CG131" s="211">
        <v>4.4745323834163946</v>
      </c>
      <c r="CH131" s="211">
        <v>4.4745323834163946</v>
      </c>
      <c r="CI131" s="211">
        <v>4.4745323834163946</v>
      </c>
      <c r="CJ131" s="211">
        <v>4.4745323834163946</v>
      </c>
      <c r="CK131" s="211">
        <v>4.4745323834163946</v>
      </c>
      <c r="CL131" s="211">
        <v>4.4745323834163946</v>
      </c>
      <c r="CM131" s="211">
        <v>4.4745323834163946</v>
      </c>
      <c r="CN131" s="211">
        <v>4.4745323834163946</v>
      </c>
      <c r="CO131" s="211">
        <v>4.4745323834163946</v>
      </c>
      <c r="CP131" s="211">
        <v>4.4745323834163946</v>
      </c>
      <c r="CQ131" s="211">
        <v>4.4745323834163946</v>
      </c>
      <c r="CR131" s="211">
        <v>4.4745323834163946</v>
      </c>
      <c r="CS131" s="211">
        <v>4.4745323834163946</v>
      </c>
      <c r="CT131" s="211">
        <v>4.4745323834163946</v>
      </c>
      <c r="CU131" s="211">
        <v>4.4745323834163946</v>
      </c>
      <c r="CV131" s="211">
        <v>4.4745323834163946</v>
      </c>
      <c r="CW131" s="211">
        <v>4.4745323834163946</v>
      </c>
      <c r="CX131" s="211">
        <v>4.4745323834163946</v>
      </c>
      <c r="CY131" s="211">
        <v>4.4745323834163946</v>
      </c>
      <c r="CZ131" s="211">
        <v>4.4745323834163946</v>
      </c>
      <c r="DA131" s="211">
        <v>4.4745323834163946</v>
      </c>
      <c r="DB131" s="211">
        <v>4.4745323834163946</v>
      </c>
      <c r="DC131" s="211">
        <v>2181.8804298662694</v>
      </c>
      <c r="DD131" s="211">
        <v>2181.8804298662694</v>
      </c>
      <c r="DE131" s="211">
        <v>2181.8804298662694</v>
      </c>
      <c r="DF131" s="211">
        <v>2181.8804298662694</v>
      </c>
      <c r="DG131" s="211">
        <v>2181.8804298662694</v>
      </c>
      <c r="DH131" s="211">
        <v>2181.8804298662694</v>
      </c>
      <c r="DI131" s="211">
        <v>2181.8804298662694</v>
      </c>
      <c r="DJ131" s="211">
        <v>2181.8804298662694</v>
      </c>
      <c r="DK131" s="211">
        <v>2181.8804298662694</v>
      </c>
      <c r="DL131" s="211">
        <v>2181.8804298662694</v>
      </c>
      <c r="DM131" s="211">
        <v>2181.8804298662694</v>
      </c>
      <c r="DN131" s="211">
        <v>2181.8804298662694</v>
      </c>
      <c r="DO131" s="211">
        <v>2181.8804298662694</v>
      </c>
      <c r="DP131" s="211">
        <v>2181.8804298662694</v>
      </c>
      <c r="DQ131" s="211">
        <v>2181.8804298662694</v>
      </c>
      <c r="DR131" s="211">
        <v>2181.8804298662694</v>
      </c>
      <c r="DS131" s="211">
        <v>2181.8804298662694</v>
      </c>
      <c r="DT131" s="211">
        <v>2181.8804298662694</v>
      </c>
      <c r="DU131" s="211">
        <v>2181.8804298662694</v>
      </c>
      <c r="DV131" s="211">
        <v>2181.8804298662694</v>
      </c>
      <c r="DW131" s="211">
        <v>2181.8804298662694</v>
      </c>
      <c r="DX131" s="211">
        <v>2181.8804298662694</v>
      </c>
      <c r="DY131" s="211">
        <v>2181.8804298662694</v>
      </c>
      <c r="DZ131" s="211">
        <v>2181.8804298662694</v>
      </c>
      <c r="EA131" s="211">
        <v>2181.8804298662694</v>
      </c>
      <c r="EB131" s="211">
        <v>2181.8804298662694</v>
      </c>
    </row>
    <row r="132" spans="1:132" x14ac:dyDescent="0.2">
      <c r="A132" s="209">
        <v>30</v>
      </c>
      <c r="B132" s="209" t="s">
        <v>1021</v>
      </c>
      <c r="C132" s="210">
        <v>0.28274117569839591</v>
      </c>
      <c r="D132" s="210">
        <v>0.28274117569839591</v>
      </c>
      <c r="E132" s="210">
        <v>0.28274117569839596</v>
      </c>
      <c r="F132" s="210">
        <v>0.28274117569839596</v>
      </c>
      <c r="G132" s="210">
        <v>0.28274117569839596</v>
      </c>
      <c r="H132" s="210">
        <v>0.28274117569839596</v>
      </c>
      <c r="I132" s="210">
        <v>0.28274117569839596</v>
      </c>
      <c r="J132" s="210">
        <v>0.28274117569839596</v>
      </c>
      <c r="K132" s="210">
        <v>0.28274117569839596</v>
      </c>
      <c r="L132" s="210">
        <v>0.28274117569839596</v>
      </c>
      <c r="M132" s="210">
        <v>0.28274117569839596</v>
      </c>
      <c r="N132" s="210">
        <v>0.28274117569839596</v>
      </c>
      <c r="O132" s="210">
        <v>0.28274117569839596</v>
      </c>
      <c r="P132" s="210">
        <v>0.28274117569839596</v>
      </c>
      <c r="Q132" s="210">
        <v>0.28274117569839596</v>
      </c>
      <c r="R132" s="210">
        <v>0.28274117569839596</v>
      </c>
      <c r="S132" s="210">
        <v>0.28274117569839596</v>
      </c>
      <c r="T132" s="210">
        <v>0.28274117569839596</v>
      </c>
      <c r="U132" s="210">
        <v>0.28274117569839596</v>
      </c>
      <c r="V132" s="210">
        <v>0.28274117569839596</v>
      </c>
      <c r="W132" s="210">
        <v>0.28274117569839596</v>
      </c>
      <c r="X132" s="210">
        <v>0.28274117569839596</v>
      </c>
      <c r="Y132" s="210">
        <v>0.28274117569839596</v>
      </c>
      <c r="Z132" s="210">
        <v>0.28274117569839596</v>
      </c>
      <c r="AA132" s="210">
        <v>0.28274117569839596</v>
      </c>
      <c r="AB132" s="210">
        <v>0.28274117569839596</v>
      </c>
      <c r="AC132" s="210">
        <v>0.14121962402567628</v>
      </c>
      <c r="AD132" s="210">
        <v>0.14121962402567628</v>
      </c>
      <c r="AE132" s="210">
        <v>0.14121962402567628</v>
      </c>
      <c r="AF132" s="210">
        <v>0.14121962402567628</v>
      </c>
      <c r="AG132" s="210">
        <v>0.14121962402567628</v>
      </c>
      <c r="AH132" s="210">
        <v>0.14121962402567628</v>
      </c>
      <c r="AI132" s="210">
        <v>0.14121962402567628</v>
      </c>
      <c r="AJ132" s="210">
        <v>0.14121962402567628</v>
      </c>
      <c r="AK132" s="210">
        <v>0</v>
      </c>
      <c r="AL132" s="210">
        <v>0</v>
      </c>
      <c r="AM132" s="210">
        <v>0</v>
      </c>
      <c r="AN132" s="210">
        <v>0</v>
      </c>
      <c r="AO132" s="210">
        <v>0</v>
      </c>
      <c r="AP132" s="210">
        <v>0</v>
      </c>
      <c r="AQ132" s="210">
        <v>0</v>
      </c>
      <c r="AR132" s="210">
        <v>0</v>
      </c>
      <c r="AS132" s="210">
        <v>0</v>
      </c>
      <c r="AT132" s="210">
        <v>0</v>
      </c>
      <c r="AU132" s="210">
        <v>0</v>
      </c>
      <c r="AV132" s="210">
        <v>0</v>
      </c>
      <c r="AW132" s="210">
        <v>0</v>
      </c>
      <c r="AX132" s="210">
        <v>0</v>
      </c>
      <c r="AY132" s="210">
        <v>0</v>
      </c>
      <c r="AZ132" s="210">
        <v>0</v>
      </c>
      <c r="BA132" s="210">
        <v>0</v>
      </c>
      <c r="BB132" s="210">
        <v>0</v>
      </c>
      <c r="BC132" s="211">
        <v>169.15650759035822</v>
      </c>
      <c r="BD132" s="211">
        <v>169.15650759035822</v>
      </c>
      <c r="BE132" s="211">
        <v>169.15650759035822</v>
      </c>
      <c r="BF132" s="211">
        <v>169.15650759035822</v>
      </c>
      <c r="BG132" s="211">
        <v>169.15650759035822</v>
      </c>
      <c r="BH132" s="211">
        <v>169.15650759035822</v>
      </c>
      <c r="BI132" s="211">
        <v>169.15650759035822</v>
      </c>
      <c r="BJ132" s="211">
        <v>169.15650759035822</v>
      </c>
      <c r="BK132" s="211">
        <v>166.77765843179381</v>
      </c>
      <c r="BL132" s="211">
        <v>166.77765843179381</v>
      </c>
      <c r="BM132" s="211">
        <v>166.77765843179381</v>
      </c>
      <c r="BN132" s="211">
        <v>166.77765843179381</v>
      </c>
      <c r="BO132" s="211">
        <v>166.77765843179381</v>
      </c>
      <c r="BP132" s="211">
        <v>166.77765843179381</v>
      </c>
      <c r="BQ132" s="211">
        <v>166.77765843179381</v>
      </c>
      <c r="BR132" s="211">
        <v>166.77765843179381</v>
      </c>
      <c r="BS132" s="211">
        <v>166.77765843179381</v>
      </c>
      <c r="BT132" s="211">
        <v>166.77765843179381</v>
      </c>
      <c r="BU132" s="211">
        <v>166.77765843179381</v>
      </c>
      <c r="BV132" s="211">
        <v>166.77765843179381</v>
      </c>
      <c r="BW132" s="211">
        <v>166.77765843179381</v>
      </c>
      <c r="BX132" s="211">
        <v>166.77765843179381</v>
      </c>
      <c r="BY132" s="211">
        <v>166.77765843179381</v>
      </c>
      <c r="BZ132" s="211">
        <v>166.77765843179381</v>
      </c>
      <c r="CA132" s="211">
        <v>166.77765843179381</v>
      </c>
      <c r="CB132" s="211">
        <v>166.77765843179381</v>
      </c>
      <c r="CC132" s="211">
        <v>4.360365284559915</v>
      </c>
      <c r="CD132" s="211">
        <v>4.360365284559915</v>
      </c>
      <c r="CE132" s="211">
        <v>4.360365284559915</v>
      </c>
      <c r="CF132" s="211">
        <v>4.360365284559915</v>
      </c>
      <c r="CG132" s="211">
        <v>4.360365284559915</v>
      </c>
      <c r="CH132" s="211">
        <v>4.360365284559915</v>
      </c>
      <c r="CI132" s="211">
        <v>4.360365284559915</v>
      </c>
      <c r="CJ132" s="211">
        <v>4.360365284559915</v>
      </c>
      <c r="CK132" s="211">
        <v>4.360365284559915</v>
      </c>
      <c r="CL132" s="211">
        <v>4.360365284559915</v>
      </c>
      <c r="CM132" s="211">
        <v>4.360365284559915</v>
      </c>
      <c r="CN132" s="211">
        <v>4.360365284559915</v>
      </c>
      <c r="CO132" s="211">
        <v>4.360365284559915</v>
      </c>
      <c r="CP132" s="211">
        <v>4.360365284559915</v>
      </c>
      <c r="CQ132" s="211">
        <v>4.360365284559915</v>
      </c>
      <c r="CR132" s="211">
        <v>4.360365284559915</v>
      </c>
      <c r="CS132" s="211">
        <v>4.360365284559915</v>
      </c>
      <c r="CT132" s="211">
        <v>4.360365284559915</v>
      </c>
      <c r="CU132" s="211">
        <v>4.360365284559915</v>
      </c>
      <c r="CV132" s="211">
        <v>4.360365284559915</v>
      </c>
      <c r="CW132" s="211">
        <v>4.360365284559915</v>
      </c>
      <c r="CX132" s="211">
        <v>4.360365284559915</v>
      </c>
      <c r="CY132" s="211">
        <v>4.360365284559915</v>
      </c>
      <c r="CZ132" s="211">
        <v>4.360365284559915</v>
      </c>
      <c r="DA132" s="211">
        <v>4.360365284559915</v>
      </c>
      <c r="DB132" s="211">
        <v>4.360365284559915</v>
      </c>
      <c r="DC132" s="211">
        <v>8724.912159427724</v>
      </c>
      <c r="DD132" s="211">
        <v>8724.912159427724</v>
      </c>
      <c r="DE132" s="211">
        <v>8724.912159427724</v>
      </c>
      <c r="DF132" s="211">
        <v>8724.912159427724</v>
      </c>
      <c r="DG132" s="211">
        <v>8724.912159427724</v>
      </c>
      <c r="DH132" s="211">
        <v>8724.912159427724</v>
      </c>
      <c r="DI132" s="211">
        <v>8724.912159427724</v>
      </c>
      <c r="DJ132" s="211">
        <v>8724.912159427724</v>
      </c>
      <c r="DK132" s="211">
        <v>8724.912159427724</v>
      </c>
      <c r="DL132" s="211">
        <v>8724.912159427724</v>
      </c>
      <c r="DM132" s="211">
        <v>8724.912159427724</v>
      </c>
      <c r="DN132" s="211">
        <v>8724.912159427724</v>
      </c>
      <c r="DO132" s="211">
        <v>8724.912159427724</v>
      </c>
      <c r="DP132" s="211">
        <v>8724.912159427724</v>
      </c>
      <c r="DQ132" s="211">
        <v>8724.912159427724</v>
      </c>
      <c r="DR132" s="211">
        <v>8724.912159427724</v>
      </c>
      <c r="DS132" s="211">
        <v>8724.912159427724</v>
      </c>
      <c r="DT132" s="211">
        <v>8724.912159427724</v>
      </c>
      <c r="DU132" s="211">
        <v>8724.912159427724</v>
      </c>
      <c r="DV132" s="211">
        <v>8724.912159427724</v>
      </c>
      <c r="DW132" s="211">
        <v>8724.912159427724</v>
      </c>
      <c r="DX132" s="211">
        <v>8724.912159427724</v>
      </c>
      <c r="DY132" s="211">
        <v>8724.912159427724</v>
      </c>
      <c r="DZ132" s="211">
        <v>8724.912159427724</v>
      </c>
      <c r="EA132" s="211">
        <v>8724.912159427724</v>
      </c>
      <c r="EB132" s="211">
        <v>8724.912159427724</v>
      </c>
    </row>
    <row r="133" spans="1:132" ht="22.5" x14ac:dyDescent="0.2">
      <c r="A133" s="209">
        <v>31</v>
      </c>
      <c r="B133" s="209" t="s">
        <v>1022</v>
      </c>
      <c r="C133" s="210">
        <v>1.0775862068965516</v>
      </c>
      <c r="D133" s="210">
        <v>1.0775862068965516</v>
      </c>
      <c r="E133" s="210">
        <v>1.0775862068965516</v>
      </c>
      <c r="F133" s="210">
        <v>1.0775862068965516</v>
      </c>
      <c r="G133" s="210">
        <v>1.0775862068965516</v>
      </c>
      <c r="H133" s="210">
        <v>1.0775862068965516</v>
      </c>
      <c r="I133" s="210">
        <v>1.0775862068965516</v>
      </c>
      <c r="J133" s="210">
        <v>1.0775862068965516</v>
      </c>
      <c r="K133" s="210">
        <v>1.0775862068965516</v>
      </c>
      <c r="L133" s="210">
        <v>1.0775862068965516</v>
      </c>
      <c r="M133" s="210">
        <v>1.0775862068965516</v>
      </c>
      <c r="N133" s="210">
        <v>1.0775862068965516</v>
      </c>
      <c r="O133" s="210">
        <v>1.0775862068965516</v>
      </c>
      <c r="P133" s="210">
        <v>1.0775862068965516</v>
      </c>
      <c r="Q133" s="210">
        <v>1.0775862068965516</v>
      </c>
      <c r="R133" s="210">
        <v>1.0775862068965516</v>
      </c>
      <c r="S133" s="210">
        <v>1.0775862068965516</v>
      </c>
      <c r="T133" s="210">
        <v>1.0775862068965516</v>
      </c>
      <c r="U133" s="210">
        <v>1.0775862068965516</v>
      </c>
      <c r="V133" s="210">
        <v>1.0775862068965516</v>
      </c>
      <c r="W133" s="210">
        <v>1.0775862068965516</v>
      </c>
      <c r="X133" s="210">
        <v>1.0775862068965516</v>
      </c>
      <c r="Y133" s="210">
        <v>1.0775862068965516</v>
      </c>
      <c r="Z133" s="210">
        <v>1.0775862068965516</v>
      </c>
      <c r="AA133" s="210">
        <v>1.0775862068965516</v>
      </c>
      <c r="AB133" s="210">
        <v>1.0775862068965516</v>
      </c>
      <c r="AC133" s="210">
        <v>0.90864154454524315</v>
      </c>
      <c r="AD133" s="210">
        <v>0.90864154454524315</v>
      </c>
      <c r="AE133" s="210">
        <v>0.90864154454524315</v>
      </c>
      <c r="AF133" s="210">
        <v>0.90864154454524315</v>
      </c>
      <c r="AG133" s="210">
        <v>0.90864154454524315</v>
      </c>
      <c r="AH133" s="210">
        <v>0</v>
      </c>
      <c r="AI133" s="210">
        <v>0</v>
      </c>
      <c r="AJ133" s="210">
        <v>0</v>
      </c>
      <c r="AK133" s="210">
        <v>0</v>
      </c>
      <c r="AL133" s="210">
        <v>0</v>
      </c>
      <c r="AM133" s="210">
        <v>0</v>
      </c>
      <c r="AN133" s="210">
        <v>0</v>
      </c>
      <c r="AO133" s="210">
        <v>0</v>
      </c>
      <c r="AP133" s="210">
        <v>0</v>
      </c>
      <c r="AQ133" s="210">
        <v>0</v>
      </c>
      <c r="AR133" s="210">
        <v>0</v>
      </c>
      <c r="AS133" s="210">
        <v>0</v>
      </c>
      <c r="AT133" s="210">
        <v>0</v>
      </c>
      <c r="AU133" s="210">
        <v>0</v>
      </c>
      <c r="AV133" s="210">
        <v>0</v>
      </c>
      <c r="AW133" s="210">
        <v>0</v>
      </c>
      <c r="AX133" s="210">
        <v>0</v>
      </c>
      <c r="AY133" s="210">
        <v>0</v>
      </c>
      <c r="AZ133" s="210">
        <v>0</v>
      </c>
      <c r="BA133" s="210">
        <v>0</v>
      </c>
      <c r="BB133" s="210">
        <v>0</v>
      </c>
      <c r="BC133" s="211">
        <v>167.58793969849248</v>
      </c>
      <c r="BD133" s="211">
        <v>167.58793969849248</v>
      </c>
      <c r="BE133" s="211">
        <v>167.58793969849248</v>
      </c>
      <c r="BF133" s="211">
        <v>167.58793969849248</v>
      </c>
      <c r="BG133" s="211">
        <v>167.58793969849248</v>
      </c>
      <c r="BH133" s="211">
        <v>156.05025125628143</v>
      </c>
      <c r="BI133" s="211">
        <v>156.05025125628143</v>
      </c>
      <c r="BJ133" s="211">
        <v>156.05025125628143</v>
      </c>
      <c r="BK133" s="211">
        <v>156.05025125628143</v>
      </c>
      <c r="BL133" s="211">
        <v>156.05025125628143</v>
      </c>
      <c r="BM133" s="211">
        <v>156.05025125628143</v>
      </c>
      <c r="BN133" s="211">
        <v>156.05025125628143</v>
      </c>
      <c r="BO133" s="211">
        <v>156.05025125628143</v>
      </c>
      <c r="BP133" s="211">
        <v>156.05025125628143</v>
      </c>
      <c r="BQ133" s="211">
        <v>156.05025125628143</v>
      </c>
      <c r="BR133" s="211">
        <v>156.05025125628143</v>
      </c>
      <c r="BS133" s="211">
        <v>156.05025125628143</v>
      </c>
      <c r="BT133" s="211">
        <v>156.05025125628143</v>
      </c>
      <c r="BU133" s="211">
        <v>156.05025125628143</v>
      </c>
      <c r="BV133" s="211">
        <v>156.05025125628143</v>
      </c>
      <c r="BW133" s="211">
        <v>156.05025125628143</v>
      </c>
      <c r="BX133" s="211">
        <v>156.05025125628143</v>
      </c>
      <c r="BY133" s="211">
        <v>156.05025125628143</v>
      </c>
      <c r="BZ133" s="211">
        <v>156.05025125628143</v>
      </c>
      <c r="CA133" s="211">
        <v>156.05025125628143</v>
      </c>
      <c r="CB133" s="211">
        <v>156.05025125628143</v>
      </c>
      <c r="CC133" s="211">
        <v>2.660848443357807</v>
      </c>
      <c r="CD133" s="211">
        <v>2.660848443357807</v>
      </c>
      <c r="CE133" s="211">
        <v>2.660848443357807</v>
      </c>
      <c r="CF133" s="211">
        <v>2.660848443357807</v>
      </c>
      <c r="CG133" s="211">
        <v>2.660848443357807</v>
      </c>
      <c r="CH133" s="211">
        <v>2.660848443357807</v>
      </c>
      <c r="CI133" s="211">
        <v>2.660848443357807</v>
      </c>
      <c r="CJ133" s="211">
        <v>2.660848443357807</v>
      </c>
      <c r="CK133" s="211">
        <v>2.660848443357807</v>
      </c>
      <c r="CL133" s="211">
        <v>2.660848443357807</v>
      </c>
      <c r="CM133" s="211">
        <v>2.660848443357807</v>
      </c>
      <c r="CN133" s="211">
        <v>2.660848443357807</v>
      </c>
      <c r="CO133" s="211">
        <v>2.660848443357807</v>
      </c>
      <c r="CP133" s="211">
        <v>2.660848443357807</v>
      </c>
      <c r="CQ133" s="211">
        <v>2.660848443357807</v>
      </c>
      <c r="CR133" s="211">
        <v>2.660848443357807</v>
      </c>
      <c r="CS133" s="211">
        <v>2.660848443357807</v>
      </c>
      <c r="CT133" s="211">
        <v>2.660848443357807</v>
      </c>
      <c r="CU133" s="211">
        <v>2.660848443357807</v>
      </c>
      <c r="CV133" s="211">
        <v>2.660848443357807</v>
      </c>
      <c r="CW133" s="211">
        <v>2.660848443357807</v>
      </c>
      <c r="CX133" s="211">
        <v>2.660848443357807</v>
      </c>
      <c r="CY133" s="211">
        <v>2.660848443357807</v>
      </c>
      <c r="CZ133" s="211">
        <v>2.660848443357807</v>
      </c>
      <c r="DA133" s="211">
        <v>2.660848443357807</v>
      </c>
      <c r="DB133" s="211">
        <v>2.660848443357807</v>
      </c>
      <c r="DC133" s="211">
        <v>208.86595940981439</v>
      </c>
      <c r="DD133" s="211">
        <v>208.86595940981439</v>
      </c>
      <c r="DE133" s="211">
        <v>208.86595940981439</v>
      </c>
      <c r="DF133" s="211">
        <v>208.86595940981439</v>
      </c>
      <c r="DG133" s="211">
        <v>208.86595940981439</v>
      </c>
      <c r="DH133" s="211">
        <v>208.86595940981439</v>
      </c>
      <c r="DI133" s="211">
        <v>208.86595940981439</v>
      </c>
      <c r="DJ133" s="211">
        <v>208.86595940981439</v>
      </c>
      <c r="DK133" s="211">
        <v>208.86595940981439</v>
      </c>
      <c r="DL133" s="211">
        <v>208.86595940981439</v>
      </c>
      <c r="DM133" s="211">
        <v>208.86595940981439</v>
      </c>
      <c r="DN133" s="211">
        <v>208.86595940981439</v>
      </c>
      <c r="DO133" s="211">
        <v>208.86595940981439</v>
      </c>
      <c r="DP133" s="211">
        <v>208.86595940981439</v>
      </c>
      <c r="DQ133" s="211">
        <v>208.86595940981439</v>
      </c>
      <c r="DR133" s="211">
        <v>208.86595940981439</v>
      </c>
      <c r="DS133" s="211">
        <v>208.86595940981439</v>
      </c>
      <c r="DT133" s="211">
        <v>208.86595940981439</v>
      </c>
      <c r="DU133" s="211">
        <v>208.86595940981439</v>
      </c>
      <c r="DV133" s="211">
        <v>208.86595940981439</v>
      </c>
      <c r="DW133" s="211">
        <v>208.86595940981439</v>
      </c>
      <c r="DX133" s="211">
        <v>208.86595940981439</v>
      </c>
      <c r="DY133" s="211">
        <v>208.86595940981439</v>
      </c>
      <c r="DZ133" s="211">
        <v>208.86595940981439</v>
      </c>
      <c r="EA133" s="211">
        <v>208.86595940981439</v>
      </c>
      <c r="EB133" s="211">
        <v>208.86595940981439</v>
      </c>
    </row>
    <row r="134" spans="1:132" x14ac:dyDescent="0.2">
      <c r="A134" s="209">
        <v>32</v>
      </c>
      <c r="B134" s="209" t="s">
        <v>1023</v>
      </c>
      <c r="C134" s="210">
        <v>0.42881646655231559</v>
      </c>
      <c r="D134" s="210">
        <v>0.42881646655231559</v>
      </c>
      <c r="E134" s="210">
        <v>0.42881646655231559</v>
      </c>
      <c r="F134" s="210">
        <v>0.42881646655231559</v>
      </c>
      <c r="G134" s="210">
        <v>0.42881646655231559</v>
      </c>
      <c r="H134" s="210">
        <v>0.42881646655231559</v>
      </c>
      <c r="I134" s="210">
        <v>0.42881646655231559</v>
      </c>
      <c r="J134" s="210">
        <v>0.42881646655231559</v>
      </c>
      <c r="K134" s="210">
        <v>0.42881646655231559</v>
      </c>
      <c r="L134" s="210">
        <v>0.42881646655231559</v>
      </c>
      <c r="M134" s="210">
        <v>0.42881646655231559</v>
      </c>
      <c r="N134" s="210">
        <v>0.42881646655231559</v>
      </c>
      <c r="O134" s="210">
        <v>0.42881646655231559</v>
      </c>
      <c r="P134" s="210">
        <v>0.42881646655231559</v>
      </c>
      <c r="Q134" s="210">
        <v>0.42881646655231559</v>
      </c>
      <c r="R134" s="210">
        <v>0.42881646655231559</v>
      </c>
      <c r="S134" s="210">
        <v>0.42881646655231559</v>
      </c>
      <c r="T134" s="210">
        <v>0.42881646655231559</v>
      </c>
      <c r="U134" s="210">
        <v>0.42881646655231559</v>
      </c>
      <c r="V134" s="210">
        <v>0.42881646655231559</v>
      </c>
      <c r="W134" s="210">
        <v>0.42881646655231559</v>
      </c>
      <c r="X134" s="210">
        <v>0.42881646655231559</v>
      </c>
      <c r="Y134" s="210">
        <v>0.42881646655231559</v>
      </c>
      <c r="Z134" s="210">
        <v>0.42881646655231559</v>
      </c>
      <c r="AA134" s="210">
        <v>0.42881646655231559</v>
      </c>
      <c r="AB134" s="210">
        <v>0.42881646655231559</v>
      </c>
      <c r="AC134" s="210">
        <v>0.48460882375746295</v>
      </c>
      <c r="AD134" s="210">
        <v>0.48460882375746295</v>
      </c>
      <c r="AE134" s="210">
        <v>0.48460882375746295</v>
      </c>
      <c r="AF134" s="210">
        <v>0.48460882375746295</v>
      </c>
      <c r="AG134" s="210">
        <v>0.48460882375746295</v>
      </c>
      <c r="AH134" s="210">
        <v>0.48460882375746295</v>
      </c>
      <c r="AI134" s="210">
        <v>0</v>
      </c>
      <c r="AJ134" s="210">
        <v>0</v>
      </c>
      <c r="AK134" s="210">
        <v>0</v>
      </c>
      <c r="AL134" s="210">
        <v>0</v>
      </c>
      <c r="AM134" s="210">
        <v>0</v>
      </c>
      <c r="AN134" s="210">
        <v>0</v>
      </c>
      <c r="AO134" s="210">
        <v>0</v>
      </c>
      <c r="AP134" s="210">
        <v>0</v>
      </c>
      <c r="AQ134" s="210">
        <v>0</v>
      </c>
      <c r="AR134" s="210">
        <v>0</v>
      </c>
      <c r="AS134" s="210">
        <v>0</v>
      </c>
      <c r="AT134" s="210">
        <v>0</v>
      </c>
      <c r="AU134" s="210">
        <v>0</v>
      </c>
      <c r="AV134" s="210">
        <v>0</v>
      </c>
      <c r="AW134" s="210">
        <v>0</v>
      </c>
      <c r="AX134" s="210">
        <v>0</v>
      </c>
      <c r="AY134" s="210">
        <v>0</v>
      </c>
      <c r="AZ134" s="210">
        <v>0</v>
      </c>
      <c r="BA134" s="210">
        <v>0</v>
      </c>
      <c r="BB134" s="210">
        <v>0</v>
      </c>
      <c r="BC134" s="211">
        <v>157.16736989278945</v>
      </c>
      <c r="BD134" s="211">
        <v>157.16736989278945</v>
      </c>
      <c r="BE134" s="211">
        <v>157.16736989278945</v>
      </c>
      <c r="BF134" s="211">
        <v>157.16736989278945</v>
      </c>
      <c r="BG134" s="211">
        <v>157.16736989278945</v>
      </c>
      <c r="BH134" s="211">
        <v>157.16736989278945</v>
      </c>
      <c r="BI134" s="211">
        <v>155.42542542542543</v>
      </c>
      <c r="BJ134" s="211">
        <v>155.42542542542543</v>
      </c>
      <c r="BK134" s="211">
        <v>155.42542542542543</v>
      </c>
      <c r="BL134" s="211">
        <v>155.42542542542543</v>
      </c>
      <c r="BM134" s="211">
        <v>155.42542542542543</v>
      </c>
      <c r="BN134" s="211">
        <v>155.42542542542543</v>
      </c>
      <c r="BO134" s="211">
        <v>155.42542542542543</v>
      </c>
      <c r="BP134" s="211">
        <v>155.42542542542543</v>
      </c>
      <c r="BQ134" s="211">
        <v>155.42542542542543</v>
      </c>
      <c r="BR134" s="211">
        <v>155.42542542542543</v>
      </c>
      <c r="BS134" s="211">
        <v>155.42542542542543</v>
      </c>
      <c r="BT134" s="211">
        <v>155.42542542542543</v>
      </c>
      <c r="BU134" s="211">
        <v>155.42542542542543</v>
      </c>
      <c r="BV134" s="211">
        <v>155.42542542542543</v>
      </c>
      <c r="BW134" s="211">
        <v>155.42542542542543</v>
      </c>
      <c r="BX134" s="211">
        <v>155.42542542542543</v>
      </c>
      <c r="BY134" s="211">
        <v>155.42542542542543</v>
      </c>
      <c r="BZ134" s="211">
        <v>155.42542542542543</v>
      </c>
      <c r="CA134" s="211">
        <v>155.42542542542543</v>
      </c>
      <c r="CB134" s="211">
        <v>155.42542542542543</v>
      </c>
      <c r="CC134" s="211">
        <v>2.7969700842090157</v>
      </c>
      <c r="CD134" s="211">
        <v>2.7969700842090157</v>
      </c>
      <c r="CE134" s="211">
        <v>2.7969700842090157</v>
      </c>
      <c r="CF134" s="211">
        <v>2.7969700842090157</v>
      </c>
      <c r="CG134" s="211">
        <v>2.7969700842090157</v>
      </c>
      <c r="CH134" s="211">
        <v>2.7969700842090157</v>
      </c>
      <c r="CI134" s="211">
        <v>2.7969700842090157</v>
      </c>
      <c r="CJ134" s="211">
        <v>2.7969700842090157</v>
      </c>
      <c r="CK134" s="211">
        <v>2.7969700842090157</v>
      </c>
      <c r="CL134" s="211">
        <v>2.7969700842090157</v>
      </c>
      <c r="CM134" s="211">
        <v>2.7969700842090157</v>
      </c>
      <c r="CN134" s="211">
        <v>2.7969700842090157</v>
      </c>
      <c r="CO134" s="211">
        <v>2.7969700842090157</v>
      </c>
      <c r="CP134" s="211">
        <v>2.7969700842090157</v>
      </c>
      <c r="CQ134" s="211">
        <v>2.7969700842090157</v>
      </c>
      <c r="CR134" s="211">
        <v>2.7969700842090157</v>
      </c>
      <c r="CS134" s="211">
        <v>2.7969700842090157</v>
      </c>
      <c r="CT134" s="211">
        <v>2.7969700842090157</v>
      </c>
      <c r="CU134" s="211">
        <v>2.7969700842090157</v>
      </c>
      <c r="CV134" s="211">
        <v>2.7969700842090157</v>
      </c>
      <c r="CW134" s="211">
        <v>2.7969700842090157</v>
      </c>
      <c r="CX134" s="211">
        <v>2.7969700842090157</v>
      </c>
      <c r="CY134" s="211">
        <v>2.7969700842090157</v>
      </c>
      <c r="CZ134" s="211">
        <v>2.7969700842090157</v>
      </c>
      <c r="DA134" s="211">
        <v>2.7969700842090157</v>
      </c>
      <c r="DB134" s="211">
        <v>2.7969700842090157</v>
      </c>
      <c r="DC134" s="211">
        <v>492.80375307695482</v>
      </c>
      <c r="DD134" s="211">
        <v>492.80375307695482</v>
      </c>
      <c r="DE134" s="211">
        <v>492.80375307695482</v>
      </c>
      <c r="DF134" s="211">
        <v>492.80375307695482</v>
      </c>
      <c r="DG134" s="211">
        <v>492.80375307695482</v>
      </c>
      <c r="DH134" s="211">
        <v>492.80375307695482</v>
      </c>
      <c r="DI134" s="211">
        <v>492.80375307695482</v>
      </c>
      <c r="DJ134" s="211">
        <v>492.80375307695482</v>
      </c>
      <c r="DK134" s="211">
        <v>492.80375307695482</v>
      </c>
      <c r="DL134" s="211">
        <v>492.80375307695482</v>
      </c>
      <c r="DM134" s="211">
        <v>492.80375307695482</v>
      </c>
      <c r="DN134" s="211">
        <v>492.80375307695482</v>
      </c>
      <c r="DO134" s="211">
        <v>492.80375307695482</v>
      </c>
      <c r="DP134" s="211">
        <v>492.80375307695482</v>
      </c>
      <c r="DQ134" s="211">
        <v>492.80375307695482</v>
      </c>
      <c r="DR134" s="211">
        <v>492.80375307695482</v>
      </c>
      <c r="DS134" s="211">
        <v>492.80375307695482</v>
      </c>
      <c r="DT134" s="211">
        <v>492.80375307695482</v>
      </c>
      <c r="DU134" s="211">
        <v>492.80375307695482</v>
      </c>
      <c r="DV134" s="211">
        <v>492.80375307695482</v>
      </c>
      <c r="DW134" s="211">
        <v>492.80375307695482</v>
      </c>
      <c r="DX134" s="211">
        <v>492.80375307695482</v>
      </c>
      <c r="DY134" s="211">
        <v>492.80375307695482</v>
      </c>
      <c r="DZ134" s="211">
        <v>492.80375307695482</v>
      </c>
      <c r="EA134" s="211">
        <v>492.80375307695482</v>
      </c>
      <c r="EB134" s="211">
        <v>492.80375307695482</v>
      </c>
    </row>
    <row r="135" spans="1:132" x14ac:dyDescent="0.2">
      <c r="A135" s="209">
        <v>33</v>
      </c>
      <c r="B135" s="209" t="s">
        <v>1028</v>
      </c>
      <c r="C135" s="210">
        <v>0.28274117569839596</v>
      </c>
      <c r="D135" s="210">
        <v>0.28274117569839596</v>
      </c>
      <c r="E135" s="210">
        <v>0.28274117569839596</v>
      </c>
      <c r="F135" s="210">
        <v>0.28274117569839596</v>
      </c>
      <c r="G135" s="210">
        <v>0.28274117569839596</v>
      </c>
      <c r="H135" s="210">
        <v>0.28274117569839596</v>
      </c>
      <c r="I135" s="210">
        <v>0.24445631041949323</v>
      </c>
      <c r="J135" s="210">
        <v>0.24445631041949323</v>
      </c>
      <c r="K135" s="210">
        <v>0.24445631041949323</v>
      </c>
      <c r="L135" s="210">
        <v>0.24445631041949323</v>
      </c>
      <c r="M135" s="210">
        <v>0.24445631041949323</v>
      </c>
      <c r="N135" s="210">
        <v>0.24445631041949323</v>
      </c>
      <c r="O135" s="210">
        <v>0.24445631041949323</v>
      </c>
      <c r="P135" s="210">
        <v>0.24445631041949323</v>
      </c>
      <c r="Q135" s="210">
        <v>0.24445631041949323</v>
      </c>
      <c r="R135" s="210">
        <v>0.24445631041949323</v>
      </c>
      <c r="S135" s="210">
        <v>0.24445631041949323</v>
      </c>
      <c r="T135" s="210">
        <v>0.24445631041949323</v>
      </c>
      <c r="U135" s="210">
        <v>0.24445631041949323</v>
      </c>
      <c r="V135" s="210">
        <v>0.24445631041949323</v>
      </c>
      <c r="W135" s="210">
        <v>0.24445631041949323</v>
      </c>
      <c r="X135" s="210">
        <v>0.24445631041949323</v>
      </c>
      <c r="Y135" s="210">
        <v>0.24445631041949323</v>
      </c>
      <c r="Z135" s="210">
        <v>0.24445631041949323</v>
      </c>
      <c r="AA135" s="210">
        <v>0.24445631041949323</v>
      </c>
      <c r="AB135" s="210">
        <v>0.24445631041949323</v>
      </c>
      <c r="AC135" s="210">
        <v>0.14121962402567628</v>
      </c>
      <c r="AD135" s="210">
        <v>0.14121962402567628</v>
      </c>
      <c r="AE135" s="210">
        <v>0.14121962402567628</v>
      </c>
      <c r="AF135" s="210">
        <v>0.14121962402567628</v>
      </c>
      <c r="AG135" s="210">
        <v>0.14121962402567628</v>
      </c>
      <c r="AH135" s="210">
        <v>0.14121962402567628</v>
      </c>
      <c r="AI135" s="210">
        <v>0</v>
      </c>
      <c r="AJ135" s="210">
        <v>0</v>
      </c>
      <c r="AK135" s="210">
        <v>0</v>
      </c>
      <c r="AL135" s="210">
        <v>0</v>
      </c>
      <c r="AM135" s="210">
        <v>0</v>
      </c>
      <c r="AN135" s="210">
        <v>0</v>
      </c>
      <c r="AO135" s="210">
        <v>0</v>
      </c>
      <c r="AP135" s="210">
        <v>0</v>
      </c>
      <c r="AQ135" s="210">
        <v>0</v>
      </c>
      <c r="AR135" s="210">
        <v>0</v>
      </c>
      <c r="AS135" s="210">
        <v>0</v>
      </c>
      <c r="AT135" s="210">
        <v>0</v>
      </c>
      <c r="AU135" s="210">
        <v>0</v>
      </c>
      <c r="AV135" s="210">
        <v>0</v>
      </c>
      <c r="AW135" s="210">
        <v>0</v>
      </c>
      <c r="AX135" s="210">
        <v>0</v>
      </c>
      <c r="AY135" s="210">
        <v>0</v>
      </c>
      <c r="AZ135" s="210">
        <v>0</v>
      </c>
      <c r="BA135" s="210">
        <v>0</v>
      </c>
      <c r="BB135" s="210">
        <v>0</v>
      </c>
      <c r="BC135" s="211">
        <v>160.75710313495932</v>
      </c>
      <c r="BD135" s="211">
        <v>160.75710313495932</v>
      </c>
      <c r="BE135" s="211">
        <v>160.75710313495932</v>
      </c>
      <c r="BF135" s="211">
        <v>160.75710313495932</v>
      </c>
      <c r="BG135" s="211">
        <v>160.75710313495932</v>
      </c>
      <c r="BH135" s="211">
        <v>160.75710313495932</v>
      </c>
      <c r="BI135" s="211">
        <v>158.27487786645725</v>
      </c>
      <c r="BJ135" s="211">
        <v>158.27487786645725</v>
      </c>
      <c r="BK135" s="211">
        <v>158.27487786645725</v>
      </c>
      <c r="BL135" s="211">
        <v>158.27487786645725</v>
      </c>
      <c r="BM135" s="211">
        <v>158.27487786645725</v>
      </c>
      <c r="BN135" s="211">
        <v>158.27487786645725</v>
      </c>
      <c r="BO135" s="211">
        <v>158.27487786645725</v>
      </c>
      <c r="BP135" s="211">
        <v>158.27487786645725</v>
      </c>
      <c r="BQ135" s="211">
        <v>158.27487786645725</v>
      </c>
      <c r="BR135" s="211">
        <v>158.27487786645725</v>
      </c>
      <c r="BS135" s="211">
        <v>158.27487786645725</v>
      </c>
      <c r="BT135" s="211">
        <v>158.27487786645725</v>
      </c>
      <c r="BU135" s="211">
        <v>158.27487786645725</v>
      </c>
      <c r="BV135" s="211">
        <v>158.27487786645725</v>
      </c>
      <c r="BW135" s="211">
        <v>158.27487786645725</v>
      </c>
      <c r="BX135" s="211">
        <v>158.27487786645725</v>
      </c>
      <c r="BY135" s="211">
        <v>158.27487786645725</v>
      </c>
      <c r="BZ135" s="211">
        <v>158.27487786645725</v>
      </c>
      <c r="CA135" s="211">
        <v>158.27487786645725</v>
      </c>
      <c r="CB135" s="211">
        <v>158.27487786645725</v>
      </c>
      <c r="CC135" s="211">
        <v>4.6796755193514015</v>
      </c>
      <c r="CD135" s="211">
        <v>4.6796755193514015</v>
      </c>
      <c r="CE135" s="211">
        <v>4.6796755193514015</v>
      </c>
      <c r="CF135" s="211">
        <v>4.6796755193514015</v>
      </c>
      <c r="CG135" s="211">
        <v>4.6796755193514015</v>
      </c>
      <c r="CH135" s="211">
        <v>4.6796755193514015</v>
      </c>
      <c r="CI135" s="211">
        <v>4.6796755193514015</v>
      </c>
      <c r="CJ135" s="211">
        <v>4.3706291478119361</v>
      </c>
      <c r="CK135" s="211">
        <v>4.3706291478119361</v>
      </c>
      <c r="CL135" s="211">
        <v>4.3706291478119361</v>
      </c>
      <c r="CM135" s="211">
        <v>4.3706291478119361</v>
      </c>
      <c r="CN135" s="211">
        <v>4.3706291478119361</v>
      </c>
      <c r="CO135" s="211">
        <v>4.3706291478119361</v>
      </c>
      <c r="CP135" s="211">
        <v>4.3706291478119361</v>
      </c>
      <c r="CQ135" s="211">
        <v>4.3706291478119361</v>
      </c>
      <c r="CR135" s="211">
        <v>4.3706291478119361</v>
      </c>
      <c r="CS135" s="211">
        <v>4.3706291478119361</v>
      </c>
      <c r="CT135" s="211">
        <v>4.3706291478119361</v>
      </c>
      <c r="CU135" s="211">
        <v>4.3706291478119361</v>
      </c>
      <c r="CV135" s="211">
        <v>4.3706291478119361</v>
      </c>
      <c r="CW135" s="211">
        <v>4.3706291478119361</v>
      </c>
      <c r="CX135" s="211">
        <v>4.3706291478119361</v>
      </c>
      <c r="CY135" s="211">
        <v>4.3706291478119361</v>
      </c>
      <c r="CZ135" s="211">
        <v>4.3706291478119361</v>
      </c>
      <c r="DA135" s="211">
        <v>4.3706291478119361</v>
      </c>
      <c r="DB135" s="211">
        <v>4.3706291478119361</v>
      </c>
      <c r="DC135" s="211">
        <v>17291.073466717095</v>
      </c>
      <c r="DD135" s="211">
        <v>17291.073466717095</v>
      </c>
      <c r="DE135" s="211">
        <v>17291.073466717095</v>
      </c>
      <c r="DF135" s="211">
        <v>17291.073466717095</v>
      </c>
      <c r="DG135" s="211">
        <v>17291.073466717095</v>
      </c>
      <c r="DH135" s="211">
        <v>17291.073466717095</v>
      </c>
      <c r="DI135" s="211">
        <v>17291.073466717095</v>
      </c>
      <c r="DJ135" s="211">
        <v>16149.168757124775</v>
      </c>
      <c r="DK135" s="211">
        <v>16149.168757124775</v>
      </c>
      <c r="DL135" s="211">
        <v>16149.168757124775</v>
      </c>
      <c r="DM135" s="211">
        <v>16149.168757124775</v>
      </c>
      <c r="DN135" s="211">
        <v>16149.168757124775</v>
      </c>
      <c r="DO135" s="211">
        <v>16149.168757124775</v>
      </c>
      <c r="DP135" s="211">
        <v>16149.168757124775</v>
      </c>
      <c r="DQ135" s="211">
        <v>16149.168757124775</v>
      </c>
      <c r="DR135" s="211">
        <v>16149.168757124775</v>
      </c>
      <c r="DS135" s="211">
        <v>16149.168757124775</v>
      </c>
      <c r="DT135" s="211">
        <v>16149.168757124775</v>
      </c>
      <c r="DU135" s="211">
        <v>16149.168757124775</v>
      </c>
      <c r="DV135" s="211">
        <v>16149.168757124775</v>
      </c>
      <c r="DW135" s="211">
        <v>16149.168757124775</v>
      </c>
      <c r="DX135" s="211">
        <v>16149.168757124775</v>
      </c>
      <c r="DY135" s="211">
        <v>16149.168757124775</v>
      </c>
      <c r="DZ135" s="211">
        <v>16149.168757124775</v>
      </c>
      <c r="EA135" s="211">
        <v>16149.168757124775</v>
      </c>
      <c r="EB135" s="211">
        <v>16149.168757124775</v>
      </c>
    </row>
    <row r="136" spans="1:132" x14ac:dyDescent="0.2">
      <c r="A136" s="209">
        <v>34</v>
      </c>
      <c r="B136" s="209" t="s">
        <v>1029</v>
      </c>
      <c r="C136" s="210">
        <v>0.28274117569839596</v>
      </c>
      <c r="D136" s="210">
        <v>0.28274117569839596</v>
      </c>
      <c r="E136" s="210">
        <v>0.28274117569839596</v>
      </c>
      <c r="F136" s="210">
        <v>0.28274117569839596</v>
      </c>
      <c r="G136" s="210">
        <v>0.28274117569839596</v>
      </c>
      <c r="H136" s="210">
        <v>0.28274117569839596</v>
      </c>
      <c r="I136" s="210">
        <v>0.28274117569839596</v>
      </c>
      <c r="J136" s="210">
        <v>0.28274117569839596</v>
      </c>
      <c r="K136" s="210">
        <v>0.28274117569839596</v>
      </c>
      <c r="L136" s="210">
        <v>0.28274117569839596</v>
      </c>
      <c r="M136" s="210">
        <v>0.28274117569839596</v>
      </c>
      <c r="N136" s="210">
        <v>0.28274117569839596</v>
      </c>
      <c r="O136" s="210">
        <v>0.28274117569839596</v>
      </c>
      <c r="P136" s="210">
        <v>0.28274117569839596</v>
      </c>
      <c r="Q136" s="210">
        <v>0.28274117569839596</v>
      </c>
      <c r="R136" s="210">
        <v>0.28274117569839596</v>
      </c>
      <c r="S136" s="210">
        <v>0.28274117569839596</v>
      </c>
      <c r="T136" s="210">
        <v>0.28274117569839596</v>
      </c>
      <c r="U136" s="210">
        <v>0.28274117569839596</v>
      </c>
      <c r="V136" s="210">
        <v>0.28274117569839596</v>
      </c>
      <c r="W136" s="210">
        <v>0.28274117569839596</v>
      </c>
      <c r="X136" s="210">
        <v>0.28274117569839596</v>
      </c>
      <c r="Y136" s="210">
        <v>0.28274117569839596</v>
      </c>
      <c r="Z136" s="210">
        <v>0.28274117569839596</v>
      </c>
      <c r="AA136" s="210">
        <v>0.28274117569839596</v>
      </c>
      <c r="AB136" s="210">
        <v>0.28274117569839596</v>
      </c>
      <c r="AC136" s="210">
        <v>0.14121962402567628</v>
      </c>
      <c r="AD136" s="210">
        <v>0.14121962402567628</v>
      </c>
      <c r="AE136" s="210">
        <v>0.14121962402567628</v>
      </c>
      <c r="AF136" s="210">
        <v>0.14121962402567628</v>
      </c>
      <c r="AG136" s="210">
        <v>0.14121962402567628</v>
      </c>
      <c r="AH136" s="210">
        <v>0.14121962402567628</v>
      </c>
      <c r="AI136" s="210">
        <v>0</v>
      </c>
      <c r="AJ136" s="210">
        <v>0</v>
      </c>
      <c r="AK136" s="210">
        <v>0</v>
      </c>
      <c r="AL136" s="210">
        <v>0</v>
      </c>
      <c r="AM136" s="210">
        <v>0</v>
      </c>
      <c r="AN136" s="210">
        <v>0</v>
      </c>
      <c r="AO136" s="210">
        <v>0</v>
      </c>
      <c r="AP136" s="210">
        <v>0</v>
      </c>
      <c r="AQ136" s="210">
        <v>0</v>
      </c>
      <c r="AR136" s="210">
        <v>0</v>
      </c>
      <c r="AS136" s="210">
        <v>0</v>
      </c>
      <c r="AT136" s="210">
        <v>0</v>
      </c>
      <c r="AU136" s="210">
        <v>0</v>
      </c>
      <c r="AV136" s="210">
        <v>0</v>
      </c>
      <c r="AW136" s="210">
        <v>0</v>
      </c>
      <c r="AX136" s="210">
        <v>0</v>
      </c>
      <c r="AY136" s="210">
        <v>0</v>
      </c>
      <c r="AZ136" s="210">
        <v>0</v>
      </c>
      <c r="BA136" s="210">
        <v>0</v>
      </c>
      <c r="BB136" s="210">
        <v>0</v>
      </c>
      <c r="BC136" s="211">
        <v>166.3154337950713</v>
      </c>
      <c r="BD136" s="211">
        <v>166.3154337950713</v>
      </c>
      <c r="BE136" s="211">
        <v>166.3154337950713</v>
      </c>
      <c r="BF136" s="211">
        <v>166.3154337950713</v>
      </c>
      <c r="BG136" s="211">
        <v>166.3154337950713</v>
      </c>
      <c r="BH136" s="211">
        <v>166.3154337950713</v>
      </c>
      <c r="BI136" s="211">
        <v>163.59480584553179</v>
      </c>
      <c r="BJ136" s="211">
        <v>163.59480584553179</v>
      </c>
      <c r="BK136" s="211">
        <v>163.59480584553179</v>
      </c>
      <c r="BL136" s="211">
        <v>163.59480584553179</v>
      </c>
      <c r="BM136" s="211">
        <v>163.59480584553179</v>
      </c>
      <c r="BN136" s="211">
        <v>163.59480584553179</v>
      </c>
      <c r="BO136" s="211">
        <v>163.59480584553179</v>
      </c>
      <c r="BP136" s="211">
        <v>163.59480584553179</v>
      </c>
      <c r="BQ136" s="211">
        <v>163.59480584553179</v>
      </c>
      <c r="BR136" s="211">
        <v>163.59480584553179</v>
      </c>
      <c r="BS136" s="211">
        <v>163.59480584553179</v>
      </c>
      <c r="BT136" s="211">
        <v>163.59480584553179</v>
      </c>
      <c r="BU136" s="211">
        <v>163.59480584553179</v>
      </c>
      <c r="BV136" s="211">
        <v>163.59480584553179</v>
      </c>
      <c r="BW136" s="211">
        <v>163.59480584553179</v>
      </c>
      <c r="BX136" s="211">
        <v>163.59480584553179</v>
      </c>
      <c r="BY136" s="211">
        <v>163.59480584553179</v>
      </c>
      <c r="BZ136" s="211">
        <v>163.59480584553179</v>
      </c>
      <c r="CA136" s="211">
        <v>163.59480584553179</v>
      </c>
      <c r="CB136" s="211">
        <v>163.59480584553179</v>
      </c>
      <c r="CC136" s="211">
        <v>2.7990350597560418</v>
      </c>
      <c r="CD136" s="211">
        <v>2.7990350597560418</v>
      </c>
      <c r="CE136" s="211">
        <v>2.7990350597560418</v>
      </c>
      <c r="CF136" s="211">
        <v>2.7990350597560418</v>
      </c>
      <c r="CG136" s="211">
        <v>2.7990350597560418</v>
      </c>
      <c r="CH136" s="211">
        <v>2.7990350597560418</v>
      </c>
      <c r="CI136" s="211">
        <v>2.7990350597560418</v>
      </c>
      <c r="CJ136" s="211">
        <v>2.7990350597560418</v>
      </c>
      <c r="CK136" s="211">
        <v>2.7990350597560418</v>
      </c>
      <c r="CL136" s="211">
        <v>2.7990350597560418</v>
      </c>
      <c r="CM136" s="211">
        <v>2.7990350597560418</v>
      </c>
      <c r="CN136" s="211">
        <v>2.7990350597560418</v>
      </c>
      <c r="CO136" s="211">
        <v>2.7990350597560418</v>
      </c>
      <c r="CP136" s="211">
        <v>2.7990350597560418</v>
      </c>
      <c r="CQ136" s="211">
        <v>2.7990350597560418</v>
      </c>
      <c r="CR136" s="211">
        <v>2.7990350597560418</v>
      </c>
      <c r="CS136" s="211">
        <v>2.7990350597560418</v>
      </c>
      <c r="CT136" s="211">
        <v>2.7990350597560418</v>
      </c>
      <c r="CU136" s="211">
        <v>2.7990350597560418</v>
      </c>
      <c r="CV136" s="211">
        <v>2.7990350597560418</v>
      </c>
      <c r="CW136" s="211">
        <v>2.7990350597560418</v>
      </c>
      <c r="CX136" s="211">
        <v>2.7990350597560418</v>
      </c>
      <c r="CY136" s="211">
        <v>2.7990350597560418</v>
      </c>
      <c r="CZ136" s="211">
        <v>2.7990350597560418</v>
      </c>
      <c r="DA136" s="211">
        <v>2.7990350597560418</v>
      </c>
      <c r="DB136" s="211">
        <v>2.7990350597560418</v>
      </c>
      <c r="DC136" s="211">
        <v>3041.571447683903</v>
      </c>
      <c r="DD136" s="211">
        <v>3041.571447683903</v>
      </c>
      <c r="DE136" s="211">
        <v>3041.571447683903</v>
      </c>
      <c r="DF136" s="211">
        <v>3041.571447683903</v>
      </c>
      <c r="DG136" s="211">
        <v>3041.571447683903</v>
      </c>
      <c r="DH136" s="211">
        <v>3041.571447683903</v>
      </c>
      <c r="DI136" s="211">
        <v>3041.571447683903</v>
      </c>
      <c r="DJ136" s="211">
        <v>3041.571447683903</v>
      </c>
      <c r="DK136" s="211">
        <v>3041.571447683903</v>
      </c>
      <c r="DL136" s="211">
        <v>3041.571447683903</v>
      </c>
      <c r="DM136" s="211">
        <v>3041.571447683903</v>
      </c>
      <c r="DN136" s="211">
        <v>3041.571447683903</v>
      </c>
      <c r="DO136" s="211">
        <v>3041.571447683903</v>
      </c>
      <c r="DP136" s="211">
        <v>3041.571447683903</v>
      </c>
      <c r="DQ136" s="211">
        <v>3041.571447683903</v>
      </c>
      <c r="DR136" s="211">
        <v>3041.571447683903</v>
      </c>
      <c r="DS136" s="211">
        <v>3041.571447683903</v>
      </c>
      <c r="DT136" s="211">
        <v>3041.571447683903</v>
      </c>
      <c r="DU136" s="211">
        <v>3041.571447683903</v>
      </c>
      <c r="DV136" s="211">
        <v>3041.571447683903</v>
      </c>
      <c r="DW136" s="211">
        <v>3041.571447683903</v>
      </c>
      <c r="DX136" s="211">
        <v>3041.571447683903</v>
      </c>
      <c r="DY136" s="211">
        <v>3041.571447683903</v>
      </c>
      <c r="DZ136" s="211">
        <v>3041.571447683903</v>
      </c>
      <c r="EA136" s="211">
        <v>3041.571447683903</v>
      </c>
      <c r="EB136" s="211">
        <v>3041.571447683903</v>
      </c>
    </row>
    <row r="137" spans="1:132" ht="22.5" x14ac:dyDescent="0.2">
      <c r="A137" s="209">
        <v>35</v>
      </c>
      <c r="B137" s="209" t="s">
        <v>1030</v>
      </c>
      <c r="C137" s="210">
        <v>0.28274117569839591</v>
      </c>
      <c r="D137" s="210">
        <v>0.28274117569839591</v>
      </c>
      <c r="E137" s="210">
        <v>0.28274117569839596</v>
      </c>
      <c r="F137" s="210">
        <v>0.28274117569839596</v>
      </c>
      <c r="G137" s="210">
        <v>0.28274117569839596</v>
      </c>
      <c r="H137" s="210">
        <v>0.28274117569839596</v>
      </c>
      <c r="I137" s="210">
        <v>0.22006456039579589</v>
      </c>
      <c r="J137" s="210">
        <v>0.22006456039579589</v>
      </c>
      <c r="K137" s="210">
        <v>0.22006456039579589</v>
      </c>
      <c r="L137" s="210">
        <v>0.22006456039579589</v>
      </c>
      <c r="M137" s="210">
        <v>0.22006456039579589</v>
      </c>
      <c r="N137" s="210">
        <v>0.22006456039579589</v>
      </c>
      <c r="O137" s="210">
        <v>0.22006456039579589</v>
      </c>
      <c r="P137" s="210">
        <v>0.22006456039579589</v>
      </c>
      <c r="Q137" s="210">
        <v>0.22006456039579589</v>
      </c>
      <c r="R137" s="210">
        <v>0.22006456039579589</v>
      </c>
      <c r="S137" s="210">
        <v>0.22006456039579589</v>
      </c>
      <c r="T137" s="210">
        <v>0.22006456039579589</v>
      </c>
      <c r="U137" s="210">
        <v>0.22006456039579589</v>
      </c>
      <c r="V137" s="210">
        <v>0.22006456039579589</v>
      </c>
      <c r="W137" s="210">
        <v>0.22006456039579589</v>
      </c>
      <c r="X137" s="210">
        <v>0.22006456039579589</v>
      </c>
      <c r="Y137" s="210">
        <v>0.22006456039579589</v>
      </c>
      <c r="Z137" s="210">
        <v>0.22006456039579589</v>
      </c>
      <c r="AA137" s="210">
        <v>0.22006456039579589</v>
      </c>
      <c r="AB137" s="210">
        <v>0.22006456039579589</v>
      </c>
      <c r="AC137" s="210">
        <v>0.14121962402567628</v>
      </c>
      <c r="AD137" s="210">
        <v>0.14121962402567628</v>
      </c>
      <c r="AE137" s="210">
        <v>0.14121962402567628</v>
      </c>
      <c r="AF137" s="210">
        <v>0.14121962402567628</v>
      </c>
      <c r="AG137" s="210">
        <v>0.14121962402567628</v>
      </c>
      <c r="AH137" s="210">
        <v>0.14121962402567628</v>
      </c>
      <c r="AI137" s="210">
        <v>0</v>
      </c>
      <c r="AJ137" s="210">
        <v>0</v>
      </c>
      <c r="AK137" s="210">
        <v>0</v>
      </c>
      <c r="AL137" s="210">
        <v>0</v>
      </c>
      <c r="AM137" s="210">
        <v>0</v>
      </c>
      <c r="AN137" s="210">
        <v>0</v>
      </c>
      <c r="AO137" s="210">
        <v>0</v>
      </c>
      <c r="AP137" s="210">
        <v>0</v>
      </c>
      <c r="AQ137" s="210">
        <v>0</v>
      </c>
      <c r="AR137" s="210">
        <v>0</v>
      </c>
      <c r="AS137" s="210">
        <v>0</v>
      </c>
      <c r="AT137" s="210">
        <v>0</v>
      </c>
      <c r="AU137" s="210">
        <v>0</v>
      </c>
      <c r="AV137" s="210">
        <v>0</v>
      </c>
      <c r="AW137" s="210">
        <v>0</v>
      </c>
      <c r="AX137" s="210">
        <v>0</v>
      </c>
      <c r="AY137" s="210">
        <v>0</v>
      </c>
      <c r="AZ137" s="210">
        <v>0</v>
      </c>
      <c r="BA137" s="210">
        <v>0</v>
      </c>
      <c r="BB137" s="210">
        <v>0</v>
      </c>
      <c r="BC137" s="211">
        <v>165.99169069933549</v>
      </c>
      <c r="BD137" s="211">
        <v>165.99169069933549</v>
      </c>
      <c r="BE137" s="211">
        <v>165.99169069933549</v>
      </c>
      <c r="BF137" s="211">
        <v>165.99169069933549</v>
      </c>
      <c r="BG137" s="211">
        <v>165.99169069933549</v>
      </c>
      <c r="BH137" s="211">
        <v>165.99169069933549</v>
      </c>
      <c r="BI137" s="211">
        <v>163.70688812133872</v>
      </c>
      <c r="BJ137" s="211">
        <v>163.70688812133872</v>
      </c>
      <c r="BK137" s="211">
        <v>163.70688812133872</v>
      </c>
      <c r="BL137" s="211">
        <v>163.70688812133872</v>
      </c>
      <c r="BM137" s="211">
        <v>163.70688812133872</v>
      </c>
      <c r="BN137" s="211">
        <v>163.70688812133872</v>
      </c>
      <c r="BO137" s="211">
        <v>163.70688812133872</v>
      </c>
      <c r="BP137" s="211">
        <v>163.70688812133872</v>
      </c>
      <c r="BQ137" s="211">
        <v>163.70688812133872</v>
      </c>
      <c r="BR137" s="211">
        <v>163.70688812133872</v>
      </c>
      <c r="BS137" s="211">
        <v>163.70688812133872</v>
      </c>
      <c r="BT137" s="211">
        <v>163.70688812133872</v>
      </c>
      <c r="BU137" s="211">
        <v>163.70688812133872</v>
      </c>
      <c r="BV137" s="211">
        <v>163.70688812133872</v>
      </c>
      <c r="BW137" s="211">
        <v>163.70688812133872</v>
      </c>
      <c r="BX137" s="211">
        <v>163.70688812133872</v>
      </c>
      <c r="BY137" s="211">
        <v>163.70688812133872</v>
      </c>
      <c r="BZ137" s="211">
        <v>163.70688812133872</v>
      </c>
      <c r="CA137" s="211">
        <v>163.70688812133872</v>
      </c>
      <c r="CB137" s="211">
        <v>163.70688812133872</v>
      </c>
      <c r="CC137" s="211">
        <v>3.0110382602239167</v>
      </c>
      <c r="CD137" s="211">
        <v>3.0110382602239167</v>
      </c>
      <c r="CE137" s="211">
        <v>3.0110382602239167</v>
      </c>
      <c r="CF137" s="211">
        <v>3.0110382602239167</v>
      </c>
      <c r="CG137" s="211">
        <v>3.0110382602239167</v>
      </c>
      <c r="CH137" s="211">
        <v>3.0110382602239167</v>
      </c>
      <c r="CI137" s="211">
        <v>3.0110382602239167</v>
      </c>
      <c r="CJ137" s="211">
        <v>2.9064766474940744</v>
      </c>
      <c r="CK137" s="211">
        <v>2.9064766474940744</v>
      </c>
      <c r="CL137" s="211">
        <v>2.9064766474940744</v>
      </c>
      <c r="CM137" s="211">
        <v>2.9064766474940744</v>
      </c>
      <c r="CN137" s="211">
        <v>2.9064766474940744</v>
      </c>
      <c r="CO137" s="211">
        <v>2.9064766474940744</v>
      </c>
      <c r="CP137" s="211">
        <v>2.9064766474940744</v>
      </c>
      <c r="CQ137" s="211">
        <v>2.9064766474940744</v>
      </c>
      <c r="CR137" s="211">
        <v>2.9064766474940744</v>
      </c>
      <c r="CS137" s="211">
        <v>2.9064766474940744</v>
      </c>
      <c r="CT137" s="211">
        <v>2.9064766474940744</v>
      </c>
      <c r="CU137" s="211">
        <v>2.9064766474940744</v>
      </c>
      <c r="CV137" s="211">
        <v>2.9064766474940744</v>
      </c>
      <c r="CW137" s="211">
        <v>2.9064766474940744</v>
      </c>
      <c r="CX137" s="211">
        <v>2.9064766474940744</v>
      </c>
      <c r="CY137" s="211">
        <v>2.9064766474940744</v>
      </c>
      <c r="CZ137" s="211">
        <v>2.9064766474940744</v>
      </c>
      <c r="DA137" s="211">
        <v>2.9064766474940744</v>
      </c>
      <c r="DB137" s="211">
        <v>2.9064766474940744</v>
      </c>
      <c r="DC137" s="211">
        <v>3374.6753288346395</v>
      </c>
      <c r="DD137" s="211">
        <v>3374.6753288346395</v>
      </c>
      <c r="DE137" s="211">
        <v>3374.6753288346395</v>
      </c>
      <c r="DF137" s="211">
        <v>3374.6753288346395</v>
      </c>
      <c r="DG137" s="211">
        <v>3374.6753288346395</v>
      </c>
      <c r="DH137" s="211">
        <v>3374.6753288346395</v>
      </c>
      <c r="DI137" s="211">
        <v>3374.6753288346395</v>
      </c>
      <c r="DJ137" s="211">
        <v>3257.4860192586393</v>
      </c>
      <c r="DK137" s="211">
        <v>3257.4860192586393</v>
      </c>
      <c r="DL137" s="211">
        <v>3257.4860192586393</v>
      </c>
      <c r="DM137" s="211">
        <v>3257.4860192586393</v>
      </c>
      <c r="DN137" s="211">
        <v>3257.4860192586393</v>
      </c>
      <c r="DO137" s="211">
        <v>3257.4860192586393</v>
      </c>
      <c r="DP137" s="211">
        <v>3257.4860192586393</v>
      </c>
      <c r="DQ137" s="211">
        <v>3257.4860192586393</v>
      </c>
      <c r="DR137" s="211">
        <v>3257.4860192586393</v>
      </c>
      <c r="DS137" s="211">
        <v>3257.4860192586393</v>
      </c>
      <c r="DT137" s="211">
        <v>3257.4860192586393</v>
      </c>
      <c r="DU137" s="211">
        <v>3257.4860192586393</v>
      </c>
      <c r="DV137" s="211">
        <v>3257.4860192586393</v>
      </c>
      <c r="DW137" s="211">
        <v>3257.4860192586393</v>
      </c>
      <c r="DX137" s="211">
        <v>3257.4860192586393</v>
      </c>
      <c r="DY137" s="211">
        <v>3257.4860192586393</v>
      </c>
      <c r="DZ137" s="211">
        <v>3257.4860192586393</v>
      </c>
      <c r="EA137" s="211">
        <v>3257.4860192586393</v>
      </c>
      <c r="EB137" s="211">
        <v>3257.4860192586393</v>
      </c>
    </row>
    <row r="138" spans="1:132" ht="22.5" x14ac:dyDescent="0.2">
      <c r="A138" s="209">
        <v>36</v>
      </c>
      <c r="B138" s="209" t="s">
        <v>1031</v>
      </c>
      <c r="C138" s="210">
        <v>5.5555555555555554</v>
      </c>
      <c r="D138" s="210">
        <v>5.5555555555555554</v>
      </c>
      <c r="E138" s="210">
        <v>5.5555555555555554</v>
      </c>
      <c r="F138" s="210">
        <v>5.5555555555555554</v>
      </c>
      <c r="G138" s="210">
        <v>5.5555555555555554</v>
      </c>
      <c r="H138" s="210">
        <v>5.5555555555555554</v>
      </c>
      <c r="I138" s="210">
        <v>5.5555555555555554</v>
      </c>
      <c r="J138" s="210">
        <v>5.5555555555555554</v>
      </c>
      <c r="K138" s="210">
        <v>5.5555555555555554</v>
      </c>
      <c r="L138" s="210">
        <v>5.5555555555555554</v>
      </c>
      <c r="M138" s="210">
        <v>5.5555555555555554</v>
      </c>
      <c r="N138" s="210">
        <v>5.5555555555555554</v>
      </c>
      <c r="O138" s="210">
        <v>5.5555555555555554</v>
      </c>
      <c r="P138" s="210">
        <v>5.5555555555555554</v>
      </c>
      <c r="Q138" s="210">
        <v>5.5555555555555554</v>
      </c>
      <c r="R138" s="210">
        <v>5.5555555555555554</v>
      </c>
      <c r="S138" s="210">
        <v>5.5555555555555554</v>
      </c>
      <c r="T138" s="210">
        <v>5.5555555555555554</v>
      </c>
      <c r="U138" s="210">
        <v>5.5555555555555554</v>
      </c>
      <c r="V138" s="210">
        <v>5.5555555555555554</v>
      </c>
      <c r="W138" s="210">
        <v>5.5555555555555554</v>
      </c>
      <c r="X138" s="210">
        <v>5.5555555555555554</v>
      </c>
      <c r="Y138" s="210">
        <v>5.5555555555555554</v>
      </c>
      <c r="Z138" s="210">
        <v>5.5555555555555554</v>
      </c>
      <c r="AA138" s="210">
        <v>5.5555555555555554</v>
      </c>
      <c r="AB138" s="210">
        <v>5.5555555555555554</v>
      </c>
      <c r="AC138" s="210">
        <v>0.52809558276562174</v>
      </c>
      <c r="AD138" s="210">
        <v>0.52809558276562174</v>
      </c>
      <c r="AE138" s="210">
        <v>0.52809558276562174</v>
      </c>
      <c r="AF138" s="210">
        <v>0.52809558276562174</v>
      </c>
      <c r="AG138" s="210">
        <v>0.52809558276562174</v>
      </c>
      <c r="AH138" s="210">
        <v>0.52809558276562174</v>
      </c>
      <c r="AI138" s="210">
        <v>0.52809558276562174</v>
      </c>
      <c r="AJ138" s="210">
        <v>0.52809558276562174</v>
      </c>
      <c r="AK138" s="210">
        <v>0.52809558276562174</v>
      </c>
      <c r="AL138" s="210">
        <v>0.52809558276562174</v>
      </c>
      <c r="AM138" s="210">
        <v>0.52809558276562174</v>
      </c>
      <c r="AN138" s="210">
        <v>0.52809558276562174</v>
      </c>
      <c r="AO138" s="210">
        <v>0.52809558276562174</v>
      </c>
      <c r="AP138" s="210">
        <v>0.52809558276562174</v>
      </c>
      <c r="AQ138" s="210">
        <v>0.52809558276562174</v>
      </c>
      <c r="AR138" s="210">
        <v>0.52809558276562174</v>
      </c>
      <c r="AS138" s="210">
        <v>0.52809558276562174</v>
      </c>
      <c r="AT138" s="210">
        <v>0.52809558276562174</v>
      </c>
      <c r="AU138" s="210">
        <v>0.52809558276562174</v>
      </c>
      <c r="AV138" s="210">
        <v>0.52809558276562174</v>
      </c>
      <c r="AW138" s="210">
        <v>0.52809558276562174</v>
      </c>
      <c r="AX138" s="210">
        <v>0.52809558276562174</v>
      </c>
      <c r="AY138" s="210">
        <v>0.52809558276562174</v>
      </c>
      <c r="AZ138" s="210">
        <v>0.52809558276562174</v>
      </c>
      <c r="BA138" s="210">
        <v>0.52809558276562174</v>
      </c>
      <c r="BB138" s="210">
        <v>0.52809558276562174</v>
      </c>
      <c r="BC138" s="211">
        <v>170.46134320771569</v>
      </c>
      <c r="BD138" s="211">
        <v>170.46134320771569</v>
      </c>
      <c r="BE138" s="211">
        <v>170.46134320771569</v>
      </c>
      <c r="BF138" s="211">
        <v>170.46134320771569</v>
      </c>
      <c r="BG138" s="211">
        <v>170.46134320771569</v>
      </c>
      <c r="BH138" s="211">
        <v>170.46134320771569</v>
      </c>
      <c r="BI138" s="211">
        <v>170.46134320771569</v>
      </c>
      <c r="BJ138" s="211">
        <v>170.46134320771569</v>
      </c>
      <c r="BK138" s="211">
        <v>170.46134320771569</v>
      </c>
      <c r="BL138" s="211">
        <v>170.46134320771569</v>
      </c>
      <c r="BM138" s="211">
        <v>170.46134320771569</v>
      </c>
      <c r="BN138" s="211">
        <v>170.46134320771569</v>
      </c>
      <c r="BO138" s="211">
        <v>170.46134320771569</v>
      </c>
      <c r="BP138" s="211">
        <v>170.46134320771569</v>
      </c>
      <c r="BQ138" s="211">
        <v>170.46134320771569</v>
      </c>
      <c r="BR138" s="211">
        <v>170.46134320771569</v>
      </c>
      <c r="BS138" s="211">
        <v>170.46134320771569</v>
      </c>
      <c r="BT138" s="211">
        <v>170.46134320771569</v>
      </c>
      <c r="BU138" s="211">
        <v>170.46134320771569</v>
      </c>
      <c r="BV138" s="211">
        <v>170.46134320771569</v>
      </c>
      <c r="BW138" s="211">
        <v>170.46134320771569</v>
      </c>
      <c r="BX138" s="211">
        <v>170.46134320771569</v>
      </c>
      <c r="BY138" s="211">
        <v>170.46134320771569</v>
      </c>
      <c r="BZ138" s="211">
        <v>170.46134320771569</v>
      </c>
      <c r="CA138" s="211">
        <v>170.46134320771569</v>
      </c>
      <c r="CB138" s="211">
        <v>170.46134320771569</v>
      </c>
      <c r="CC138" s="211">
        <v>4.9359746561046922</v>
      </c>
      <c r="CD138" s="211">
        <v>4.9359746561046922</v>
      </c>
      <c r="CE138" s="211">
        <v>4.9359746561046922</v>
      </c>
      <c r="CF138" s="211">
        <v>4.9359746561046922</v>
      </c>
      <c r="CG138" s="211">
        <v>4.9359746561046922</v>
      </c>
      <c r="CH138" s="211">
        <v>4.9359746561046922</v>
      </c>
      <c r="CI138" s="211">
        <v>4.9359746561046922</v>
      </c>
      <c r="CJ138" s="211">
        <v>4.9359746561046922</v>
      </c>
      <c r="CK138" s="211">
        <v>4.9359746561046922</v>
      </c>
      <c r="CL138" s="211">
        <v>4.9359746561046922</v>
      </c>
      <c r="CM138" s="211">
        <v>4.9359746561046922</v>
      </c>
      <c r="CN138" s="211">
        <v>4.9359746561046922</v>
      </c>
      <c r="CO138" s="211">
        <v>4.9359746561046922</v>
      </c>
      <c r="CP138" s="211">
        <v>4.9359746561046922</v>
      </c>
      <c r="CQ138" s="211">
        <v>4.9359746561046922</v>
      </c>
      <c r="CR138" s="211">
        <v>4.9359746561046922</v>
      </c>
      <c r="CS138" s="211">
        <v>4.9359746561046922</v>
      </c>
      <c r="CT138" s="211">
        <v>4.9359746561046922</v>
      </c>
      <c r="CU138" s="211">
        <v>4.9359746561046922</v>
      </c>
      <c r="CV138" s="211">
        <v>4.9359746561046922</v>
      </c>
      <c r="CW138" s="211">
        <v>4.9359746561046922</v>
      </c>
      <c r="CX138" s="211">
        <v>4.9359746561046922</v>
      </c>
      <c r="CY138" s="211">
        <v>4.9359746561046922</v>
      </c>
      <c r="CZ138" s="211">
        <v>4.9359746561046922</v>
      </c>
      <c r="DA138" s="211">
        <v>4.9359746561046922</v>
      </c>
      <c r="DB138" s="211">
        <v>4.9359746561046922</v>
      </c>
      <c r="DC138" s="211">
        <v>50.643099971634143</v>
      </c>
      <c r="DD138" s="211">
        <v>50.643099971634143</v>
      </c>
      <c r="DE138" s="211">
        <v>50.643099971634143</v>
      </c>
      <c r="DF138" s="211">
        <v>50.643099971634143</v>
      </c>
      <c r="DG138" s="211">
        <v>50.643099971634143</v>
      </c>
      <c r="DH138" s="211">
        <v>50.643099971634143</v>
      </c>
      <c r="DI138" s="211">
        <v>50.643099971634143</v>
      </c>
      <c r="DJ138" s="211">
        <v>50.643099971634143</v>
      </c>
      <c r="DK138" s="211">
        <v>50.643099971634143</v>
      </c>
      <c r="DL138" s="211">
        <v>50.643099971634143</v>
      </c>
      <c r="DM138" s="211">
        <v>50.643099971634143</v>
      </c>
      <c r="DN138" s="211">
        <v>50.643099971634143</v>
      </c>
      <c r="DO138" s="211">
        <v>50.643099971634143</v>
      </c>
      <c r="DP138" s="211">
        <v>50.643099971634143</v>
      </c>
      <c r="DQ138" s="211">
        <v>50.643099971634143</v>
      </c>
      <c r="DR138" s="211">
        <v>50.643099971634143</v>
      </c>
      <c r="DS138" s="211">
        <v>50.643099971634143</v>
      </c>
      <c r="DT138" s="211">
        <v>50.643099971634143</v>
      </c>
      <c r="DU138" s="211">
        <v>50.643099971634143</v>
      </c>
      <c r="DV138" s="211">
        <v>50.643099971634143</v>
      </c>
      <c r="DW138" s="211">
        <v>50.643099971634143</v>
      </c>
      <c r="DX138" s="211">
        <v>50.643099971634143</v>
      </c>
      <c r="DY138" s="211">
        <v>50.643099971634143</v>
      </c>
      <c r="DZ138" s="211">
        <v>50.643099971634143</v>
      </c>
      <c r="EA138" s="211">
        <v>50.643099971634143</v>
      </c>
      <c r="EB138" s="211">
        <v>50.643099971634143</v>
      </c>
    </row>
    <row r="139" spans="1:132" ht="22.5" x14ac:dyDescent="0.2">
      <c r="A139" s="209">
        <v>37</v>
      </c>
      <c r="B139" s="209" t="s">
        <v>1032</v>
      </c>
      <c r="C139" s="210">
        <v>6.1728395061728394</v>
      </c>
      <c r="D139" s="210">
        <v>6.1728395061728394</v>
      </c>
      <c r="E139" s="210">
        <v>6.1728395061728394</v>
      </c>
      <c r="F139" s="210">
        <v>6.1728395061728394</v>
      </c>
      <c r="G139" s="210">
        <v>6.1728395061728394</v>
      </c>
      <c r="H139" s="210">
        <v>6.1728395061728394</v>
      </c>
      <c r="I139" s="210">
        <v>6.1728395061728394</v>
      </c>
      <c r="J139" s="210">
        <v>6.1728395061728394</v>
      </c>
      <c r="K139" s="210">
        <v>6.1728395061728394</v>
      </c>
      <c r="L139" s="210">
        <v>6.1728395061728394</v>
      </c>
      <c r="M139" s="210">
        <v>6.1728395061728394</v>
      </c>
      <c r="N139" s="210">
        <v>6.1728395061728394</v>
      </c>
      <c r="O139" s="210">
        <v>6.1728395061728394</v>
      </c>
      <c r="P139" s="210">
        <v>6.1728395061728394</v>
      </c>
      <c r="Q139" s="210">
        <v>6.1728395061728394</v>
      </c>
      <c r="R139" s="210">
        <v>6.1728395061728394</v>
      </c>
      <c r="S139" s="210">
        <v>6.1728395061728394</v>
      </c>
      <c r="T139" s="210">
        <v>6.1728395061728394</v>
      </c>
      <c r="U139" s="210">
        <v>6.1728395061728394</v>
      </c>
      <c r="V139" s="210">
        <v>6.1728395061728394</v>
      </c>
      <c r="W139" s="210">
        <v>6.1728395061728394</v>
      </c>
      <c r="X139" s="210">
        <v>6.1728395061728394</v>
      </c>
      <c r="Y139" s="210">
        <v>6.1728395061728394</v>
      </c>
      <c r="Z139" s="210">
        <v>6.1728395061728394</v>
      </c>
      <c r="AA139" s="210">
        <v>6.1728395061728394</v>
      </c>
      <c r="AB139" s="210">
        <v>6.1728395061728394</v>
      </c>
      <c r="AC139" s="210">
        <v>1.25</v>
      </c>
      <c r="AD139" s="210">
        <v>1.25</v>
      </c>
      <c r="AE139" s="210">
        <v>1.25</v>
      </c>
      <c r="AF139" s="210">
        <v>1.25</v>
      </c>
      <c r="AG139" s="210">
        <v>0</v>
      </c>
      <c r="AH139" s="210">
        <v>0</v>
      </c>
      <c r="AI139" s="210">
        <v>0</v>
      </c>
      <c r="AJ139" s="210">
        <v>0</v>
      </c>
      <c r="AK139" s="210">
        <v>0</v>
      </c>
      <c r="AL139" s="210">
        <v>0</v>
      </c>
      <c r="AM139" s="210">
        <v>0</v>
      </c>
      <c r="AN139" s="210">
        <v>0</v>
      </c>
      <c r="AO139" s="210">
        <v>0</v>
      </c>
      <c r="AP139" s="210">
        <v>0</v>
      </c>
      <c r="AQ139" s="210">
        <v>0</v>
      </c>
      <c r="AR139" s="210">
        <v>0</v>
      </c>
      <c r="AS139" s="210">
        <v>0</v>
      </c>
      <c r="AT139" s="210">
        <v>0</v>
      </c>
      <c r="AU139" s="210">
        <v>0</v>
      </c>
      <c r="AV139" s="210">
        <v>0</v>
      </c>
      <c r="AW139" s="210">
        <v>0</v>
      </c>
      <c r="AX139" s="210">
        <v>0</v>
      </c>
      <c r="AY139" s="210">
        <v>0</v>
      </c>
      <c r="AZ139" s="210">
        <v>0</v>
      </c>
      <c r="BA139" s="210">
        <v>0</v>
      </c>
      <c r="BB139" s="210">
        <v>0</v>
      </c>
      <c r="BC139" s="211">
        <v>254.82303955586406</v>
      </c>
      <c r="BD139" s="211">
        <v>254.82303955586406</v>
      </c>
      <c r="BE139" s="211">
        <v>254.82303955586406</v>
      </c>
      <c r="BF139" s="211">
        <v>254.82303955586406</v>
      </c>
      <c r="BG139" s="211">
        <v>161.62915246054973</v>
      </c>
      <c r="BH139" s="211">
        <v>161.62915246054973</v>
      </c>
      <c r="BI139" s="211">
        <v>161.62915246054973</v>
      </c>
      <c r="BJ139" s="211">
        <v>161.62915246054973</v>
      </c>
      <c r="BK139" s="211">
        <v>161.62915246054973</v>
      </c>
      <c r="BL139" s="211">
        <v>161.62915246054973</v>
      </c>
      <c r="BM139" s="211">
        <v>161.62915246054973</v>
      </c>
      <c r="BN139" s="211">
        <v>161.62915246054973</v>
      </c>
      <c r="BO139" s="211">
        <v>161.62915246054973</v>
      </c>
      <c r="BP139" s="211">
        <v>161.62915246054973</v>
      </c>
      <c r="BQ139" s="211">
        <v>161.62915246054973</v>
      </c>
      <c r="BR139" s="211">
        <v>161.62915246054973</v>
      </c>
      <c r="BS139" s="211">
        <v>161.62915246054973</v>
      </c>
      <c r="BT139" s="211">
        <v>161.62915246054973</v>
      </c>
      <c r="BU139" s="211">
        <v>161.62915246054973</v>
      </c>
      <c r="BV139" s="211">
        <v>161.62915246054973</v>
      </c>
      <c r="BW139" s="211">
        <v>161.62915246054973</v>
      </c>
      <c r="BX139" s="211">
        <v>161.62915246054973</v>
      </c>
      <c r="BY139" s="211">
        <v>161.62915246054973</v>
      </c>
      <c r="BZ139" s="211">
        <v>161.62915246054973</v>
      </c>
      <c r="CA139" s="211">
        <v>161.62915246054973</v>
      </c>
      <c r="CB139" s="211">
        <v>161.62915246054973</v>
      </c>
      <c r="CC139" s="211">
        <v>4.9359746561046922</v>
      </c>
      <c r="CD139" s="211">
        <v>4.9359746561046922</v>
      </c>
      <c r="CE139" s="211">
        <v>4.9359746561046922</v>
      </c>
      <c r="CF139" s="211">
        <v>4.9359746561046922</v>
      </c>
      <c r="CG139" s="211">
        <v>4.9359746561046922</v>
      </c>
      <c r="CH139" s="211">
        <v>4.9359746561046922</v>
      </c>
      <c r="CI139" s="211">
        <v>4.9359746561046922</v>
      </c>
      <c r="CJ139" s="211">
        <v>4.9359746561046922</v>
      </c>
      <c r="CK139" s="211">
        <v>4.9359746561046922</v>
      </c>
      <c r="CL139" s="211">
        <v>4.9359746561046922</v>
      </c>
      <c r="CM139" s="211">
        <v>4.9359746561046922</v>
      </c>
      <c r="CN139" s="211">
        <v>4.9359746561046922</v>
      </c>
      <c r="CO139" s="211">
        <v>4.9359746561046922</v>
      </c>
      <c r="CP139" s="211">
        <v>4.9359746561046922</v>
      </c>
      <c r="CQ139" s="211">
        <v>4.9359746561046922</v>
      </c>
      <c r="CR139" s="211">
        <v>4.9359746561046922</v>
      </c>
      <c r="CS139" s="211">
        <v>4.9359746561046922</v>
      </c>
      <c r="CT139" s="211">
        <v>4.9359746561046922</v>
      </c>
      <c r="CU139" s="211">
        <v>4.9359746561046922</v>
      </c>
      <c r="CV139" s="211">
        <v>4.9359746561046922</v>
      </c>
      <c r="CW139" s="211">
        <v>4.9359746561046922</v>
      </c>
      <c r="CX139" s="211">
        <v>4.9359746561046922</v>
      </c>
      <c r="CY139" s="211">
        <v>4.9359746561046922</v>
      </c>
      <c r="CZ139" s="211">
        <v>4.9359746561046922</v>
      </c>
      <c r="DA139" s="211">
        <v>4.9359746561046922</v>
      </c>
      <c r="DB139" s="211">
        <v>4.9359746561046922</v>
      </c>
      <c r="DC139" s="211">
        <v>45.57878997447073</v>
      </c>
      <c r="DD139" s="211">
        <v>45.57878997447073</v>
      </c>
      <c r="DE139" s="211">
        <v>45.57878997447073</v>
      </c>
      <c r="DF139" s="211">
        <v>45.57878997447073</v>
      </c>
      <c r="DG139" s="211">
        <v>45.57878997447073</v>
      </c>
      <c r="DH139" s="211">
        <v>45.57878997447073</v>
      </c>
      <c r="DI139" s="211">
        <v>45.57878997447073</v>
      </c>
      <c r="DJ139" s="211">
        <v>45.57878997447073</v>
      </c>
      <c r="DK139" s="211">
        <v>45.57878997447073</v>
      </c>
      <c r="DL139" s="211">
        <v>45.57878997447073</v>
      </c>
      <c r="DM139" s="211">
        <v>45.57878997447073</v>
      </c>
      <c r="DN139" s="211">
        <v>45.57878997447073</v>
      </c>
      <c r="DO139" s="211">
        <v>45.57878997447073</v>
      </c>
      <c r="DP139" s="211">
        <v>45.57878997447073</v>
      </c>
      <c r="DQ139" s="211">
        <v>45.57878997447073</v>
      </c>
      <c r="DR139" s="211">
        <v>45.57878997447073</v>
      </c>
      <c r="DS139" s="211">
        <v>45.57878997447073</v>
      </c>
      <c r="DT139" s="211">
        <v>45.57878997447073</v>
      </c>
      <c r="DU139" s="211">
        <v>45.57878997447073</v>
      </c>
      <c r="DV139" s="211">
        <v>45.57878997447073</v>
      </c>
      <c r="DW139" s="211">
        <v>45.57878997447073</v>
      </c>
      <c r="DX139" s="211">
        <v>45.57878997447073</v>
      </c>
      <c r="DY139" s="211">
        <v>45.57878997447073</v>
      </c>
      <c r="DZ139" s="211">
        <v>45.57878997447073</v>
      </c>
      <c r="EA139" s="211">
        <v>45.57878997447073</v>
      </c>
      <c r="EB139" s="211">
        <v>45.57878997447073</v>
      </c>
    </row>
    <row r="140" spans="1:132" x14ac:dyDescent="0.2">
      <c r="A140" s="209">
        <v>38</v>
      </c>
      <c r="B140" s="209" t="s">
        <v>1033</v>
      </c>
      <c r="C140" s="210">
        <v>0</v>
      </c>
      <c r="D140" s="210">
        <v>0</v>
      </c>
      <c r="E140" s="210">
        <v>0</v>
      </c>
      <c r="F140" s="210">
        <v>0</v>
      </c>
      <c r="G140" s="210">
        <v>0</v>
      </c>
      <c r="H140" s="210">
        <v>0</v>
      </c>
      <c r="I140" s="210">
        <v>0</v>
      </c>
      <c r="J140" s="210">
        <v>0</v>
      </c>
      <c r="K140" s="210">
        <v>0</v>
      </c>
      <c r="L140" s="210">
        <v>0</v>
      </c>
      <c r="M140" s="210">
        <v>0</v>
      </c>
      <c r="N140" s="210">
        <v>0</v>
      </c>
      <c r="O140" s="210">
        <v>0</v>
      </c>
      <c r="P140" s="210">
        <v>0</v>
      </c>
      <c r="Q140" s="210">
        <v>0</v>
      </c>
      <c r="R140" s="210">
        <v>0</v>
      </c>
      <c r="S140" s="210">
        <v>0</v>
      </c>
      <c r="T140" s="210">
        <v>0</v>
      </c>
      <c r="U140" s="210">
        <v>0</v>
      </c>
      <c r="V140" s="210">
        <v>0</v>
      </c>
      <c r="W140" s="210">
        <v>0</v>
      </c>
      <c r="X140" s="210">
        <v>0</v>
      </c>
      <c r="Y140" s="210">
        <v>0</v>
      </c>
      <c r="Z140" s="210">
        <v>0</v>
      </c>
      <c r="AA140" s="210">
        <v>0</v>
      </c>
      <c r="AB140" s="210">
        <v>0</v>
      </c>
      <c r="AC140" s="210">
        <v>1.4320082483675105</v>
      </c>
      <c r="AD140" s="210">
        <v>1.4320082483675105</v>
      </c>
      <c r="AE140" s="210">
        <v>1.4320082483675105</v>
      </c>
      <c r="AF140" s="210">
        <v>1.4320082483675105</v>
      </c>
      <c r="AG140" s="210">
        <v>1.4320082483675105</v>
      </c>
      <c r="AH140" s="210">
        <v>1.4320082483675105</v>
      </c>
      <c r="AI140" s="210">
        <v>1.4320082483675105</v>
      </c>
      <c r="AJ140" s="210">
        <v>1.4320082483675105</v>
      </c>
      <c r="AK140" s="210">
        <v>1.4320082483675105</v>
      </c>
      <c r="AL140" s="210">
        <v>1.4320082483675105</v>
      </c>
      <c r="AM140" s="210">
        <v>1.4320082483675105</v>
      </c>
      <c r="AN140" s="210">
        <v>1.4320082483675105</v>
      </c>
      <c r="AO140" s="210">
        <v>1.4320082483675105</v>
      </c>
      <c r="AP140" s="210">
        <v>1.4320082483675105</v>
      </c>
      <c r="AQ140" s="210">
        <v>1.4320082483675105</v>
      </c>
      <c r="AR140" s="210">
        <v>1.4320082483675105</v>
      </c>
      <c r="AS140" s="210">
        <v>1.4320082483675105</v>
      </c>
      <c r="AT140" s="210">
        <v>1.4320082483675105</v>
      </c>
      <c r="AU140" s="210">
        <v>1.4320082483675105</v>
      </c>
      <c r="AV140" s="210">
        <v>1.4320082483675105</v>
      </c>
      <c r="AW140" s="210">
        <v>1.4320082483675105</v>
      </c>
      <c r="AX140" s="210">
        <v>1.4320082483675105</v>
      </c>
      <c r="AY140" s="210">
        <v>1.4320082483675105</v>
      </c>
      <c r="AZ140" s="210">
        <v>1.4320082483675105</v>
      </c>
      <c r="BA140" s="210">
        <v>1.4320082483675105</v>
      </c>
      <c r="BB140" s="210">
        <v>1.4320082483675105</v>
      </c>
      <c r="BC140" s="211">
        <v>164.90368112719648</v>
      </c>
      <c r="BD140" s="211">
        <v>164.90368112719648</v>
      </c>
      <c r="BE140" s="211">
        <v>164.90368112719648</v>
      </c>
      <c r="BF140" s="211">
        <v>164.90368112719648</v>
      </c>
      <c r="BG140" s="211">
        <v>164.90368112719648</v>
      </c>
      <c r="BH140" s="211">
        <v>164.90368112719648</v>
      </c>
      <c r="BI140" s="211">
        <v>164.90368112719648</v>
      </c>
      <c r="BJ140" s="211">
        <v>164.90368112719648</v>
      </c>
      <c r="BK140" s="211">
        <v>164.90368112719648</v>
      </c>
      <c r="BL140" s="211">
        <v>164.90368112719648</v>
      </c>
      <c r="BM140" s="211">
        <v>164.90368112719648</v>
      </c>
      <c r="BN140" s="211">
        <v>164.90368112719648</v>
      </c>
      <c r="BO140" s="211">
        <v>164.90368112719648</v>
      </c>
      <c r="BP140" s="211">
        <v>164.90368112719648</v>
      </c>
      <c r="BQ140" s="211">
        <v>164.90368112719648</v>
      </c>
      <c r="BR140" s="211">
        <v>164.90368112719648</v>
      </c>
      <c r="BS140" s="211">
        <v>164.90368112719648</v>
      </c>
      <c r="BT140" s="211">
        <v>164.90368112719648</v>
      </c>
      <c r="BU140" s="211">
        <v>164.90368112719648</v>
      </c>
      <c r="BV140" s="211">
        <v>164.90368112719648</v>
      </c>
      <c r="BW140" s="211">
        <v>164.90368112719648</v>
      </c>
      <c r="BX140" s="211">
        <v>164.90368112719648</v>
      </c>
      <c r="BY140" s="211">
        <v>164.90368112719648</v>
      </c>
      <c r="BZ140" s="211">
        <v>164.90368112719648</v>
      </c>
      <c r="CA140" s="211">
        <v>164.90368112719648</v>
      </c>
      <c r="CB140" s="211">
        <v>164.90368112719648</v>
      </c>
      <c r="CC140" s="211" t="s">
        <v>132</v>
      </c>
      <c r="CD140" s="211" t="s">
        <v>132</v>
      </c>
      <c r="CE140" s="211" t="s">
        <v>132</v>
      </c>
      <c r="CF140" s="211" t="s">
        <v>132</v>
      </c>
      <c r="CG140" s="211" t="s">
        <v>132</v>
      </c>
      <c r="CH140" s="211" t="s">
        <v>132</v>
      </c>
      <c r="CI140" s="211" t="s">
        <v>132</v>
      </c>
      <c r="CJ140" s="211" t="s">
        <v>132</v>
      </c>
      <c r="CK140" s="211" t="s">
        <v>132</v>
      </c>
      <c r="CL140" s="211" t="s">
        <v>132</v>
      </c>
      <c r="CM140" s="211" t="s">
        <v>132</v>
      </c>
      <c r="CN140" s="211" t="s">
        <v>132</v>
      </c>
      <c r="CO140" s="211" t="s">
        <v>132</v>
      </c>
      <c r="CP140" s="211" t="s">
        <v>132</v>
      </c>
      <c r="CQ140" s="211" t="s">
        <v>132</v>
      </c>
      <c r="CR140" s="211" t="s">
        <v>132</v>
      </c>
      <c r="CS140" s="211" t="s">
        <v>132</v>
      </c>
      <c r="CT140" s="211" t="s">
        <v>132</v>
      </c>
      <c r="CU140" s="211" t="s">
        <v>132</v>
      </c>
      <c r="CV140" s="211" t="s">
        <v>132</v>
      </c>
      <c r="CW140" s="211" t="s">
        <v>132</v>
      </c>
      <c r="CX140" s="211" t="s">
        <v>132</v>
      </c>
      <c r="CY140" s="211" t="s">
        <v>132</v>
      </c>
      <c r="CZ140" s="211" t="s">
        <v>132</v>
      </c>
      <c r="DA140" s="211" t="s">
        <v>132</v>
      </c>
      <c r="DB140" s="211" t="s">
        <v>132</v>
      </c>
      <c r="DC140" s="211">
        <v>0</v>
      </c>
      <c r="DD140" s="211">
        <v>0</v>
      </c>
      <c r="DE140" s="211">
        <v>0</v>
      </c>
      <c r="DF140" s="211">
        <v>0</v>
      </c>
      <c r="DG140" s="211">
        <v>0</v>
      </c>
      <c r="DH140" s="211">
        <v>0</v>
      </c>
      <c r="DI140" s="211">
        <v>0</v>
      </c>
      <c r="DJ140" s="211">
        <v>0</v>
      </c>
      <c r="DK140" s="211">
        <v>0</v>
      </c>
      <c r="DL140" s="211">
        <v>0</v>
      </c>
      <c r="DM140" s="211">
        <v>0</v>
      </c>
      <c r="DN140" s="211">
        <v>0</v>
      </c>
      <c r="DO140" s="211">
        <v>0</v>
      </c>
      <c r="DP140" s="211">
        <v>0</v>
      </c>
      <c r="DQ140" s="211">
        <v>0</v>
      </c>
      <c r="DR140" s="211">
        <v>0</v>
      </c>
      <c r="DS140" s="211">
        <v>0</v>
      </c>
      <c r="DT140" s="211">
        <v>0</v>
      </c>
      <c r="DU140" s="211">
        <v>0</v>
      </c>
      <c r="DV140" s="211">
        <v>0</v>
      </c>
      <c r="DW140" s="211">
        <v>0</v>
      </c>
      <c r="DX140" s="211">
        <v>0</v>
      </c>
      <c r="DY140" s="211">
        <v>0</v>
      </c>
      <c r="DZ140" s="211">
        <v>0</v>
      </c>
      <c r="EA140" s="211">
        <v>0</v>
      </c>
      <c r="EB140" s="211">
        <v>0</v>
      </c>
    </row>
    <row r="141" spans="1:132" x14ac:dyDescent="0.2">
      <c r="A141" s="209">
        <v>39</v>
      </c>
      <c r="B141" s="209" t="s">
        <v>1034</v>
      </c>
      <c r="C141" s="210">
        <v>0</v>
      </c>
      <c r="D141" s="210">
        <v>0</v>
      </c>
      <c r="E141" s="210">
        <v>0</v>
      </c>
      <c r="F141" s="210">
        <v>0</v>
      </c>
      <c r="G141" s="210">
        <v>0</v>
      </c>
      <c r="H141" s="210">
        <v>0</v>
      </c>
      <c r="I141" s="210">
        <v>0</v>
      </c>
      <c r="J141" s="210">
        <v>0</v>
      </c>
      <c r="K141" s="210">
        <v>0</v>
      </c>
      <c r="L141" s="210">
        <v>0</v>
      </c>
      <c r="M141" s="210">
        <v>0</v>
      </c>
      <c r="N141" s="210">
        <v>0</v>
      </c>
      <c r="O141" s="210">
        <v>0</v>
      </c>
      <c r="P141" s="210">
        <v>0</v>
      </c>
      <c r="Q141" s="210">
        <v>0</v>
      </c>
      <c r="R141" s="210">
        <v>0</v>
      </c>
      <c r="S141" s="210">
        <v>0</v>
      </c>
      <c r="T141" s="210">
        <v>0</v>
      </c>
      <c r="U141" s="210">
        <v>0</v>
      </c>
      <c r="V141" s="210">
        <v>0</v>
      </c>
      <c r="W141" s="210">
        <v>0</v>
      </c>
      <c r="X141" s="210">
        <v>0</v>
      </c>
      <c r="Y141" s="210">
        <v>0</v>
      </c>
      <c r="Z141" s="210">
        <v>0</v>
      </c>
      <c r="AA141" s="210">
        <v>0</v>
      </c>
      <c r="AB141" s="210">
        <v>0</v>
      </c>
      <c r="AC141" s="210">
        <v>1.4320082483675105</v>
      </c>
      <c r="AD141" s="210">
        <v>1.4320082483675105</v>
      </c>
      <c r="AE141" s="210">
        <v>1.4320082483675105</v>
      </c>
      <c r="AF141" s="210">
        <v>1.4320082483675105</v>
      </c>
      <c r="AG141" s="210">
        <v>1.4320082483675105</v>
      </c>
      <c r="AH141" s="210">
        <v>1.4320082483675105</v>
      </c>
      <c r="AI141" s="210">
        <v>1.4320082483675105</v>
      </c>
      <c r="AJ141" s="210">
        <v>1.4320082483675105</v>
      </c>
      <c r="AK141" s="210">
        <v>1.4320082483675105</v>
      </c>
      <c r="AL141" s="210">
        <v>1.4320082483675105</v>
      </c>
      <c r="AM141" s="210">
        <v>1.4320082483675105</v>
      </c>
      <c r="AN141" s="210">
        <v>1.4320082483675105</v>
      </c>
      <c r="AO141" s="210">
        <v>1.4320082483675105</v>
      </c>
      <c r="AP141" s="210">
        <v>1.4320082483675105</v>
      </c>
      <c r="AQ141" s="210">
        <v>1.4320082483675105</v>
      </c>
      <c r="AR141" s="210">
        <v>1.4320082483675105</v>
      </c>
      <c r="AS141" s="210">
        <v>1.4320082483675105</v>
      </c>
      <c r="AT141" s="210">
        <v>1.4320082483675105</v>
      </c>
      <c r="AU141" s="210">
        <v>1.4320082483675105</v>
      </c>
      <c r="AV141" s="210">
        <v>1.4320082483675105</v>
      </c>
      <c r="AW141" s="210">
        <v>1.4320082483675105</v>
      </c>
      <c r="AX141" s="210">
        <v>1.4320082483675105</v>
      </c>
      <c r="AY141" s="210">
        <v>1.4320082483675105</v>
      </c>
      <c r="AZ141" s="210">
        <v>1.4320082483675105</v>
      </c>
      <c r="BA141" s="210">
        <v>1.4320082483675105</v>
      </c>
      <c r="BB141" s="210">
        <v>1.4320082483675105</v>
      </c>
      <c r="BC141" s="211">
        <v>164.75390485006008</v>
      </c>
      <c r="BD141" s="211">
        <v>164.75390485006008</v>
      </c>
      <c r="BE141" s="211">
        <v>164.75390485006008</v>
      </c>
      <c r="BF141" s="211">
        <v>164.75390485006008</v>
      </c>
      <c r="BG141" s="211">
        <v>164.75390485006008</v>
      </c>
      <c r="BH141" s="211">
        <v>164.75390485006008</v>
      </c>
      <c r="BI141" s="211">
        <v>164.75390485006008</v>
      </c>
      <c r="BJ141" s="211">
        <v>164.75390485006008</v>
      </c>
      <c r="BK141" s="211">
        <v>164.75390485006008</v>
      </c>
      <c r="BL141" s="211">
        <v>164.75390485006008</v>
      </c>
      <c r="BM141" s="211">
        <v>164.75390485006008</v>
      </c>
      <c r="BN141" s="211">
        <v>164.75390485006008</v>
      </c>
      <c r="BO141" s="211">
        <v>164.75390485006008</v>
      </c>
      <c r="BP141" s="211">
        <v>164.75390485006008</v>
      </c>
      <c r="BQ141" s="211">
        <v>164.75390485006008</v>
      </c>
      <c r="BR141" s="211">
        <v>164.75390485006008</v>
      </c>
      <c r="BS141" s="211">
        <v>164.75390485006008</v>
      </c>
      <c r="BT141" s="211">
        <v>164.75390485006008</v>
      </c>
      <c r="BU141" s="211">
        <v>164.75390485006008</v>
      </c>
      <c r="BV141" s="211">
        <v>164.75390485006008</v>
      </c>
      <c r="BW141" s="211">
        <v>164.75390485006008</v>
      </c>
      <c r="BX141" s="211">
        <v>164.75390485006008</v>
      </c>
      <c r="BY141" s="211">
        <v>164.75390485006008</v>
      </c>
      <c r="BZ141" s="211">
        <v>164.75390485006008</v>
      </c>
      <c r="CA141" s="211">
        <v>164.75390485006008</v>
      </c>
      <c r="CB141" s="211">
        <v>164.75390485006008</v>
      </c>
      <c r="CC141" s="211" t="s">
        <v>132</v>
      </c>
      <c r="CD141" s="211" t="s">
        <v>132</v>
      </c>
      <c r="CE141" s="211" t="s">
        <v>132</v>
      </c>
      <c r="CF141" s="211" t="s">
        <v>132</v>
      </c>
      <c r="CG141" s="211" t="s">
        <v>132</v>
      </c>
      <c r="CH141" s="211" t="s">
        <v>132</v>
      </c>
      <c r="CI141" s="211" t="s">
        <v>132</v>
      </c>
      <c r="CJ141" s="211" t="s">
        <v>132</v>
      </c>
      <c r="CK141" s="211" t="s">
        <v>132</v>
      </c>
      <c r="CL141" s="211" t="s">
        <v>132</v>
      </c>
      <c r="CM141" s="211" t="s">
        <v>132</v>
      </c>
      <c r="CN141" s="211" t="s">
        <v>132</v>
      </c>
      <c r="CO141" s="211" t="s">
        <v>132</v>
      </c>
      <c r="CP141" s="211" t="s">
        <v>132</v>
      </c>
      <c r="CQ141" s="211" t="s">
        <v>132</v>
      </c>
      <c r="CR141" s="211" t="s">
        <v>132</v>
      </c>
      <c r="CS141" s="211" t="s">
        <v>132</v>
      </c>
      <c r="CT141" s="211" t="s">
        <v>132</v>
      </c>
      <c r="CU141" s="211" t="s">
        <v>132</v>
      </c>
      <c r="CV141" s="211" t="s">
        <v>132</v>
      </c>
      <c r="CW141" s="211" t="s">
        <v>132</v>
      </c>
      <c r="CX141" s="211" t="s">
        <v>132</v>
      </c>
      <c r="CY141" s="211" t="s">
        <v>132</v>
      </c>
      <c r="CZ141" s="211" t="s">
        <v>132</v>
      </c>
      <c r="DA141" s="211" t="s">
        <v>132</v>
      </c>
      <c r="DB141" s="211" t="s">
        <v>132</v>
      </c>
      <c r="DC141" s="211">
        <v>0</v>
      </c>
      <c r="DD141" s="211">
        <v>0</v>
      </c>
      <c r="DE141" s="211">
        <v>0</v>
      </c>
      <c r="DF141" s="211">
        <v>0</v>
      </c>
      <c r="DG141" s="211">
        <v>0</v>
      </c>
      <c r="DH141" s="211">
        <v>0</v>
      </c>
      <c r="DI141" s="211">
        <v>0</v>
      </c>
      <c r="DJ141" s="211">
        <v>0</v>
      </c>
      <c r="DK141" s="211">
        <v>0</v>
      </c>
      <c r="DL141" s="211">
        <v>0</v>
      </c>
      <c r="DM141" s="211">
        <v>0</v>
      </c>
      <c r="DN141" s="211">
        <v>0</v>
      </c>
      <c r="DO141" s="211">
        <v>0</v>
      </c>
      <c r="DP141" s="211">
        <v>0</v>
      </c>
      <c r="DQ141" s="211">
        <v>0</v>
      </c>
      <c r="DR141" s="211">
        <v>0</v>
      </c>
      <c r="DS141" s="211">
        <v>0</v>
      </c>
      <c r="DT141" s="211">
        <v>0</v>
      </c>
      <c r="DU141" s="211">
        <v>0</v>
      </c>
      <c r="DV141" s="211">
        <v>0</v>
      </c>
      <c r="DW141" s="211">
        <v>0</v>
      </c>
      <c r="DX141" s="211">
        <v>0</v>
      </c>
      <c r="DY141" s="211">
        <v>0</v>
      </c>
      <c r="DZ141" s="211">
        <v>0</v>
      </c>
      <c r="EA141" s="211">
        <v>0</v>
      </c>
      <c r="EB141" s="211">
        <v>0</v>
      </c>
    </row>
    <row r="142" spans="1:132" ht="22.5" x14ac:dyDescent="0.2">
      <c r="A142" s="209">
        <v>40</v>
      </c>
      <c r="B142" s="209" t="s">
        <v>1037</v>
      </c>
      <c r="C142" s="210">
        <v>0</v>
      </c>
      <c r="D142" s="210">
        <v>0</v>
      </c>
      <c r="E142" s="210">
        <v>0</v>
      </c>
      <c r="F142" s="210">
        <v>0</v>
      </c>
      <c r="G142" s="210">
        <v>0</v>
      </c>
      <c r="H142" s="210">
        <v>0</v>
      </c>
      <c r="I142" s="210">
        <v>0</v>
      </c>
      <c r="J142" s="210">
        <v>0</v>
      </c>
      <c r="K142" s="210">
        <v>0</v>
      </c>
      <c r="L142" s="210">
        <v>0</v>
      </c>
      <c r="M142" s="210">
        <v>0</v>
      </c>
      <c r="N142" s="210">
        <v>0</v>
      </c>
      <c r="O142" s="210">
        <v>0</v>
      </c>
      <c r="P142" s="210">
        <v>0</v>
      </c>
      <c r="Q142" s="210">
        <v>0</v>
      </c>
      <c r="R142" s="210">
        <v>0</v>
      </c>
      <c r="S142" s="210">
        <v>0</v>
      </c>
      <c r="T142" s="210">
        <v>0</v>
      </c>
      <c r="U142" s="210">
        <v>0</v>
      </c>
      <c r="V142" s="210">
        <v>0</v>
      </c>
      <c r="W142" s="210">
        <v>0</v>
      </c>
      <c r="X142" s="210">
        <v>0</v>
      </c>
      <c r="Y142" s="210">
        <v>0</v>
      </c>
      <c r="Z142" s="210">
        <v>0</v>
      </c>
      <c r="AA142" s="210">
        <v>0</v>
      </c>
      <c r="AB142" s="210">
        <v>0</v>
      </c>
      <c r="AC142" s="210">
        <v>20.39983680130559</v>
      </c>
      <c r="AD142" s="210">
        <v>20.39983680130559</v>
      </c>
      <c r="AE142" s="210">
        <v>20.39983680130559</v>
      </c>
      <c r="AF142" s="210">
        <v>20.39983680130559</v>
      </c>
      <c r="AG142" s="210">
        <v>0</v>
      </c>
      <c r="AH142" s="210">
        <v>0</v>
      </c>
      <c r="AI142" s="210">
        <v>0</v>
      </c>
      <c r="AJ142" s="210">
        <v>0</v>
      </c>
      <c r="AK142" s="210">
        <v>0</v>
      </c>
      <c r="AL142" s="210">
        <v>0</v>
      </c>
      <c r="AM142" s="210">
        <v>0</v>
      </c>
      <c r="AN142" s="210">
        <v>0</v>
      </c>
      <c r="AO142" s="210">
        <v>0</v>
      </c>
      <c r="AP142" s="210">
        <v>0</v>
      </c>
      <c r="AQ142" s="210">
        <v>0</v>
      </c>
      <c r="AR142" s="210">
        <v>0</v>
      </c>
      <c r="AS142" s="210">
        <v>0</v>
      </c>
      <c r="AT142" s="210">
        <v>0</v>
      </c>
      <c r="AU142" s="210">
        <v>0</v>
      </c>
      <c r="AV142" s="210">
        <v>0</v>
      </c>
      <c r="AW142" s="210">
        <v>0</v>
      </c>
      <c r="AX142" s="210">
        <v>0</v>
      </c>
      <c r="AY142" s="210">
        <v>0</v>
      </c>
      <c r="AZ142" s="210">
        <v>0</v>
      </c>
      <c r="BA142" s="210">
        <v>0</v>
      </c>
      <c r="BB142" s="210">
        <v>0</v>
      </c>
      <c r="BC142" s="211">
        <v>191.72113289760352</v>
      </c>
      <c r="BD142" s="211">
        <v>191.72113289760352</v>
      </c>
      <c r="BE142" s="211">
        <v>191.72113289760352</v>
      </c>
      <c r="BF142" s="211">
        <v>191.72113289760352</v>
      </c>
      <c r="BG142" s="211">
        <v>169.13943355119829</v>
      </c>
      <c r="BH142" s="211">
        <v>169.13943355119829</v>
      </c>
      <c r="BI142" s="211">
        <v>169.13943355119829</v>
      </c>
      <c r="BJ142" s="211">
        <v>169.13943355119829</v>
      </c>
      <c r="BK142" s="211">
        <v>169.13943355119829</v>
      </c>
      <c r="BL142" s="211">
        <v>169.13943355119829</v>
      </c>
      <c r="BM142" s="211">
        <v>169.13943355119829</v>
      </c>
      <c r="BN142" s="211">
        <v>169.13943355119829</v>
      </c>
      <c r="BO142" s="211">
        <v>169.13943355119829</v>
      </c>
      <c r="BP142" s="211">
        <v>169.13943355119829</v>
      </c>
      <c r="BQ142" s="211">
        <v>169.13943355119829</v>
      </c>
      <c r="BR142" s="211">
        <v>169.13943355119829</v>
      </c>
      <c r="BS142" s="211">
        <v>169.13943355119829</v>
      </c>
      <c r="BT142" s="211">
        <v>169.13943355119829</v>
      </c>
      <c r="BU142" s="211">
        <v>169.13943355119829</v>
      </c>
      <c r="BV142" s="211">
        <v>169.13943355119829</v>
      </c>
      <c r="BW142" s="211">
        <v>169.13943355119829</v>
      </c>
      <c r="BX142" s="211">
        <v>169.13943355119829</v>
      </c>
      <c r="BY142" s="211">
        <v>169.13943355119829</v>
      </c>
      <c r="BZ142" s="211">
        <v>169.13943355119829</v>
      </c>
      <c r="CA142" s="211">
        <v>169.13943355119829</v>
      </c>
      <c r="CB142" s="211">
        <v>169.13943355119829</v>
      </c>
      <c r="CC142" s="211" t="s">
        <v>132</v>
      </c>
      <c r="CD142" s="211" t="s">
        <v>132</v>
      </c>
      <c r="CE142" s="211" t="s">
        <v>132</v>
      </c>
      <c r="CF142" s="211" t="s">
        <v>132</v>
      </c>
      <c r="CG142" s="211" t="s">
        <v>132</v>
      </c>
      <c r="CH142" s="211" t="s">
        <v>132</v>
      </c>
      <c r="CI142" s="211" t="s">
        <v>132</v>
      </c>
      <c r="CJ142" s="211" t="s">
        <v>132</v>
      </c>
      <c r="CK142" s="211" t="s">
        <v>132</v>
      </c>
      <c r="CL142" s="211" t="s">
        <v>132</v>
      </c>
      <c r="CM142" s="211" t="s">
        <v>132</v>
      </c>
      <c r="CN142" s="211" t="s">
        <v>132</v>
      </c>
      <c r="CO142" s="211" t="s">
        <v>132</v>
      </c>
      <c r="CP142" s="211" t="s">
        <v>132</v>
      </c>
      <c r="CQ142" s="211" t="s">
        <v>132</v>
      </c>
      <c r="CR142" s="211" t="s">
        <v>132</v>
      </c>
      <c r="CS142" s="211" t="s">
        <v>132</v>
      </c>
      <c r="CT142" s="211" t="s">
        <v>132</v>
      </c>
      <c r="CU142" s="211" t="s">
        <v>132</v>
      </c>
      <c r="CV142" s="211" t="s">
        <v>132</v>
      </c>
      <c r="CW142" s="211" t="s">
        <v>132</v>
      </c>
      <c r="CX142" s="211" t="s">
        <v>132</v>
      </c>
      <c r="CY142" s="211" t="s">
        <v>132</v>
      </c>
      <c r="CZ142" s="211" t="s">
        <v>132</v>
      </c>
      <c r="DA142" s="211" t="s">
        <v>132</v>
      </c>
      <c r="DB142" s="211" t="s">
        <v>132</v>
      </c>
      <c r="DC142" s="211">
        <v>0</v>
      </c>
      <c r="DD142" s="211">
        <v>0</v>
      </c>
      <c r="DE142" s="211">
        <v>0</v>
      </c>
      <c r="DF142" s="211">
        <v>0</v>
      </c>
      <c r="DG142" s="211">
        <v>0</v>
      </c>
      <c r="DH142" s="211">
        <v>0</v>
      </c>
      <c r="DI142" s="211">
        <v>0</v>
      </c>
      <c r="DJ142" s="211">
        <v>0</v>
      </c>
      <c r="DK142" s="211">
        <v>0</v>
      </c>
      <c r="DL142" s="211">
        <v>0</v>
      </c>
      <c r="DM142" s="211">
        <v>0</v>
      </c>
      <c r="DN142" s="211">
        <v>0</v>
      </c>
      <c r="DO142" s="211">
        <v>0</v>
      </c>
      <c r="DP142" s="211">
        <v>0</v>
      </c>
      <c r="DQ142" s="211">
        <v>0</v>
      </c>
      <c r="DR142" s="211">
        <v>0</v>
      </c>
      <c r="DS142" s="211">
        <v>0</v>
      </c>
      <c r="DT142" s="211">
        <v>0</v>
      </c>
      <c r="DU142" s="211">
        <v>0</v>
      </c>
      <c r="DV142" s="211">
        <v>0</v>
      </c>
      <c r="DW142" s="211">
        <v>0</v>
      </c>
      <c r="DX142" s="211">
        <v>0</v>
      </c>
      <c r="DY142" s="211">
        <v>0</v>
      </c>
      <c r="DZ142" s="211">
        <v>0</v>
      </c>
      <c r="EA142" s="211">
        <v>0</v>
      </c>
      <c r="EB142" s="211">
        <v>0</v>
      </c>
    </row>
    <row r="143" spans="1:132" x14ac:dyDescent="0.2">
      <c r="A143" s="209">
        <v>41</v>
      </c>
      <c r="B143" s="209" t="s">
        <v>1039</v>
      </c>
      <c r="C143" s="210">
        <v>0.28274117569839596</v>
      </c>
      <c r="D143" s="210">
        <v>0.28274117569839596</v>
      </c>
      <c r="E143" s="210">
        <v>0.28274117569839596</v>
      </c>
      <c r="F143" s="210">
        <v>0.28274117569839596</v>
      </c>
      <c r="G143" s="210">
        <v>0.28274117569839596</v>
      </c>
      <c r="H143" s="210">
        <v>0.28274117569839596</v>
      </c>
      <c r="I143" s="210">
        <v>0.28274117569839596</v>
      </c>
      <c r="J143" s="210">
        <v>0.25485182553833896</v>
      </c>
      <c r="K143" s="210">
        <v>0.25485182553833896</v>
      </c>
      <c r="L143" s="210">
        <v>0.25485182553833896</v>
      </c>
      <c r="M143" s="210">
        <v>0.25485182553833896</v>
      </c>
      <c r="N143" s="210">
        <v>0.25485182553833896</v>
      </c>
      <c r="O143" s="210">
        <v>0.25485182553833896</v>
      </c>
      <c r="P143" s="210">
        <v>0.25485182553833896</v>
      </c>
      <c r="Q143" s="210">
        <v>0.25485182553833896</v>
      </c>
      <c r="R143" s="210">
        <v>0.25485182553833896</v>
      </c>
      <c r="S143" s="210">
        <v>0.25485182553833896</v>
      </c>
      <c r="T143" s="210">
        <v>0.25485182553833896</v>
      </c>
      <c r="U143" s="210">
        <v>0.25485182553833896</v>
      </c>
      <c r="V143" s="210">
        <v>0.25485182553833896</v>
      </c>
      <c r="W143" s="210">
        <v>0.25485182553833896</v>
      </c>
      <c r="X143" s="210">
        <v>0.25485182553833896</v>
      </c>
      <c r="Y143" s="210">
        <v>0.25485182553833896</v>
      </c>
      <c r="Z143" s="210">
        <v>0.25485182553833896</v>
      </c>
      <c r="AA143" s="210">
        <v>0.25485182553833896</v>
      </c>
      <c r="AB143" s="210">
        <v>0.25485182553833896</v>
      </c>
      <c r="AC143" s="210">
        <v>0.14121962402567628</v>
      </c>
      <c r="AD143" s="210">
        <v>0.14121962402567628</v>
      </c>
      <c r="AE143" s="210">
        <v>0.14121962402567628</v>
      </c>
      <c r="AF143" s="210">
        <v>0.14121962402567628</v>
      </c>
      <c r="AG143" s="210">
        <v>0.14121962402567628</v>
      </c>
      <c r="AH143" s="210">
        <v>0.14121962402567628</v>
      </c>
      <c r="AI143" s="210">
        <v>0.14121962402567628</v>
      </c>
      <c r="AJ143" s="210">
        <v>0</v>
      </c>
      <c r="AK143" s="210">
        <v>0</v>
      </c>
      <c r="AL143" s="210">
        <v>0</v>
      </c>
      <c r="AM143" s="210">
        <v>0</v>
      </c>
      <c r="AN143" s="210">
        <v>0</v>
      </c>
      <c r="AO143" s="210">
        <v>0</v>
      </c>
      <c r="AP143" s="210">
        <v>0</v>
      </c>
      <c r="AQ143" s="210">
        <v>0</v>
      </c>
      <c r="AR143" s="210">
        <v>0</v>
      </c>
      <c r="AS143" s="210">
        <v>0</v>
      </c>
      <c r="AT143" s="210">
        <v>0</v>
      </c>
      <c r="AU143" s="210">
        <v>0</v>
      </c>
      <c r="AV143" s="210">
        <v>0</v>
      </c>
      <c r="AW143" s="210">
        <v>0</v>
      </c>
      <c r="AX143" s="210">
        <v>0</v>
      </c>
      <c r="AY143" s="210">
        <v>0</v>
      </c>
      <c r="AZ143" s="210">
        <v>0</v>
      </c>
      <c r="BA143" s="210">
        <v>0</v>
      </c>
      <c r="BB143" s="210">
        <v>0</v>
      </c>
      <c r="BC143" s="211">
        <v>162.3130077145529</v>
      </c>
      <c r="BD143" s="211">
        <v>162.3130077145529</v>
      </c>
      <c r="BE143" s="211">
        <v>162.3130077145529</v>
      </c>
      <c r="BF143" s="211">
        <v>162.3130077145529</v>
      </c>
      <c r="BG143" s="211">
        <v>162.3130077145529</v>
      </c>
      <c r="BH143" s="211">
        <v>162.3130077145529</v>
      </c>
      <c r="BI143" s="211">
        <v>162.3130077145529</v>
      </c>
      <c r="BJ143" s="211">
        <v>162.3130077145529</v>
      </c>
      <c r="BK143" s="211">
        <v>162.3130077145529</v>
      </c>
      <c r="BL143" s="211">
        <v>162.3130077145529</v>
      </c>
      <c r="BM143" s="211">
        <v>162.3130077145529</v>
      </c>
      <c r="BN143" s="211">
        <v>162.3130077145529</v>
      </c>
      <c r="BO143" s="211">
        <v>162.3130077145529</v>
      </c>
      <c r="BP143" s="211">
        <v>162.3130077145529</v>
      </c>
      <c r="BQ143" s="211">
        <v>162.3130077145529</v>
      </c>
      <c r="BR143" s="211">
        <v>162.3130077145529</v>
      </c>
      <c r="BS143" s="211">
        <v>162.3130077145529</v>
      </c>
      <c r="BT143" s="211">
        <v>162.3130077145529</v>
      </c>
      <c r="BU143" s="211">
        <v>162.3130077145529</v>
      </c>
      <c r="BV143" s="211">
        <v>162.3130077145529</v>
      </c>
      <c r="BW143" s="211">
        <v>162.3130077145529</v>
      </c>
      <c r="BX143" s="211">
        <v>162.3130077145529</v>
      </c>
      <c r="BY143" s="211">
        <v>162.3130077145529</v>
      </c>
      <c r="BZ143" s="211">
        <v>162.3130077145529</v>
      </c>
      <c r="CA143" s="211">
        <v>162.3130077145529</v>
      </c>
      <c r="CB143" s="211">
        <v>162.3130077145529</v>
      </c>
      <c r="CC143" s="211">
        <v>4.0156660768705601</v>
      </c>
      <c r="CD143" s="211">
        <v>4.0156660768705601</v>
      </c>
      <c r="CE143" s="211">
        <v>4.0156660768705601</v>
      </c>
      <c r="CF143" s="211">
        <v>4.0156660768705601</v>
      </c>
      <c r="CG143" s="211">
        <v>4.0156660768705601</v>
      </c>
      <c r="CH143" s="211">
        <v>4.0156660768705601</v>
      </c>
      <c r="CI143" s="211">
        <v>4.0156660768705601</v>
      </c>
      <c r="CJ143" s="211">
        <v>4.0156660768705601</v>
      </c>
      <c r="CK143" s="211">
        <v>3.7830670719336532</v>
      </c>
      <c r="CL143" s="211">
        <v>3.7830670719336532</v>
      </c>
      <c r="CM143" s="211">
        <v>3.7830670719336532</v>
      </c>
      <c r="CN143" s="211">
        <v>3.7830670719336532</v>
      </c>
      <c r="CO143" s="211">
        <v>3.7830670719336532</v>
      </c>
      <c r="CP143" s="211">
        <v>3.7830670719336532</v>
      </c>
      <c r="CQ143" s="211">
        <v>3.7830670719336532</v>
      </c>
      <c r="CR143" s="211">
        <v>3.7830670719336532</v>
      </c>
      <c r="CS143" s="211">
        <v>3.7830670719336532</v>
      </c>
      <c r="CT143" s="211">
        <v>3.7830670719336532</v>
      </c>
      <c r="CU143" s="211">
        <v>3.7830670719336532</v>
      </c>
      <c r="CV143" s="211">
        <v>3.7830670719336532</v>
      </c>
      <c r="CW143" s="211">
        <v>3.7830670719336532</v>
      </c>
      <c r="CX143" s="211">
        <v>3.7830670719336532</v>
      </c>
      <c r="CY143" s="211">
        <v>3.7830670719336532</v>
      </c>
      <c r="CZ143" s="211">
        <v>3.7830670719336532</v>
      </c>
      <c r="DA143" s="211">
        <v>3.7830670719336532</v>
      </c>
      <c r="DB143" s="211">
        <v>3.7830670719336532</v>
      </c>
      <c r="DC143" s="211">
        <v>14991.951198741937</v>
      </c>
      <c r="DD143" s="211">
        <v>14991.951198741937</v>
      </c>
      <c r="DE143" s="211">
        <v>14991.951198741937</v>
      </c>
      <c r="DF143" s="211">
        <v>14991.951198741937</v>
      </c>
      <c r="DG143" s="211">
        <v>14991.951198741937</v>
      </c>
      <c r="DH143" s="211">
        <v>14991.951198741937</v>
      </c>
      <c r="DI143" s="211">
        <v>14991.951198741937</v>
      </c>
      <c r="DJ143" s="211">
        <v>14991.951198741937</v>
      </c>
      <c r="DK143" s="211">
        <v>14123.573982076658</v>
      </c>
      <c r="DL143" s="211">
        <v>14123.573982076658</v>
      </c>
      <c r="DM143" s="211">
        <v>14123.573982076658</v>
      </c>
      <c r="DN143" s="211">
        <v>14123.573982076658</v>
      </c>
      <c r="DO143" s="211">
        <v>14123.573982076658</v>
      </c>
      <c r="DP143" s="211">
        <v>14123.573982076658</v>
      </c>
      <c r="DQ143" s="211">
        <v>14123.573982076658</v>
      </c>
      <c r="DR143" s="211">
        <v>14123.573982076658</v>
      </c>
      <c r="DS143" s="211">
        <v>14123.573982076658</v>
      </c>
      <c r="DT143" s="211">
        <v>14123.573982076658</v>
      </c>
      <c r="DU143" s="211">
        <v>14123.573982076658</v>
      </c>
      <c r="DV143" s="211">
        <v>14123.573982076658</v>
      </c>
      <c r="DW143" s="211">
        <v>14123.573982076658</v>
      </c>
      <c r="DX143" s="211">
        <v>14123.573982076658</v>
      </c>
      <c r="DY143" s="211">
        <v>14123.573982076658</v>
      </c>
      <c r="DZ143" s="211">
        <v>14123.573982076658</v>
      </c>
      <c r="EA143" s="211">
        <v>14123.573982076658</v>
      </c>
      <c r="EB143" s="211">
        <v>14123.573982076658</v>
      </c>
    </row>
    <row r="144" spans="1:132" ht="22.5" x14ac:dyDescent="0.2">
      <c r="A144" s="209">
        <v>42</v>
      </c>
      <c r="B144" s="209" t="s">
        <v>1040</v>
      </c>
      <c r="C144" s="210">
        <v>1.3966480446927374</v>
      </c>
      <c r="D144" s="210">
        <v>1.3966480446927374</v>
      </c>
      <c r="E144" s="210">
        <v>1.3966480446927374</v>
      </c>
      <c r="F144" s="210">
        <v>1.3966480446927374</v>
      </c>
      <c r="G144" s="210">
        <v>1.3966480446927374</v>
      </c>
      <c r="H144" s="210">
        <v>1.3966480446927374</v>
      </c>
      <c r="I144" s="210">
        <v>1.3966480446927374</v>
      </c>
      <c r="J144" s="210">
        <v>1.3966480446927374</v>
      </c>
      <c r="K144" s="210">
        <v>1.3966480446927374</v>
      </c>
      <c r="L144" s="210">
        <v>1.3966480446927374</v>
      </c>
      <c r="M144" s="210">
        <v>1.3966480446927374</v>
      </c>
      <c r="N144" s="210">
        <v>1.3966480446927374</v>
      </c>
      <c r="O144" s="210">
        <v>1.3966480446927374</v>
      </c>
      <c r="P144" s="210">
        <v>1.3966480446927374</v>
      </c>
      <c r="Q144" s="210">
        <v>1.3966480446927374</v>
      </c>
      <c r="R144" s="210">
        <v>1.3966480446927374</v>
      </c>
      <c r="S144" s="210">
        <v>1.3966480446927374</v>
      </c>
      <c r="T144" s="210">
        <v>1.3966480446927374</v>
      </c>
      <c r="U144" s="210">
        <v>1.3966480446927374</v>
      </c>
      <c r="V144" s="210">
        <v>1.3966480446927374</v>
      </c>
      <c r="W144" s="210">
        <v>1.3966480446927374</v>
      </c>
      <c r="X144" s="210">
        <v>1.3966480446927374</v>
      </c>
      <c r="Y144" s="210">
        <v>1.3966480446927374</v>
      </c>
      <c r="Z144" s="210">
        <v>1.3966480446927374</v>
      </c>
      <c r="AA144" s="210">
        <v>1.3966480446927374</v>
      </c>
      <c r="AB144" s="210">
        <v>1.3966480446927374</v>
      </c>
      <c r="AC144" s="210">
        <v>1.4534883720930232</v>
      </c>
      <c r="AD144" s="210">
        <v>1.4534883720930232</v>
      </c>
      <c r="AE144" s="210">
        <v>1.4534883720930232</v>
      </c>
      <c r="AF144" s="210">
        <v>1.4534883720930232</v>
      </c>
      <c r="AG144" s="210">
        <v>1.4534883720930232</v>
      </c>
      <c r="AH144" s="210">
        <v>1.4534883720930232</v>
      </c>
      <c r="AI144" s="210">
        <v>1.4534883720930232</v>
      </c>
      <c r="AJ144" s="210">
        <v>1.4534883720930232</v>
      </c>
      <c r="AK144" s="210">
        <v>1.4534883720930232</v>
      </c>
      <c r="AL144" s="210">
        <v>1.4534883720930232</v>
      </c>
      <c r="AM144" s="210">
        <v>1.4534883720930232</v>
      </c>
      <c r="AN144" s="210">
        <v>1.4534883720930232</v>
      </c>
      <c r="AO144" s="210">
        <v>1.4534883720930232</v>
      </c>
      <c r="AP144" s="210">
        <v>1.4534883720930232</v>
      </c>
      <c r="AQ144" s="210">
        <v>1.4534883720930232</v>
      </c>
      <c r="AR144" s="210">
        <v>1.4534883720930232</v>
      </c>
      <c r="AS144" s="210">
        <v>1.4534883720930232</v>
      </c>
      <c r="AT144" s="210">
        <v>1.4534883720930232</v>
      </c>
      <c r="AU144" s="210">
        <v>1.4534883720930232</v>
      </c>
      <c r="AV144" s="210">
        <v>1.4534883720930232</v>
      </c>
      <c r="AW144" s="210">
        <v>1.4534883720930232</v>
      </c>
      <c r="AX144" s="210">
        <v>1.4534883720930232</v>
      </c>
      <c r="AY144" s="210">
        <v>1.4534883720930232</v>
      </c>
      <c r="AZ144" s="210">
        <v>1.4534883720930232</v>
      </c>
      <c r="BA144" s="210">
        <v>1.4534883720930232</v>
      </c>
      <c r="BB144" s="210">
        <v>1.4534883720930232</v>
      </c>
      <c r="BC144" s="211">
        <v>159.10894596988481</v>
      </c>
      <c r="BD144" s="211">
        <v>159.10894596988481</v>
      </c>
      <c r="BE144" s="211">
        <v>159.10894596988481</v>
      </c>
      <c r="BF144" s="211">
        <v>159.10894596988481</v>
      </c>
      <c r="BG144" s="211">
        <v>159.10894596988481</v>
      </c>
      <c r="BH144" s="211">
        <v>159.10894596988481</v>
      </c>
      <c r="BI144" s="211">
        <v>159.10894596988481</v>
      </c>
      <c r="BJ144" s="211">
        <v>159.10894596988481</v>
      </c>
      <c r="BK144" s="211">
        <v>159.10894596988481</v>
      </c>
      <c r="BL144" s="211">
        <v>159.10894596988481</v>
      </c>
      <c r="BM144" s="211">
        <v>159.10894596988481</v>
      </c>
      <c r="BN144" s="211">
        <v>159.10894596988481</v>
      </c>
      <c r="BO144" s="211">
        <v>159.10894596988481</v>
      </c>
      <c r="BP144" s="211">
        <v>159.10894596988481</v>
      </c>
      <c r="BQ144" s="211">
        <v>159.10894596988481</v>
      </c>
      <c r="BR144" s="211">
        <v>159.10894596988481</v>
      </c>
      <c r="BS144" s="211">
        <v>159.10894596988481</v>
      </c>
      <c r="BT144" s="211">
        <v>159.10894596988481</v>
      </c>
      <c r="BU144" s="211">
        <v>159.10894596988481</v>
      </c>
      <c r="BV144" s="211">
        <v>159.10894596988481</v>
      </c>
      <c r="BW144" s="211">
        <v>159.10894596988481</v>
      </c>
      <c r="BX144" s="211">
        <v>159.10894596988481</v>
      </c>
      <c r="BY144" s="211">
        <v>159.10894596988481</v>
      </c>
      <c r="BZ144" s="211">
        <v>159.10894596988481</v>
      </c>
      <c r="CA144" s="211">
        <v>159.10894596988481</v>
      </c>
      <c r="CB144" s="211">
        <v>159.10894596988481</v>
      </c>
      <c r="CC144" s="211">
        <v>3.3586693974543662</v>
      </c>
      <c r="CD144" s="211">
        <v>3.3586693974543662</v>
      </c>
      <c r="CE144" s="211">
        <v>3.3586693974543662</v>
      </c>
      <c r="CF144" s="211">
        <v>3.3586693974543662</v>
      </c>
      <c r="CG144" s="211">
        <v>3.3586693974543662</v>
      </c>
      <c r="CH144" s="211">
        <v>3.3586693974543662</v>
      </c>
      <c r="CI144" s="211">
        <v>3.3586693974543662</v>
      </c>
      <c r="CJ144" s="211">
        <v>3.3586693974543662</v>
      </c>
      <c r="CK144" s="211">
        <v>3.3586693974543662</v>
      </c>
      <c r="CL144" s="211">
        <v>3.3586693974543662</v>
      </c>
      <c r="CM144" s="211">
        <v>3.3586693974543662</v>
      </c>
      <c r="CN144" s="211">
        <v>3.3586693974543662</v>
      </c>
      <c r="CO144" s="211">
        <v>3.3586693974543662</v>
      </c>
      <c r="CP144" s="211">
        <v>3.3586693974543662</v>
      </c>
      <c r="CQ144" s="211">
        <v>3.3586693974543662</v>
      </c>
      <c r="CR144" s="211">
        <v>3.3586693974543662</v>
      </c>
      <c r="CS144" s="211">
        <v>3.3586693974543662</v>
      </c>
      <c r="CT144" s="211">
        <v>3.3586693974543662</v>
      </c>
      <c r="CU144" s="211">
        <v>3.3586693974543662</v>
      </c>
      <c r="CV144" s="211">
        <v>3.3586693974543662</v>
      </c>
      <c r="CW144" s="211">
        <v>3.3586693974543662</v>
      </c>
      <c r="CX144" s="211">
        <v>3.3586693974543662</v>
      </c>
      <c r="CY144" s="211">
        <v>3.3586693974543662</v>
      </c>
      <c r="CZ144" s="211">
        <v>3.3586693974543662</v>
      </c>
      <c r="DA144" s="211">
        <v>3.3586693974543662</v>
      </c>
      <c r="DB144" s="211">
        <v>3.3586693974543662</v>
      </c>
      <c r="DC144" s="211">
        <v>204.65044372568943</v>
      </c>
      <c r="DD144" s="211">
        <v>204.65044372568943</v>
      </c>
      <c r="DE144" s="211">
        <v>204.65044372568943</v>
      </c>
      <c r="DF144" s="211">
        <v>204.65044372568943</v>
      </c>
      <c r="DG144" s="211">
        <v>204.65044372568943</v>
      </c>
      <c r="DH144" s="211">
        <v>204.65044372568943</v>
      </c>
      <c r="DI144" s="211">
        <v>204.65044372568943</v>
      </c>
      <c r="DJ144" s="211">
        <v>204.65044372568943</v>
      </c>
      <c r="DK144" s="211">
        <v>204.65044372568943</v>
      </c>
      <c r="DL144" s="211">
        <v>204.65044372568943</v>
      </c>
      <c r="DM144" s="211">
        <v>204.65044372568943</v>
      </c>
      <c r="DN144" s="211">
        <v>204.65044372568943</v>
      </c>
      <c r="DO144" s="211">
        <v>204.65044372568943</v>
      </c>
      <c r="DP144" s="211">
        <v>204.65044372568943</v>
      </c>
      <c r="DQ144" s="211">
        <v>204.65044372568943</v>
      </c>
      <c r="DR144" s="211">
        <v>204.65044372568943</v>
      </c>
      <c r="DS144" s="211">
        <v>204.65044372568943</v>
      </c>
      <c r="DT144" s="211">
        <v>204.65044372568943</v>
      </c>
      <c r="DU144" s="211">
        <v>204.65044372568943</v>
      </c>
      <c r="DV144" s="211">
        <v>204.65044372568943</v>
      </c>
      <c r="DW144" s="211">
        <v>204.65044372568943</v>
      </c>
      <c r="DX144" s="211">
        <v>204.65044372568943</v>
      </c>
      <c r="DY144" s="211">
        <v>204.65044372568943</v>
      </c>
      <c r="DZ144" s="211">
        <v>204.65044372568943</v>
      </c>
      <c r="EA144" s="211">
        <v>204.65044372568943</v>
      </c>
      <c r="EB144" s="211">
        <v>204.65044372568943</v>
      </c>
    </row>
    <row r="145" spans="1:132" x14ac:dyDescent="0.2">
      <c r="A145" s="209">
        <v>43</v>
      </c>
      <c r="B145" s="209" t="s">
        <v>1041</v>
      </c>
      <c r="C145" s="210">
        <v>0.28274117569839596</v>
      </c>
      <c r="D145" s="210">
        <v>0.28274117569839596</v>
      </c>
      <c r="E145" s="210">
        <v>0.28274117569839596</v>
      </c>
      <c r="F145" s="210">
        <v>0.28274117569839596</v>
      </c>
      <c r="G145" s="210">
        <v>0.28274117569839596</v>
      </c>
      <c r="H145" s="210">
        <v>0.28274117569839596</v>
      </c>
      <c r="I145" s="210">
        <v>0.28274117569839596</v>
      </c>
      <c r="J145" s="210">
        <v>0.28274117569839596</v>
      </c>
      <c r="K145" s="210">
        <v>0.28274117569839596</v>
      </c>
      <c r="L145" s="210">
        <v>0.28274117569839596</v>
      </c>
      <c r="M145" s="210">
        <v>0.28274117569839596</v>
      </c>
      <c r="N145" s="210">
        <v>0.28274117569839596</v>
      </c>
      <c r="O145" s="210">
        <v>0.28274117569839596</v>
      </c>
      <c r="P145" s="210">
        <v>0.28274117569839596</v>
      </c>
      <c r="Q145" s="210">
        <v>0.28274117569839596</v>
      </c>
      <c r="R145" s="210">
        <v>0.28274117569839596</v>
      </c>
      <c r="S145" s="210">
        <v>0.28274117569839596</v>
      </c>
      <c r="T145" s="210">
        <v>0.28274117569839596</v>
      </c>
      <c r="U145" s="210">
        <v>0.28274117569839596</v>
      </c>
      <c r="V145" s="210">
        <v>0.28274117569839596</v>
      </c>
      <c r="W145" s="210">
        <v>0.28274117569839596</v>
      </c>
      <c r="X145" s="210">
        <v>0.28274117569839596</v>
      </c>
      <c r="Y145" s="210">
        <v>0.28274117569839596</v>
      </c>
      <c r="Z145" s="210">
        <v>0.28274117569839596</v>
      </c>
      <c r="AA145" s="210">
        <v>0.28274117569839596</v>
      </c>
      <c r="AB145" s="210">
        <v>0.28274117569839596</v>
      </c>
      <c r="AC145" s="210">
        <v>0.27685492801771872</v>
      </c>
      <c r="AD145" s="210">
        <v>0.27685492801771872</v>
      </c>
      <c r="AE145" s="210">
        <v>0.27685492801771872</v>
      </c>
      <c r="AF145" s="210">
        <v>0.27685492801771872</v>
      </c>
      <c r="AG145" s="210">
        <v>0</v>
      </c>
      <c r="AH145" s="210">
        <v>0</v>
      </c>
      <c r="AI145" s="210">
        <v>0</v>
      </c>
      <c r="AJ145" s="210">
        <v>0</v>
      </c>
      <c r="AK145" s="210">
        <v>0</v>
      </c>
      <c r="AL145" s="210">
        <v>0</v>
      </c>
      <c r="AM145" s="210">
        <v>0</v>
      </c>
      <c r="AN145" s="210">
        <v>0</v>
      </c>
      <c r="AO145" s="210">
        <v>0</v>
      </c>
      <c r="AP145" s="210">
        <v>0</v>
      </c>
      <c r="AQ145" s="210">
        <v>0</v>
      </c>
      <c r="AR145" s="210">
        <v>0</v>
      </c>
      <c r="AS145" s="210">
        <v>0</v>
      </c>
      <c r="AT145" s="210">
        <v>0</v>
      </c>
      <c r="AU145" s="210">
        <v>0</v>
      </c>
      <c r="AV145" s="210">
        <v>0</v>
      </c>
      <c r="AW145" s="210">
        <v>0</v>
      </c>
      <c r="AX145" s="210">
        <v>0</v>
      </c>
      <c r="AY145" s="210">
        <v>0</v>
      </c>
      <c r="AZ145" s="210">
        <v>0</v>
      </c>
      <c r="BA145" s="210">
        <v>0</v>
      </c>
      <c r="BB145" s="210">
        <v>0</v>
      </c>
      <c r="BC145" s="211">
        <v>160.31933039136325</v>
      </c>
      <c r="BD145" s="211">
        <v>160.31933039136325</v>
      </c>
      <c r="BE145" s="211">
        <v>160.31933039136325</v>
      </c>
      <c r="BF145" s="211">
        <v>160.31933039136325</v>
      </c>
      <c r="BG145" s="211">
        <v>156.45141048824595</v>
      </c>
      <c r="BH145" s="211">
        <v>156.45141048824595</v>
      </c>
      <c r="BI145" s="211">
        <v>156.45141048824595</v>
      </c>
      <c r="BJ145" s="211">
        <v>156.45141048824595</v>
      </c>
      <c r="BK145" s="211">
        <v>156.45141048824595</v>
      </c>
      <c r="BL145" s="211">
        <v>156.45141048824595</v>
      </c>
      <c r="BM145" s="211">
        <v>156.45141048824595</v>
      </c>
      <c r="BN145" s="211">
        <v>156.45141048824595</v>
      </c>
      <c r="BO145" s="211">
        <v>156.45141048824595</v>
      </c>
      <c r="BP145" s="211">
        <v>156.45141048824595</v>
      </c>
      <c r="BQ145" s="211">
        <v>156.45141048824595</v>
      </c>
      <c r="BR145" s="211">
        <v>156.45141048824595</v>
      </c>
      <c r="BS145" s="211">
        <v>156.45141048824595</v>
      </c>
      <c r="BT145" s="211">
        <v>156.45141048824595</v>
      </c>
      <c r="BU145" s="211">
        <v>156.45141048824595</v>
      </c>
      <c r="BV145" s="211">
        <v>156.45141048824595</v>
      </c>
      <c r="BW145" s="211">
        <v>156.45141048824595</v>
      </c>
      <c r="BX145" s="211">
        <v>156.45141048824595</v>
      </c>
      <c r="BY145" s="211">
        <v>156.45141048824595</v>
      </c>
      <c r="BZ145" s="211">
        <v>156.45141048824595</v>
      </c>
      <c r="CA145" s="211">
        <v>156.45141048824595</v>
      </c>
      <c r="CB145" s="211">
        <v>156.45141048824595</v>
      </c>
      <c r="CC145" s="211">
        <v>4.5781104004095345</v>
      </c>
      <c r="CD145" s="211">
        <v>4.5781104004095345</v>
      </c>
      <c r="CE145" s="211">
        <v>4.5781104004095345</v>
      </c>
      <c r="CF145" s="211">
        <v>4.5781104004095345</v>
      </c>
      <c r="CG145" s="211">
        <v>4.5781104004095345</v>
      </c>
      <c r="CH145" s="211">
        <v>4.5781104004095345</v>
      </c>
      <c r="CI145" s="211">
        <v>4.5781104004095345</v>
      </c>
      <c r="CJ145" s="211">
        <v>4.5781104004095345</v>
      </c>
      <c r="CK145" s="211">
        <v>4.5781104004095345</v>
      </c>
      <c r="CL145" s="211">
        <v>4.5781104004095345</v>
      </c>
      <c r="CM145" s="211">
        <v>4.5781104004095345</v>
      </c>
      <c r="CN145" s="211">
        <v>4.5781104004095345</v>
      </c>
      <c r="CO145" s="211">
        <v>4.5781104004095345</v>
      </c>
      <c r="CP145" s="211">
        <v>4.5781104004095345</v>
      </c>
      <c r="CQ145" s="211">
        <v>4.5781104004095345</v>
      </c>
      <c r="CR145" s="211">
        <v>4.5781104004095345</v>
      </c>
      <c r="CS145" s="211">
        <v>4.5781104004095345</v>
      </c>
      <c r="CT145" s="211">
        <v>4.5781104004095345</v>
      </c>
      <c r="CU145" s="211">
        <v>4.5781104004095345</v>
      </c>
      <c r="CV145" s="211">
        <v>4.5781104004095345</v>
      </c>
      <c r="CW145" s="211">
        <v>4.5781104004095345</v>
      </c>
      <c r="CX145" s="211">
        <v>4.5781104004095345</v>
      </c>
      <c r="CY145" s="211">
        <v>4.5781104004095345</v>
      </c>
      <c r="CZ145" s="211">
        <v>4.5781104004095345</v>
      </c>
      <c r="DA145" s="211">
        <v>4.5781104004095345</v>
      </c>
      <c r="DB145" s="211">
        <v>4.5781104004095345</v>
      </c>
      <c r="DC145" s="211">
        <v>4205.4613700369964</v>
      </c>
      <c r="DD145" s="211">
        <v>4205.4613700369964</v>
      </c>
      <c r="DE145" s="211">
        <v>4205.4613700369964</v>
      </c>
      <c r="DF145" s="211">
        <v>4205.4613700369964</v>
      </c>
      <c r="DG145" s="211">
        <v>4205.4613700369964</v>
      </c>
      <c r="DH145" s="211">
        <v>4205.4613700369964</v>
      </c>
      <c r="DI145" s="211">
        <v>4205.4613700369964</v>
      </c>
      <c r="DJ145" s="211">
        <v>4205.4613700369964</v>
      </c>
      <c r="DK145" s="211">
        <v>4205.4613700369964</v>
      </c>
      <c r="DL145" s="211">
        <v>4205.4613700369964</v>
      </c>
      <c r="DM145" s="211">
        <v>4205.4613700369964</v>
      </c>
      <c r="DN145" s="211">
        <v>4205.4613700369964</v>
      </c>
      <c r="DO145" s="211">
        <v>4205.4613700369964</v>
      </c>
      <c r="DP145" s="211">
        <v>4205.4613700369964</v>
      </c>
      <c r="DQ145" s="211">
        <v>4205.4613700369964</v>
      </c>
      <c r="DR145" s="211">
        <v>4205.4613700369964</v>
      </c>
      <c r="DS145" s="211">
        <v>4205.4613700369964</v>
      </c>
      <c r="DT145" s="211">
        <v>4205.4613700369964</v>
      </c>
      <c r="DU145" s="211">
        <v>4205.4613700369964</v>
      </c>
      <c r="DV145" s="211">
        <v>4205.4613700369964</v>
      </c>
      <c r="DW145" s="211">
        <v>4205.4613700369964</v>
      </c>
      <c r="DX145" s="211">
        <v>4205.4613700369964</v>
      </c>
      <c r="DY145" s="211">
        <v>4205.4613700369964</v>
      </c>
      <c r="DZ145" s="211">
        <v>4205.4613700369964</v>
      </c>
      <c r="EA145" s="211">
        <v>4205.4613700369964</v>
      </c>
      <c r="EB145" s="211">
        <v>4205.4613700369964</v>
      </c>
    </row>
    <row r="146" spans="1:132" ht="22.5" x14ac:dyDescent="0.2">
      <c r="A146" s="209">
        <v>44</v>
      </c>
      <c r="B146" s="209" t="s">
        <v>1042</v>
      </c>
      <c r="C146" s="210">
        <v>0.43365134431916735</v>
      </c>
      <c r="D146" s="210">
        <v>0.43365134431916735</v>
      </c>
      <c r="E146" s="210">
        <v>0.43365134431916735</v>
      </c>
      <c r="F146" s="210">
        <v>0.43365134431916735</v>
      </c>
      <c r="G146" s="210">
        <v>0.43365134431916735</v>
      </c>
      <c r="H146" s="210">
        <v>0.43365134431916735</v>
      </c>
      <c r="I146" s="210">
        <v>0.43365134431916735</v>
      </c>
      <c r="J146" s="210">
        <v>0.43365134431916735</v>
      </c>
      <c r="K146" s="210">
        <v>0.43365134431916735</v>
      </c>
      <c r="L146" s="210">
        <v>0.43365134431916735</v>
      </c>
      <c r="M146" s="210">
        <v>0.43365134431916735</v>
      </c>
      <c r="N146" s="210">
        <v>0.43365134431916735</v>
      </c>
      <c r="O146" s="210">
        <v>0.43365134431916735</v>
      </c>
      <c r="P146" s="210">
        <v>0.43365134431916735</v>
      </c>
      <c r="Q146" s="210">
        <v>0.43365134431916735</v>
      </c>
      <c r="R146" s="210">
        <v>0.43365134431916735</v>
      </c>
      <c r="S146" s="210">
        <v>0.43365134431916735</v>
      </c>
      <c r="T146" s="210">
        <v>0.43365134431916735</v>
      </c>
      <c r="U146" s="210">
        <v>0.43365134431916735</v>
      </c>
      <c r="V146" s="210">
        <v>0.43365134431916735</v>
      </c>
      <c r="W146" s="210">
        <v>0.43365134431916735</v>
      </c>
      <c r="X146" s="210">
        <v>0.43365134431916735</v>
      </c>
      <c r="Y146" s="210">
        <v>0.43365134431916735</v>
      </c>
      <c r="Z146" s="210">
        <v>0.43365134431916735</v>
      </c>
      <c r="AA146" s="210">
        <v>0.43365134431916735</v>
      </c>
      <c r="AB146" s="210">
        <v>0.43365134431916735</v>
      </c>
      <c r="AC146" s="210">
        <v>0.27685492801771872</v>
      </c>
      <c r="AD146" s="210">
        <v>0.27685492801771872</v>
      </c>
      <c r="AE146" s="210">
        <v>0.27685492801771872</v>
      </c>
      <c r="AF146" s="210">
        <v>0.27685492801771872</v>
      </c>
      <c r="AG146" s="210">
        <v>0.27685492801771872</v>
      </c>
      <c r="AH146" s="210">
        <v>0.27685492801771872</v>
      </c>
      <c r="AI146" s="210">
        <v>0</v>
      </c>
      <c r="AJ146" s="210">
        <v>0</v>
      </c>
      <c r="AK146" s="210">
        <v>0</v>
      </c>
      <c r="AL146" s="210">
        <v>0</v>
      </c>
      <c r="AM146" s="210">
        <v>0</v>
      </c>
      <c r="AN146" s="210">
        <v>0</v>
      </c>
      <c r="AO146" s="210">
        <v>0</v>
      </c>
      <c r="AP146" s="210">
        <v>0</v>
      </c>
      <c r="AQ146" s="210">
        <v>0</v>
      </c>
      <c r="AR146" s="210">
        <v>0</v>
      </c>
      <c r="AS146" s="210">
        <v>0</v>
      </c>
      <c r="AT146" s="210">
        <v>0</v>
      </c>
      <c r="AU146" s="210">
        <v>0</v>
      </c>
      <c r="AV146" s="210">
        <v>0</v>
      </c>
      <c r="AW146" s="210">
        <v>0</v>
      </c>
      <c r="AX146" s="210">
        <v>0</v>
      </c>
      <c r="AY146" s="210">
        <v>0</v>
      </c>
      <c r="AZ146" s="210">
        <v>0</v>
      </c>
      <c r="BA146" s="210">
        <v>0</v>
      </c>
      <c r="BB146" s="210">
        <v>0</v>
      </c>
      <c r="BC146" s="211">
        <v>203.61641697852073</v>
      </c>
      <c r="BD146" s="211">
        <v>203.61641697852073</v>
      </c>
      <c r="BE146" s="211">
        <v>203.61641697852073</v>
      </c>
      <c r="BF146" s="211">
        <v>203.61641697852073</v>
      </c>
      <c r="BG146" s="211">
        <v>203.61641697852073</v>
      </c>
      <c r="BH146" s="211">
        <v>203.61641697852073</v>
      </c>
      <c r="BI146" s="211">
        <v>166.36071428571429</v>
      </c>
      <c r="BJ146" s="211">
        <v>166.36071428571429</v>
      </c>
      <c r="BK146" s="211">
        <v>166.36071428571429</v>
      </c>
      <c r="BL146" s="211">
        <v>166.36071428571429</v>
      </c>
      <c r="BM146" s="211">
        <v>166.36071428571429</v>
      </c>
      <c r="BN146" s="211">
        <v>166.36071428571429</v>
      </c>
      <c r="BO146" s="211">
        <v>166.36071428571429</v>
      </c>
      <c r="BP146" s="211">
        <v>166.36071428571429</v>
      </c>
      <c r="BQ146" s="211">
        <v>166.36071428571429</v>
      </c>
      <c r="BR146" s="211">
        <v>166.36071428571429</v>
      </c>
      <c r="BS146" s="211">
        <v>166.36071428571429</v>
      </c>
      <c r="BT146" s="211">
        <v>166.36071428571429</v>
      </c>
      <c r="BU146" s="211">
        <v>166.36071428571429</v>
      </c>
      <c r="BV146" s="211">
        <v>166.36071428571429</v>
      </c>
      <c r="BW146" s="211">
        <v>166.36071428571429</v>
      </c>
      <c r="BX146" s="211">
        <v>166.36071428571429</v>
      </c>
      <c r="BY146" s="211">
        <v>166.36071428571429</v>
      </c>
      <c r="BZ146" s="211">
        <v>166.36071428571429</v>
      </c>
      <c r="CA146" s="211">
        <v>166.36071428571429</v>
      </c>
      <c r="CB146" s="211">
        <v>166.36071428571429</v>
      </c>
      <c r="CC146" s="211">
        <v>2.6605199107947772</v>
      </c>
      <c r="CD146" s="211">
        <v>2.6605199107947772</v>
      </c>
      <c r="CE146" s="211">
        <v>2.6605199107947772</v>
      </c>
      <c r="CF146" s="211">
        <v>2.6605199107947772</v>
      </c>
      <c r="CG146" s="211">
        <v>2.6605199107947772</v>
      </c>
      <c r="CH146" s="211">
        <v>2.6605199107947772</v>
      </c>
      <c r="CI146" s="211">
        <v>2.6605199107947772</v>
      </c>
      <c r="CJ146" s="211">
        <v>2.6605199107947772</v>
      </c>
      <c r="CK146" s="211">
        <v>2.6605199107947772</v>
      </c>
      <c r="CL146" s="211">
        <v>2.6605199107947772</v>
      </c>
      <c r="CM146" s="211">
        <v>2.6605199107947772</v>
      </c>
      <c r="CN146" s="211">
        <v>2.6605199107947772</v>
      </c>
      <c r="CO146" s="211">
        <v>2.6605199107947772</v>
      </c>
      <c r="CP146" s="211">
        <v>2.6605199107947772</v>
      </c>
      <c r="CQ146" s="211">
        <v>2.6605199107947772</v>
      </c>
      <c r="CR146" s="211">
        <v>2.6605199107947772</v>
      </c>
      <c r="CS146" s="211">
        <v>2.6605199107947772</v>
      </c>
      <c r="CT146" s="211">
        <v>2.6605199107947772</v>
      </c>
      <c r="CU146" s="211">
        <v>2.6605199107947772</v>
      </c>
      <c r="CV146" s="211">
        <v>2.6605199107947772</v>
      </c>
      <c r="CW146" s="211">
        <v>2.6605199107947772</v>
      </c>
      <c r="CX146" s="211">
        <v>2.6605199107947772</v>
      </c>
      <c r="CY146" s="211">
        <v>2.6605199107947772</v>
      </c>
      <c r="CZ146" s="211">
        <v>2.6605199107947772</v>
      </c>
      <c r="DA146" s="211">
        <v>2.6605199107947772</v>
      </c>
      <c r="DB146" s="211">
        <v>2.6605199107947772</v>
      </c>
      <c r="DC146" s="211">
        <v>434.10639176474058</v>
      </c>
      <c r="DD146" s="211">
        <v>434.10639176474058</v>
      </c>
      <c r="DE146" s="211">
        <v>434.10639176474058</v>
      </c>
      <c r="DF146" s="211">
        <v>434.10639176474058</v>
      </c>
      <c r="DG146" s="211">
        <v>434.10639176474058</v>
      </c>
      <c r="DH146" s="211">
        <v>434.10639176474058</v>
      </c>
      <c r="DI146" s="211">
        <v>434.10639176474058</v>
      </c>
      <c r="DJ146" s="211">
        <v>434.10639176474058</v>
      </c>
      <c r="DK146" s="211">
        <v>434.10639176474058</v>
      </c>
      <c r="DL146" s="211">
        <v>434.10639176474058</v>
      </c>
      <c r="DM146" s="211">
        <v>434.10639176474058</v>
      </c>
      <c r="DN146" s="211">
        <v>434.10639176474058</v>
      </c>
      <c r="DO146" s="211">
        <v>434.10639176474058</v>
      </c>
      <c r="DP146" s="211">
        <v>434.10639176474058</v>
      </c>
      <c r="DQ146" s="211">
        <v>434.10639176474058</v>
      </c>
      <c r="DR146" s="211">
        <v>434.10639176474058</v>
      </c>
      <c r="DS146" s="211">
        <v>434.10639176474058</v>
      </c>
      <c r="DT146" s="211">
        <v>434.10639176474058</v>
      </c>
      <c r="DU146" s="211">
        <v>434.10639176474058</v>
      </c>
      <c r="DV146" s="211">
        <v>434.10639176474058</v>
      </c>
      <c r="DW146" s="211">
        <v>434.10639176474058</v>
      </c>
      <c r="DX146" s="211">
        <v>434.10639176474058</v>
      </c>
      <c r="DY146" s="211">
        <v>434.10639176474058</v>
      </c>
      <c r="DZ146" s="211">
        <v>434.10639176474058</v>
      </c>
      <c r="EA146" s="211">
        <v>434.10639176474058</v>
      </c>
      <c r="EB146" s="211">
        <v>434.10639176474058</v>
      </c>
    </row>
    <row r="147" spans="1:132" ht="22.5" x14ac:dyDescent="0.2">
      <c r="A147" s="209">
        <v>45</v>
      </c>
      <c r="B147" s="209" t="s">
        <v>1043</v>
      </c>
      <c r="C147" s="210">
        <v>0.28274117569839596</v>
      </c>
      <c r="D147" s="210">
        <v>0.28274117569839596</v>
      </c>
      <c r="E147" s="210">
        <v>0.28274117569839596</v>
      </c>
      <c r="F147" s="210">
        <v>0.28274117569839596</v>
      </c>
      <c r="G147" s="210">
        <v>0.28274117569839596</v>
      </c>
      <c r="H147" s="210">
        <v>0.28274117569839596</v>
      </c>
      <c r="I147" s="210">
        <v>0.28274117569839596</v>
      </c>
      <c r="J147" s="210">
        <v>0.28274117569839596</v>
      </c>
      <c r="K147" s="210">
        <v>0.28274117569839596</v>
      </c>
      <c r="L147" s="210">
        <v>0.28274117569839596</v>
      </c>
      <c r="M147" s="210">
        <v>0.28274117569839596</v>
      </c>
      <c r="N147" s="210">
        <v>0.28274117569839596</v>
      </c>
      <c r="O147" s="210">
        <v>0.28274117569839596</v>
      </c>
      <c r="P147" s="210">
        <v>0.28274117569839596</v>
      </c>
      <c r="Q147" s="210">
        <v>0.28274117569839596</v>
      </c>
      <c r="R147" s="210">
        <v>0.28274117569839596</v>
      </c>
      <c r="S147" s="210">
        <v>0.28274117569839596</v>
      </c>
      <c r="T147" s="210">
        <v>0.28274117569839596</v>
      </c>
      <c r="U147" s="210">
        <v>0.28274117569839596</v>
      </c>
      <c r="V147" s="210">
        <v>0.28274117569839596</v>
      </c>
      <c r="W147" s="210">
        <v>0.28274117569839596</v>
      </c>
      <c r="X147" s="210">
        <v>0.28274117569839596</v>
      </c>
      <c r="Y147" s="210">
        <v>0.28274117569839596</v>
      </c>
      <c r="Z147" s="210">
        <v>0.28274117569839596</v>
      </c>
      <c r="AA147" s="210">
        <v>0.28274117569839596</v>
      </c>
      <c r="AB147" s="210">
        <v>0.28274117569839596</v>
      </c>
      <c r="AC147" s="210">
        <v>0.27685492801771872</v>
      </c>
      <c r="AD147" s="210">
        <v>0.27685492801771872</v>
      </c>
      <c r="AE147" s="210">
        <v>0.27685492801771872</v>
      </c>
      <c r="AF147" s="210">
        <v>0.27685492801771872</v>
      </c>
      <c r="AG147" s="210">
        <v>0.27685492801771872</v>
      </c>
      <c r="AH147" s="210">
        <v>0.27685492801771872</v>
      </c>
      <c r="AI147" s="210">
        <v>0</v>
      </c>
      <c r="AJ147" s="210">
        <v>0</v>
      </c>
      <c r="AK147" s="210">
        <v>0</v>
      </c>
      <c r="AL147" s="210">
        <v>0</v>
      </c>
      <c r="AM147" s="210">
        <v>0</v>
      </c>
      <c r="AN147" s="210">
        <v>0</v>
      </c>
      <c r="AO147" s="210">
        <v>0</v>
      </c>
      <c r="AP147" s="210">
        <v>0</v>
      </c>
      <c r="AQ147" s="210">
        <v>0</v>
      </c>
      <c r="AR147" s="210">
        <v>0</v>
      </c>
      <c r="AS147" s="210">
        <v>0</v>
      </c>
      <c r="AT147" s="210">
        <v>0</v>
      </c>
      <c r="AU147" s="210">
        <v>0</v>
      </c>
      <c r="AV147" s="210">
        <v>0</v>
      </c>
      <c r="AW147" s="210">
        <v>0</v>
      </c>
      <c r="AX147" s="210">
        <v>0</v>
      </c>
      <c r="AY147" s="210">
        <v>0</v>
      </c>
      <c r="AZ147" s="210">
        <v>0</v>
      </c>
      <c r="BA147" s="210">
        <v>0</v>
      </c>
      <c r="BB147" s="210">
        <v>0</v>
      </c>
      <c r="BC147" s="211">
        <v>160.20198025051266</v>
      </c>
      <c r="BD147" s="211">
        <v>160.20198025051266</v>
      </c>
      <c r="BE147" s="211">
        <v>160.20198025051266</v>
      </c>
      <c r="BF147" s="211">
        <v>160.20198025051266</v>
      </c>
      <c r="BG147" s="211">
        <v>160.20198025051266</v>
      </c>
      <c r="BH147" s="211">
        <v>160.20198025051266</v>
      </c>
      <c r="BI147" s="211">
        <v>157.03443181818184</v>
      </c>
      <c r="BJ147" s="211">
        <v>157.03443181818184</v>
      </c>
      <c r="BK147" s="211">
        <v>157.03443181818184</v>
      </c>
      <c r="BL147" s="211">
        <v>157.03443181818184</v>
      </c>
      <c r="BM147" s="211">
        <v>157.03443181818184</v>
      </c>
      <c r="BN147" s="211">
        <v>157.03443181818184</v>
      </c>
      <c r="BO147" s="211">
        <v>157.03443181818184</v>
      </c>
      <c r="BP147" s="211">
        <v>157.03443181818184</v>
      </c>
      <c r="BQ147" s="211">
        <v>157.03443181818184</v>
      </c>
      <c r="BR147" s="211">
        <v>157.03443181818184</v>
      </c>
      <c r="BS147" s="211">
        <v>157.03443181818184</v>
      </c>
      <c r="BT147" s="211">
        <v>157.03443181818184</v>
      </c>
      <c r="BU147" s="211">
        <v>157.03443181818184</v>
      </c>
      <c r="BV147" s="211">
        <v>157.03443181818184</v>
      </c>
      <c r="BW147" s="211">
        <v>157.03443181818184</v>
      </c>
      <c r="BX147" s="211">
        <v>157.03443181818184</v>
      </c>
      <c r="BY147" s="211">
        <v>157.03443181818184</v>
      </c>
      <c r="BZ147" s="211">
        <v>157.03443181818184</v>
      </c>
      <c r="CA147" s="211">
        <v>157.03443181818184</v>
      </c>
      <c r="CB147" s="211">
        <v>157.03443181818184</v>
      </c>
      <c r="CC147" s="211">
        <v>1.7889292937510861</v>
      </c>
      <c r="CD147" s="211">
        <v>1.7889292937510861</v>
      </c>
      <c r="CE147" s="211">
        <v>1.7889292937510861</v>
      </c>
      <c r="CF147" s="211">
        <v>1.7889292937510861</v>
      </c>
      <c r="CG147" s="211">
        <v>1.7889292937510861</v>
      </c>
      <c r="CH147" s="211">
        <v>1.7889292937510861</v>
      </c>
      <c r="CI147" s="211">
        <v>1.7889292937510861</v>
      </c>
      <c r="CJ147" s="211">
        <v>1.7889292937510861</v>
      </c>
      <c r="CK147" s="211">
        <v>1.7889292937510861</v>
      </c>
      <c r="CL147" s="211">
        <v>1.7889292937510861</v>
      </c>
      <c r="CM147" s="211">
        <v>1.7889292937510861</v>
      </c>
      <c r="CN147" s="211">
        <v>1.7889292937510861</v>
      </c>
      <c r="CO147" s="211">
        <v>1.7889292937510861</v>
      </c>
      <c r="CP147" s="211">
        <v>1.7889292937510861</v>
      </c>
      <c r="CQ147" s="211">
        <v>1.7889292937510861</v>
      </c>
      <c r="CR147" s="211">
        <v>1.7889292937510861</v>
      </c>
      <c r="CS147" s="211">
        <v>1.7889292937510861</v>
      </c>
      <c r="CT147" s="211">
        <v>1.7889292937510861</v>
      </c>
      <c r="CU147" s="211">
        <v>1.7889292937510861</v>
      </c>
      <c r="CV147" s="211">
        <v>1.7889292937510861</v>
      </c>
      <c r="CW147" s="211">
        <v>1.7889292937510861</v>
      </c>
      <c r="CX147" s="211">
        <v>1.7889292937510861</v>
      </c>
      <c r="CY147" s="211">
        <v>1.7889292937510861</v>
      </c>
      <c r="CZ147" s="211">
        <v>1.7889292937510861</v>
      </c>
      <c r="DA147" s="211">
        <v>1.7889292937510861</v>
      </c>
      <c r="DB147" s="211">
        <v>1.7889292937510861</v>
      </c>
      <c r="DC147" s="211">
        <v>856.59122479753876</v>
      </c>
      <c r="DD147" s="211">
        <v>856.59122479753876</v>
      </c>
      <c r="DE147" s="211">
        <v>856.59122479753876</v>
      </c>
      <c r="DF147" s="211">
        <v>856.59122479753876</v>
      </c>
      <c r="DG147" s="211">
        <v>856.59122479753876</v>
      </c>
      <c r="DH147" s="211">
        <v>856.59122479753876</v>
      </c>
      <c r="DI147" s="211">
        <v>856.59122479753876</v>
      </c>
      <c r="DJ147" s="211">
        <v>856.59122479753876</v>
      </c>
      <c r="DK147" s="211">
        <v>856.59122479753876</v>
      </c>
      <c r="DL147" s="211">
        <v>856.59122479753876</v>
      </c>
      <c r="DM147" s="211">
        <v>856.59122479753876</v>
      </c>
      <c r="DN147" s="211">
        <v>856.59122479753876</v>
      </c>
      <c r="DO147" s="211">
        <v>856.59122479753876</v>
      </c>
      <c r="DP147" s="211">
        <v>856.59122479753876</v>
      </c>
      <c r="DQ147" s="211">
        <v>856.59122479753876</v>
      </c>
      <c r="DR147" s="211">
        <v>856.59122479753876</v>
      </c>
      <c r="DS147" s="211">
        <v>856.59122479753876</v>
      </c>
      <c r="DT147" s="211">
        <v>856.59122479753876</v>
      </c>
      <c r="DU147" s="211">
        <v>856.59122479753876</v>
      </c>
      <c r="DV147" s="211">
        <v>856.59122479753876</v>
      </c>
      <c r="DW147" s="211">
        <v>856.59122479753876</v>
      </c>
      <c r="DX147" s="211">
        <v>856.59122479753876</v>
      </c>
      <c r="DY147" s="211">
        <v>856.59122479753876</v>
      </c>
      <c r="DZ147" s="211">
        <v>856.59122479753876</v>
      </c>
      <c r="EA147" s="211">
        <v>856.59122479753876</v>
      </c>
      <c r="EB147" s="211">
        <v>856.59122479753876</v>
      </c>
    </row>
    <row r="148" spans="1:132" ht="22.5" x14ac:dyDescent="0.2">
      <c r="A148" s="209">
        <v>46</v>
      </c>
      <c r="B148" s="209" t="s">
        <v>1044</v>
      </c>
      <c r="C148" s="210">
        <v>0.28274117569839596</v>
      </c>
      <c r="D148" s="210">
        <v>0.28274117569839596</v>
      </c>
      <c r="E148" s="210">
        <v>0.28274117569839596</v>
      </c>
      <c r="F148" s="210">
        <v>0.28274117569839596</v>
      </c>
      <c r="G148" s="210">
        <v>0.28274117569839596</v>
      </c>
      <c r="H148" s="210">
        <v>0.28274117569839596</v>
      </c>
      <c r="I148" s="210">
        <v>0.28274117569839596</v>
      </c>
      <c r="J148" s="210">
        <v>0.28274117569839596</v>
      </c>
      <c r="K148" s="210">
        <v>0.28274117569839596</v>
      </c>
      <c r="L148" s="210">
        <v>0.28274117569839596</v>
      </c>
      <c r="M148" s="210">
        <v>0.28274117569839596</v>
      </c>
      <c r="N148" s="210">
        <v>0.28274117569839596</v>
      </c>
      <c r="O148" s="210">
        <v>0.28274117569839596</v>
      </c>
      <c r="P148" s="210">
        <v>0.28274117569839596</v>
      </c>
      <c r="Q148" s="210">
        <v>0.28274117569839596</v>
      </c>
      <c r="R148" s="210">
        <v>0.28274117569839596</v>
      </c>
      <c r="S148" s="210">
        <v>0.28274117569839596</v>
      </c>
      <c r="T148" s="210">
        <v>0.28274117569839596</v>
      </c>
      <c r="U148" s="210">
        <v>0.28274117569839596</v>
      </c>
      <c r="V148" s="210">
        <v>0.28274117569839596</v>
      </c>
      <c r="W148" s="210">
        <v>0.28274117569839596</v>
      </c>
      <c r="X148" s="210">
        <v>0.28274117569839596</v>
      </c>
      <c r="Y148" s="210">
        <v>0.28274117569839596</v>
      </c>
      <c r="Z148" s="210">
        <v>0.28274117569839596</v>
      </c>
      <c r="AA148" s="210">
        <v>0.28274117569839596</v>
      </c>
      <c r="AB148" s="210">
        <v>0.28274117569839596</v>
      </c>
      <c r="AC148" s="210">
        <v>0.22148394241417499</v>
      </c>
      <c r="AD148" s="210">
        <v>0.22148394241417499</v>
      </c>
      <c r="AE148" s="210">
        <v>0.22148394241417499</v>
      </c>
      <c r="AF148" s="210">
        <v>0.22148394241417499</v>
      </c>
      <c r="AG148" s="210">
        <v>0.22148394241417499</v>
      </c>
      <c r="AH148" s="210">
        <v>0.22148394241417499</v>
      </c>
      <c r="AI148" s="210">
        <v>0.22148394241417499</v>
      </c>
      <c r="AJ148" s="210">
        <v>0</v>
      </c>
      <c r="AK148" s="210">
        <v>0</v>
      </c>
      <c r="AL148" s="210">
        <v>0</v>
      </c>
      <c r="AM148" s="210">
        <v>0</v>
      </c>
      <c r="AN148" s="210">
        <v>0</v>
      </c>
      <c r="AO148" s="210">
        <v>0</v>
      </c>
      <c r="AP148" s="210">
        <v>0</v>
      </c>
      <c r="AQ148" s="210">
        <v>0</v>
      </c>
      <c r="AR148" s="210">
        <v>0</v>
      </c>
      <c r="AS148" s="210">
        <v>0</v>
      </c>
      <c r="AT148" s="210">
        <v>0</v>
      </c>
      <c r="AU148" s="210">
        <v>0</v>
      </c>
      <c r="AV148" s="210">
        <v>0</v>
      </c>
      <c r="AW148" s="210">
        <v>0</v>
      </c>
      <c r="AX148" s="210">
        <v>0</v>
      </c>
      <c r="AY148" s="210">
        <v>0</v>
      </c>
      <c r="AZ148" s="210">
        <v>0</v>
      </c>
      <c r="BA148" s="210">
        <v>0</v>
      </c>
      <c r="BB148" s="210">
        <v>0</v>
      </c>
      <c r="BC148" s="211">
        <v>159.34116695837307</v>
      </c>
      <c r="BD148" s="211">
        <v>159.34116695837307</v>
      </c>
      <c r="BE148" s="211">
        <v>159.34116695837307</v>
      </c>
      <c r="BF148" s="211">
        <v>159.34116695837307</v>
      </c>
      <c r="BG148" s="211">
        <v>159.34116695837307</v>
      </c>
      <c r="BH148" s="211">
        <v>159.34116695837307</v>
      </c>
      <c r="BI148" s="211">
        <v>159.34116695837307</v>
      </c>
      <c r="BJ148" s="211">
        <v>0</v>
      </c>
      <c r="BK148" s="211">
        <v>0</v>
      </c>
      <c r="BL148" s="211">
        <v>0</v>
      </c>
      <c r="BM148" s="211">
        <v>0</v>
      </c>
      <c r="BN148" s="211">
        <v>0</v>
      </c>
      <c r="BO148" s="211">
        <v>0</v>
      </c>
      <c r="BP148" s="211">
        <v>0</v>
      </c>
      <c r="BQ148" s="211">
        <v>0</v>
      </c>
      <c r="BR148" s="211">
        <v>0</v>
      </c>
      <c r="BS148" s="211">
        <v>0</v>
      </c>
      <c r="BT148" s="211">
        <v>0</v>
      </c>
      <c r="BU148" s="211">
        <v>0</v>
      </c>
      <c r="BV148" s="211">
        <v>0</v>
      </c>
      <c r="BW148" s="211">
        <v>0</v>
      </c>
      <c r="BX148" s="211">
        <v>0</v>
      </c>
      <c r="BY148" s="211">
        <v>0</v>
      </c>
      <c r="BZ148" s="211">
        <v>0</v>
      </c>
      <c r="CA148" s="211">
        <v>0</v>
      </c>
      <c r="CB148" s="211">
        <v>0</v>
      </c>
      <c r="CC148" s="211">
        <v>3.7149345943307015</v>
      </c>
      <c r="CD148" s="211">
        <v>3.7149345943307015</v>
      </c>
      <c r="CE148" s="211">
        <v>3.7149345943307015</v>
      </c>
      <c r="CF148" s="211">
        <v>3.7149345943307015</v>
      </c>
      <c r="CG148" s="211">
        <v>3.7149345943307015</v>
      </c>
      <c r="CH148" s="211">
        <v>3.7149345943307015</v>
      </c>
      <c r="CI148" s="211">
        <v>3.7149345943307015</v>
      </c>
      <c r="CJ148" s="211">
        <v>3.7149345943307015</v>
      </c>
      <c r="CK148" s="211">
        <v>3.7149345943307015</v>
      </c>
      <c r="CL148" s="211">
        <v>3.7149345943307015</v>
      </c>
      <c r="CM148" s="211">
        <v>3.7149345943307015</v>
      </c>
      <c r="CN148" s="211">
        <v>3.7149345943307015</v>
      </c>
      <c r="CO148" s="211">
        <v>3.7149345943307015</v>
      </c>
      <c r="CP148" s="211">
        <v>3.7149345943307015</v>
      </c>
      <c r="CQ148" s="211">
        <v>3.7149345943307015</v>
      </c>
      <c r="CR148" s="211">
        <v>3.7149345943307015</v>
      </c>
      <c r="CS148" s="211">
        <v>3.7149345943307015</v>
      </c>
      <c r="CT148" s="211">
        <v>3.7149345943307015</v>
      </c>
      <c r="CU148" s="211">
        <v>3.7149345943307015</v>
      </c>
      <c r="CV148" s="211">
        <v>3.7149345943307015</v>
      </c>
      <c r="CW148" s="211">
        <v>3.7149345943307015</v>
      </c>
      <c r="CX148" s="211">
        <v>3.7149345943307015</v>
      </c>
      <c r="CY148" s="211">
        <v>3.7149345943307015</v>
      </c>
      <c r="CZ148" s="211">
        <v>3.7149345943307015</v>
      </c>
      <c r="DA148" s="211">
        <v>3.7149345943307015</v>
      </c>
      <c r="DB148" s="211">
        <v>3.7149345943307015</v>
      </c>
      <c r="DC148" s="211">
        <v>1916.144689082804</v>
      </c>
      <c r="DD148" s="211">
        <v>1916.144689082804</v>
      </c>
      <c r="DE148" s="211">
        <v>1916.144689082804</v>
      </c>
      <c r="DF148" s="211">
        <v>1916.144689082804</v>
      </c>
      <c r="DG148" s="211">
        <v>1916.144689082804</v>
      </c>
      <c r="DH148" s="211">
        <v>1916.144689082804</v>
      </c>
      <c r="DI148" s="211">
        <v>1916.144689082804</v>
      </c>
      <c r="DJ148" s="211">
        <v>1916.144689082804</v>
      </c>
      <c r="DK148" s="211">
        <v>1916.144689082804</v>
      </c>
      <c r="DL148" s="211">
        <v>1916.144689082804</v>
      </c>
      <c r="DM148" s="211">
        <v>1916.144689082804</v>
      </c>
      <c r="DN148" s="211">
        <v>1916.144689082804</v>
      </c>
      <c r="DO148" s="211">
        <v>1916.144689082804</v>
      </c>
      <c r="DP148" s="211">
        <v>1916.144689082804</v>
      </c>
      <c r="DQ148" s="211">
        <v>1916.144689082804</v>
      </c>
      <c r="DR148" s="211">
        <v>1916.144689082804</v>
      </c>
      <c r="DS148" s="211">
        <v>1916.144689082804</v>
      </c>
      <c r="DT148" s="211">
        <v>1916.144689082804</v>
      </c>
      <c r="DU148" s="211">
        <v>1916.144689082804</v>
      </c>
      <c r="DV148" s="211">
        <v>1916.144689082804</v>
      </c>
      <c r="DW148" s="211">
        <v>1916.144689082804</v>
      </c>
      <c r="DX148" s="211">
        <v>1916.144689082804</v>
      </c>
      <c r="DY148" s="211">
        <v>1916.144689082804</v>
      </c>
      <c r="DZ148" s="211">
        <v>1916.144689082804</v>
      </c>
      <c r="EA148" s="211">
        <v>1916.144689082804</v>
      </c>
      <c r="EB148" s="211">
        <v>1916.144689082804</v>
      </c>
    </row>
    <row r="149" spans="1:132" ht="22.5" x14ac:dyDescent="0.2">
      <c r="A149" s="209">
        <v>47</v>
      </c>
      <c r="B149" s="209" t="s">
        <v>1045</v>
      </c>
      <c r="C149" s="210">
        <v>0.28274117569839596</v>
      </c>
      <c r="D149" s="210">
        <v>0.28274117569839596</v>
      </c>
      <c r="E149" s="210">
        <v>0.28274117569839596</v>
      </c>
      <c r="F149" s="210">
        <v>0.28274117569839596</v>
      </c>
      <c r="G149" s="210">
        <v>0.28274117569839596</v>
      </c>
      <c r="H149" s="210">
        <v>0.28274117569839596</v>
      </c>
      <c r="I149" s="210">
        <v>0.28274117569839596</v>
      </c>
      <c r="J149" s="210">
        <v>0.25517801272895857</v>
      </c>
      <c r="K149" s="210">
        <v>0.25517801272895857</v>
      </c>
      <c r="L149" s="210">
        <v>0.25517801272895857</v>
      </c>
      <c r="M149" s="210">
        <v>0.25517801272895857</v>
      </c>
      <c r="N149" s="210">
        <v>0.25517801272895857</v>
      </c>
      <c r="O149" s="210">
        <v>0.25517801272895857</v>
      </c>
      <c r="P149" s="210">
        <v>0.25517801272895857</v>
      </c>
      <c r="Q149" s="210">
        <v>0.25517801272895857</v>
      </c>
      <c r="R149" s="210">
        <v>0.25517801272895857</v>
      </c>
      <c r="S149" s="210">
        <v>0.25517801272895857</v>
      </c>
      <c r="T149" s="210">
        <v>0.25517801272895857</v>
      </c>
      <c r="U149" s="210">
        <v>0.25517801272895857</v>
      </c>
      <c r="V149" s="210">
        <v>0.25517801272895857</v>
      </c>
      <c r="W149" s="210">
        <v>0.25517801272895857</v>
      </c>
      <c r="X149" s="210">
        <v>0.25517801272895857</v>
      </c>
      <c r="Y149" s="210">
        <v>0.25517801272895857</v>
      </c>
      <c r="Z149" s="210">
        <v>0.25517801272895857</v>
      </c>
      <c r="AA149" s="210">
        <v>0.25517801272895857</v>
      </c>
      <c r="AB149" s="210">
        <v>0.25517801272895857</v>
      </c>
      <c r="AC149" s="210">
        <v>0.14121962402567628</v>
      </c>
      <c r="AD149" s="210">
        <v>0.14121962402567628</v>
      </c>
      <c r="AE149" s="210">
        <v>0.14121962402567628</v>
      </c>
      <c r="AF149" s="210">
        <v>0.14121962402567628</v>
      </c>
      <c r="AG149" s="210">
        <v>0.14121962402567628</v>
      </c>
      <c r="AH149" s="210">
        <v>0.14121962402567628</v>
      </c>
      <c r="AI149" s="210">
        <v>0.14121962402567628</v>
      </c>
      <c r="AJ149" s="210">
        <v>0</v>
      </c>
      <c r="AK149" s="210">
        <v>0</v>
      </c>
      <c r="AL149" s="210">
        <v>0</v>
      </c>
      <c r="AM149" s="210">
        <v>0</v>
      </c>
      <c r="AN149" s="210">
        <v>0</v>
      </c>
      <c r="AO149" s="210">
        <v>0</v>
      </c>
      <c r="AP149" s="210">
        <v>0</v>
      </c>
      <c r="AQ149" s="210">
        <v>0</v>
      </c>
      <c r="AR149" s="210">
        <v>0</v>
      </c>
      <c r="AS149" s="210">
        <v>0</v>
      </c>
      <c r="AT149" s="210">
        <v>0</v>
      </c>
      <c r="AU149" s="210">
        <v>0</v>
      </c>
      <c r="AV149" s="210">
        <v>0</v>
      </c>
      <c r="AW149" s="210">
        <v>0</v>
      </c>
      <c r="AX149" s="210">
        <v>0</v>
      </c>
      <c r="AY149" s="210">
        <v>0</v>
      </c>
      <c r="AZ149" s="210">
        <v>0</v>
      </c>
      <c r="BA149" s="210">
        <v>0</v>
      </c>
      <c r="BB149" s="210">
        <v>0</v>
      </c>
      <c r="BC149" s="211">
        <v>160.76305802382819</v>
      </c>
      <c r="BD149" s="211">
        <v>160.76305802382819</v>
      </c>
      <c r="BE149" s="211">
        <v>160.76305802382819</v>
      </c>
      <c r="BF149" s="211">
        <v>160.76305802382819</v>
      </c>
      <c r="BG149" s="211">
        <v>160.76305802382819</v>
      </c>
      <c r="BH149" s="211">
        <v>160.76305802382819</v>
      </c>
      <c r="BI149" s="211">
        <v>160.76305802382819</v>
      </c>
      <c r="BJ149" s="211">
        <v>158.03893114581771</v>
      </c>
      <c r="BK149" s="211">
        <v>158.03893114581771</v>
      </c>
      <c r="BL149" s="211">
        <v>158.03893114581771</v>
      </c>
      <c r="BM149" s="211">
        <v>158.03893114581771</v>
      </c>
      <c r="BN149" s="211">
        <v>158.03893114581771</v>
      </c>
      <c r="BO149" s="211">
        <v>158.03893114581771</v>
      </c>
      <c r="BP149" s="211">
        <v>158.03893114581771</v>
      </c>
      <c r="BQ149" s="211">
        <v>158.03893114581771</v>
      </c>
      <c r="BR149" s="211">
        <v>158.03893114581771</v>
      </c>
      <c r="BS149" s="211">
        <v>158.03893114581771</v>
      </c>
      <c r="BT149" s="211">
        <v>158.03893114581771</v>
      </c>
      <c r="BU149" s="211">
        <v>158.03893114581771</v>
      </c>
      <c r="BV149" s="211">
        <v>158.03893114581771</v>
      </c>
      <c r="BW149" s="211">
        <v>158.03893114581771</v>
      </c>
      <c r="BX149" s="211">
        <v>158.03893114581771</v>
      </c>
      <c r="BY149" s="211">
        <v>158.03893114581771</v>
      </c>
      <c r="BZ149" s="211">
        <v>158.03893114581771</v>
      </c>
      <c r="CA149" s="211">
        <v>158.03893114581771</v>
      </c>
      <c r="CB149" s="211">
        <v>158.03893114581771</v>
      </c>
      <c r="CC149" s="211">
        <v>2.473301316463365</v>
      </c>
      <c r="CD149" s="211">
        <v>2.473301316463365</v>
      </c>
      <c r="CE149" s="211">
        <v>2.473301316463365</v>
      </c>
      <c r="CF149" s="211">
        <v>2.473301316463365</v>
      </c>
      <c r="CG149" s="211">
        <v>2.473301316463365</v>
      </c>
      <c r="CH149" s="211">
        <v>2.473301316463365</v>
      </c>
      <c r="CI149" s="211">
        <v>2.473301316463365</v>
      </c>
      <c r="CJ149" s="211">
        <v>2.473301316463365</v>
      </c>
      <c r="CK149" s="211">
        <v>2.4319357187426767</v>
      </c>
      <c r="CL149" s="211">
        <v>2.4319357187426767</v>
      </c>
      <c r="CM149" s="211">
        <v>2.4319357187426767</v>
      </c>
      <c r="CN149" s="211">
        <v>2.4319357187426767</v>
      </c>
      <c r="CO149" s="211">
        <v>2.4319357187426767</v>
      </c>
      <c r="CP149" s="211">
        <v>2.4319357187426767</v>
      </c>
      <c r="CQ149" s="211">
        <v>2.4319357187426767</v>
      </c>
      <c r="CR149" s="211">
        <v>2.4319357187426767</v>
      </c>
      <c r="CS149" s="211">
        <v>2.4319357187426767</v>
      </c>
      <c r="CT149" s="211">
        <v>2.4319357187426767</v>
      </c>
      <c r="CU149" s="211">
        <v>2.4319357187426767</v>
      </c>
      <c r="CV149" s="211">
        <v>2.4319357187426767</v>
      </c>
      <c r="CW149" s="211">
        <v>2.4319357187426767</v>
      </c>
      <c r="CX149" s="211">
        <v>2.4319357187426767</v>
      </c>
      <c r="CY149" s="211">
        <v>2.4319357187426767</v>
      </c>
      <c r="CZ149" s="211">
        <v>2.4319357187426767</v>
      </c>
      <c r="DA149" s="211">
        <v>2.4319357187426767</v>
      </c>
      <c r="DB149" s="211">
        <v>2.4319357187426767</v>
      </c>
      <c r="DC149" s="211">
        <v>12589.87784411059</v>
      </c>
      <c r="DD149" s="211">
        <v>12589.87784411059</v>
      </c>
      <c r="DE149" s="211">
        <v>12589.87784411059</v>
      </c>
      <c r="DF149" s="211">
        <v>12589.87784411059</v>
      </c>
      <c r="DG149" s="211">
        <v>12589.87784411059</v>
      </c>
      <c r="DH149" s="211">
        <v>12589.87784411059</v>
      </c>
      <c r="DI149" s="211">
        <v>12589.87784411059</v>
      </c>
      <c r="DJ149" s="211">
        <v>12589.87784411059</v>
      </c>
      <c r="DK149" s="211">
        <v>12379.314004280199</v>
      </c>
      <c r="DL149" s="211">
        <v>12379.314004280199</v>
      </c>
      <c r="DM149" s="211">
        <v>12379.314004280199</v>
      </c>
      <c r="DN149" s="211">
        <v>12379.314004280199</v>
      </c>
      <c r="DO149" s="211">
        <v>12379.314004280199</v>
      </c>
      <c r="DP149" s="211">
        <v>12379.314004280199</v>
      </c>
      <c r="DQ149" s="211">
        <v>12379.314004280199</v>
      </c>
      <c r="DR149" s="211">
        <v>12379.314004280199</v>
      </c>
      <c r="DS149" s="211">
        <v>12379.314004280199</v>
      </c>
      <c r="DT149" s="211">
        <v>12379.314004280199</v>
      </c>
      <c r="DU149" s="211">
        <v>12379.314004280199</v>
      </c>
      <c r="DV149" s="211">
        <v>12379.314004280199</v>
      </c>
      <c r="DW149" s="211">
        <v>12379.314004280199</v>
      </c>
      <c r="DX149" s="211">
        <v>12379.314004280199</v>
      </c>
      <c r="DY149" s="211">
        <v>12379.314004280199</v>
      </c>
      <c r="DZ149" s="211">
        <v>12379.314004280199</v>
      </c>
      <c r="EA149" s="211">
        <v>12379.314004280199</v>
      </c>
      <c r="EB149" s="211">
        <v>12379.314004280199</v>
      </c>
    </row>
    <row r="150" spans="1:132" x14ac:dyDescent="0.2">
      <c r="A150" s="209">
        <v>48</v>
      </c>
      <c r="B150" s="209" t="s">
        <v>1047</v>
      </c>
      <c r="C150" s="210">
        <v>0.39442170019922501</v>
      </c>
      <c r="D150" s="210">
        <v>0.39442170019922501</v>
      </c>
      <c r="E150" s="210">
        <v>0.39442170019922501</v>
      </c>
      <c r="F150" s="210">
        <v>0.39442170019922501</v>
      </c>
      <c r="G150" s="210">
        <v>0.39442170019922501</v>
      </c>
      <c r="H150" s="210">
        <v>0.39442170019922501</v>
      </c>
      <c r="I150" s="210">
        <v>0.39442170019922501</v>
      </c>
      <c r="J150" s="210">
        <v>0.39442170019922501</v>
      </c>
      <c r="K150" s="210">
        <v>0.39442170019922501</v>
      </c>
      <c r="L150" s="210">
        <v>0.39442170019922501</v>
      </c>
      <c r="M150" s="210">
        <v>0.39442170019922501</v>
      </c>
      <c r="N150" s="210">
        <v>0.39442170019922501</v>
      </c>
      <c r="O150" s="210">
        <v>0.39442170019922501</v>
      </c>
      <c r="P150" s="210">
        <v>0.39442170019922501</v>
      </c>
      <c r="Q150" s="210">
        <v>0.39442170019922501</v>
      </c>
      <c r="R150" s="210">
        <v>0.39442170019922501</v>
      </c>
      <c r="S150" s="210">
        <v>0.39442170019922501</v>
      </c>
      <c r="T150" s="210">
        <v>0.39442170019922501</v>
      </c>
      <c r="U150" s="210">
        <v>0.39442170019922501</v>
      </c>
      <c r="V150" s="210">
        <v>0.39442170019922501</v>
      </c>
      <c r="W150" s="210">
        <v>0.39442170019922501</v>
      </c>
      <c r="X150" s="210">
        <v>0.39442170019922501</v>
      </c>
      <c r="Y150" s="210">
        <v>0.39442170019922501</v>
      </c>
      <c r="Z150" s="210">
        <v>0.39442170019922501</v>
      </c>
      <c r="AA150" s="210">
        <v>0.39442170019922501</v>
      </c>
      <c r="AB150" s="210">
        <v>0.39442170019922501</v>
      </c>
      <c r="AC150" s="210">
        <v>0</v>
      </c>
      <c r="AD150" s="210">
        <v>0</v>
      </c>
      <c r="AE150" s="210">
        <v>0</v>
      </c>
      <c r="AF150" s="210">
        <v>0</v>
      </c>
      <c r="AG150" s="210">
        <v>0</v>
      </c>
      <c r="AH150" s="210">
        <v>0</v>
      </c>
      <c r="AI150" s="210">
        <v>0</v>
      </c>
      <c r="AJ150" s="210">
        <v>0</v>
      </c>
      <c r="AK150" s="210">
        <v>0</v>
      </c>
      <c r="AL150" s="210">
        <v>0</v>
      </c>
      <c r="AM150" s="210">
        <v>0</v>
      </c>
      <c r="AN150" s="210">
        <v>0</v>
      </c>
      <c r="AO150" s="210">
        <v>0</v>
      </c>
      <c r="AP150" s="210">
        <v>0</v>
      </c>
      <c r="AQ150" s="210">
        <v>0</v>
      </c>
      <c r="AR150" s="210">
        <v>0</v>
      </c>
      <c r="AS150" s="210">
        <v>0</v>
      </c>
      <c r="AT150" s="210">
        <v>0</v>
      </c>
      <c r="AU150" s="210">
        <v>0</v>
      </c>
      <c r="AV150" s="210">
        <v>0</v>
      </c>
      <c r="AW150" s="210">
        <v>0</v>
      </c>
      <c r="AX150" s="210">
        <v>0</v>
      </c>
      <c r="AY150" s="210">
        <v>0</v>
      </c>
      <c r="AZ150" s="210">
        <v>0</v>
      </c>
      <c r="BA150" s="210">
        <v>0</v>
      </c>
      <c r="BB150" s="210">
        <v>0</v>
      </c>
      <c r="BC150" s="211">
        <v>0</v>
      </c>
      <c r="BD150" s="211">
        <v>0</v>
      </c>
      <c r="BE150" s="211">
        <v>0</v>
      </c>
      <c r="BF150" s="211">
        <v>0</v>
      </c>
      <c r="BG150" s="211">
        <v>0</v>
      </c>
      <c r="BH150" s="211">
        <v>0</v>
      </c>
      <c r="BI150" s="211">
        <v>163.44210526315791</v>
      </c>
      <c r="BJ150" s="211">
        <v>163.44210526315791</v>
      </c>
      <c r="BK150" s="211">
        <v>163.44210526315791</v>
      </c>
      <c r="BL150" s="211">
        <v>163.44210526315791</v>
      </c>
      <c r="BM150" s="211">
        <v>163.44210526315791</v>
      </c>
      <c r="BN150" s="211">
        <v>163.44210526315791</v>
      </c>
      <c r="BO150" s="211">
        <v>163.44210526315791</v>
      </c>
      <c r="BP150" s="211">
        <v>163.44210526315791</v>
      </c>
      <c r="BQ150" s="211">
        <v>163.44210526315791</v>
      </c>
      <c r="BR150" s="211">
        <v>163.44210526315791</v>
      </c>
      <c r="BS150" s="211">
        <v>163.44210526315791</v>
      </c>
      <c r="BT150" s="211">
        <v>163.44210526315791</v>
      </c>
      <c r="BU150" s="211">
        <v>163.44210526315791</v>
      </c>
      <c r="BV150" s="211">
        <v>163.44210526315791</v>
      </c>
      <c r="BW150" s="211">
        <v>163.44210526315791</v>
      </c>
      <c r="BX150" s="211">
        <v>163.44210526315791</v>
      </c>
      <c r="BY150" s="211">
        <v>163.44210526315791</v>
      </c>
      <c r="BZ150" s="211">
        <v>163.44210526315791</v>
      </c>
      <c r="CA150" s="211">
        <v>163.44210526315791</v>
      </c>
      <c r="CB150" s="211">
        <v>163.44210526315791</v>
      </c>
      <c r="CC150" s="211">
        <v>0.11504489913127545</v>
      </c>
      <c r="CD150" s="211">
        <v>0.11504489913127545</v>
      </c>
      <c r="CE150" s="211">
        <v>0.11504489913127545</v>
      </c>
      <c r="CF150" s="211">
        <v>0.11504489913127545</v>
      </c>
      <c r="CG150" s="211">
        <v>0.11504489913127545</v>
      </c>
      <c r="CH150" s="211">
        <v>0.11504489913127545</v>
      </c>
      <c r="CI150" s="211">
        <v>0.11504489913127545</v>
      </c>
      <c r="CJ150" s="211">
        <v>0.11504489913127545</v>
      </c>
      <c r="CK150" s="211">
        <v>0.11504489913127545</v>
      </c>
      <c r="CL150" s="211">
        <v>0.11504489913127545</v>
      </c>
      <c r="CM150" s="211">
        <v>0.11504489913127545</v>
      </c>
      <c r="CN150" s="211">
        <v>0.11504489913127545</v>
      </c>
      <c r="CO150" s="211">
        <v>0.11504489913127545</v>
      </c>
      <c r="CP150" s="211">
        <v>0.11504489913127545</v>
      </c>
      <c r="CQ150" s="211">
        <v>0.11504489913127545</v>
      </c>
      <c r="CR150" s="211">
        <v>0.11504489913127545</v>
      </c>
      <c r="CS150" s="211">
        <v>0.11504489913127545</v>
      </c>
      <c r="CT150" s="211">
        <v>0.11504489913127545</v>
      </c>
      <c r="CU150" s="211">
        <v>0.11504489913127545</v>
      </c>
      <c r="CV150" s="211">
        <v>0.11504489913127545</v>
      </c>
      <c r="CW150" s="211">
        <v>0.11504489913127545</v>
      </c>
      <c r="CX150" s="211">
        <v>0.11504489913127545</v>
      </c>
      <c r="CY150" s="211">
        <v>0.11504489913127545</v>
      </c>
      <c r="CZ150" s="211">
        <v>0.11504489913127545</v>
      </c>
      <c r="DA150" s="211">
        <v>0.11504489913127545</v>
      </c>
      <c r="DB150" s="211">
        <v>0.11504489913127545</v>
      </c>
      <c r="DC150" s="211">
        <v>595.35637192985371</v>
      </c>
      <c r="DD150" s="211">
        <v>595.35637192985371</v>
      </c>
      <c r="DE150" s="211">
        <v>595.35637192985371</v>
      </c>
      <c r="DF150" s="211">
        <v>595.35637192985371</v>
      </c>
      <c r="DG150" s="211">
        <v>595.35637192985371</v>
      </c>
      <c r="DH150" s="211">
        <v>595.35637192985371</v>
      </c>
      <c r="DI150" s="211">
        <v>595.35637192985371</v>
      </c>
      <c r="DJ150" s="211">
        <v>595.35637192985371</v>
      </c>
      <c r="DK150" s="211">
        <v>595.35637192985371</v>
      </c>
      <c r="DL150" s="211">
        <v>595.35637192985371</v>
      </c>
      <c r="DM150" s="211">
        <v>595.35637192985371</v>
      </c>
      <c r="DN150" s="211">
        <v>595.35637192985371</v>
      </c>
      <c r="DO150" s="211">
        <v>595.35637192985371</v>
      </c>
      <c r="DP150" s="211">
        <v>595.35637192985371</v>
      </c>
      <c r="DQ150" s="211">
        <v>595.35637192985371</v>
      </c>
      <c r="DR150" s="211">
        <v>595.35637192985371</v>
      </c>
      <c r="DS150" s="211">
        <v>595.35637192985371</v>
      </c>
      <c r="DT150" s="211">
        <v>595.35637192985371</v>
      </c>
      <c r="DU150" s="211">
        <v>595.35637192985371</v>
      </c>
      <c r="DV150" s="211">
        <v>595.35637192985371</v>
      </c>
      <c r="DW150" s="211">
        <v>595.35637192985371</v>
      </c>
      <c r="DX150" s="211">
        <v>595.35637192985371</v>
      </c>
      <c r="DY150" s="211">
        <v>595.35637192985371</v>
      </c>
      <c r="DZ150" s="211">
        <v>595.35637192985371</v>
      </c>
      <c r="EA150" s="211">
        <v>595.35637192985371</v>
      </c>
      <c r="EB150" s="211">
        <v>595.35637192985371</v>
      </c>
    </row>
    <row r="151" spans="1:132" ht="22.5" x14ac:dyDescent="0.2">
      <c r="A151" s="209">
        <v>49</v>
      </c>
      <c r="B151" s="209" t="s">
        <v>1048</v>
      </c>
      <c r="C151" s="210">
        <v>0.28274117569839596</v>
      </c>
      <c r="D151" s="210">
        <v>0.28274117569839596</v>
      </c>
      <c r="E151" s="210">
        <v>0.28274117569839596</v>
      </c>
      <c r="F151" s="210">
        <v>0.28274117569839596</v>
      </c>
      <c r="G151" s="210">
        <v>0.28274117569839596</v>
      </c>
      <c r="H151" s="210">
        <v>0.28274117569839596</v>
      </c>
      <c r="I151" s="210">
        <v>0.28274117569839596</v>
      </c>
      <c r="J151" s="210">
        <v>0.28274117569839596</v>
      </c>
      <c r="K151" s="210">
        <v>0.28274117569839596</v>
      </c>
      <c r="L151" s="210">
        <v>0.28274117569839596</v>
      </c>
      <c r="M151" s="210">
        <v>0.28274117569839596</v>
      </c>
      <c r="N151" s="210">
        <v>0.28274117569839596</v>
      </c>
      <c r="O151" s="210">
        <v>0.28274117569839596</v>
      </c>
      <c r="P151" s="210">
        <v>0.28274117569839596</v>
      </c>
      <c r="Q151" s="210">
        <v>0.28274117569839596</v>
      </c>
      <c r="R151" s="210">
        <v>0.28274117569839596</v>
      </c>
      <c r="S151" s="210">
        <v>0.28274117569839596</v>
      </c>
      <c r="T151" s="210">
        <v>0.28274117569839596</v>
      </c>
      <c r="U151" s="210">
        <v>0.28274117569839596</v>
      </c>
      <c r="V151" s="210">
        <v>0.28274117569839596</v>
      </c>
      <c r="W151" s="210">
        <v>0.28274117569839596</v>
      </c>
      <c r="X151" s="210">
        <v>0.28274117569839596</v>
      </c>
      <c r="Y151" s="210">
        <v>0.28274117569839596</v>
      </c>
      <c r="Z151" s="210">
        <v>0.28274117569839596</v>
      </c>
      <c r="AA151" s="210">
        <v>0.28274117569839596</v>
      </c>
      <c r="AB151" s="210">
        <v>0.28274117569839596</v>
      </c>
      <c r="AC151" s="210">
        <v>0.14121962402567628</v>
      </c>
      <c r="AD151" s="210">
        <v>0.14121962402567628</v>
      </c>
      <c r="AE151" s="210">
        <v>0.14121962402567628</v>
      </c>
      <c r="AF151" s="210">
        <v>0.14121962402567628</v>
      </c>
      <c r="AG151" s="210">
        <v>0.14121962402567628</v>
      </c>
      <c r="AH151" s="210">
        <v>0.14121962402567628</v>
      </c>
      <c r="AI151" s="210">
        <v>0.14121962402567628</v>
      </c>
      <c r="AJ151" s="210">
        <v>0</v>
      </c>
      <c r="AK151" s="210">
        <v>0</v>
      </c>
      <c r="AL151" s="210">
        <v>0</v>
      </c>
      <c r="AM151" s="210">
        <v>0</v>
      </c>
      <c r="AN151" s="210">
        <v>0</v>
      </c>
      <c r="AO151" s="210">
        <v>0</v>
      </c>
      <c r="AP151" s="210">
        <v>0</v>
      </c>
      <c r="AQ151" s="210">
        <v>0</v>
      </c>
      <c r="AR151" s="210">
        <v>0</v>
      </c>
      <c r="AS151" s="210">
        <v>0</v>
      </c>
      <c r="AT151" s="210">
        <v>0</v>
      </c>
      <c r="AU151" s="210">
        <v>0</v>
      </c>
      <c r="AV151" s="210">
        <v>0</v>
      </c>
      <c r="AW151" s="210">
        <v>0</v>
      </c>
      <c r="AX151" s="210">
        <v>0</v>
      </c>
      <c r="AY151" s="210">
        <v>0</v>
      </c>
      <c r="AZ151" s="210">
        <v>0</v>
      </c>
      <c r="BA151" s="210">
        <v>0</v>
      </c>
      <c r="BB151" s="210">
        <v>0</v>
      </c>
      <c r="BC151" s="211">
        <v>165.94046490351394</v>
      </c>
      <c r="BD151" s="211">
        <v>165.94046490351394</v>
      </c>
      <c r="BE151" s="211">
        <v>165.94046490351394</v>
      </c>
      <c r="BF151" s="211">
        <v>165.94046490351394</v>
      </c>
      <c r="BG151" s="211">
        <v>165.94046490351394</v>
      </c>
      <c r="BH151" s="211">
        <v>165.94046490351394</v>
      </c>
      <c r="BI151" s="211">
        <v>165.94046490351394</v>
      </c>
      <c r="BJ151" s="211">
        <v>163.44210526315791</v>
      </c>
      <c r="BK151" s="211">
        <v>163.44210526315791</v>
      </c>
      <c r="BL151" s="211">
        <v>163.44210526315791</v>
      </c>
      <c r="BM151" s="211">
        <v>163.44210526315791</v>
      </c>
      <c r="BN151" s="211">
        <v>163.44210526315791</v>
      </c>
      <c r="BO151" s="211">
        <v>163.44210526315791</v>
      </c>
      <c r="BP151" s="211">
        <v>163.44210526315791</v>
      </c>
      <c r="BQ151" s="211">
        <v>163.44210526315791</v>
      </c>
      <c r="BR151" s="211">
        <v>163.44210526315791</v>
      </c>
      <c r="BS151" s="211">
        <v>163.44210526315791</v>
      </c>
      <c r="BT151" s="211">
        <v>163.44210526315791</v>
      </c>
      <c r="BU151" s="211">
        <v>163.44210526315791</v>
      </c>
      <c r="BV151" s="211">
        <v>163.44210526315791</v>
      </c>
      <c r="BW151" s="211">
        <v>163.44210526315791</v>
      </c>
      <c r="BX151" s="211">
        <v>163.44210526315791</v>
      </c>
      <c r="BY151" s="211">
        <v>163.44210526315791</v>
      </c>
      <c r="BZ151" s="211">
        <v>163.44210526315791</v>
      </c>
      <c r="CA151" s="211">
        <v>163.44210526315791</v>
      </c>
      <c r="CB151" s="211">
        <v>163.44210526315791</v>
      </c>
      <c r="CC151" s="211">
        <v>0.51144046257448006</v>
      </c>
      <c r="CD151" s="211">
        <v>0.51144046257448006</v>
      </c>
      <c r="CE151" s="211">
        <v>0.51144046257448006</v>
      </c>
      <c r="CF151" s="211">
        <v>0.51144046257448006</v>
      </c>
      <c r="CG151" s="211">
        <v>0.51144046257448006</v>
      </c>
      <c r="CH151" s="211">
        <v>0.51144046257448006</v>
      </c>
      <c r="CI151" s="211">
        <v>0.51144046257448006</v>
      </c>
      <c r="CJ151" s="211">
        <v>0.51144046257448006</v>
      </c>
      <c r="CK151" s="211">
        <v>0.51144046257448006</v>
      </c>
      <c r="CL151" s="211">
        <v>0.51144046257448006</v>
      </c>
      <c r="CM151" s="211">
        <v>0.51144046257448006</v>
      </c>
      <c r="CN151" s="211">
        <v>0.51144046257448006</v>
      </c>
      <c r="CO151" s="211">
        <v>0.51144046257448006</v>
      </c>
      <c r="CP151" s="211">
        <v>0.51144046257448006</v>
      </c>
      <c r="CQ151" s="211">
        <v>0.51144046257448006</v>
      </c>
      <c r="CR151" s="211">
        <v>0.51144046257448006</v>
      </c>
      <c r="CS151" s="211">
        <v>0.51144046257448006</v>
      </c>
      <c r="CT151" s="211">
        <v>0.51144046257448006</v>
      </c>
      <c r="CU151" s="211">
        <v>0.51144046257448006</v>
      </c>
      <c r="CV151" s="211">
        <v>0.51144046257448006</v>
      </c>
      <c r="CW151" s="211">
        <v>0.51144046257448006</v>
      </c>
      <c r="CX151" s="211">
        <v>0.51144046257448006</v>
      </c>
      <c r="CY151" s="211">
        <v>0.51144046257448006</v>
      </c>
      <c r="CZ151" s="211">
        <v>0.51144046257448006</v>
      </c>
      <c r="DA151" s="211">
        <v>0.51144046257448006</v>
      </c>
      <c r="DB151" s="211">
        <v>0.51144046257448006</v>
      </c>
      <c r="DC151" s="211">
        <v>1178.580279491897</v>
      </c>
      <c r="DD151" s="211">
        <v>1178.580279491897</v>
      </c>
      <c r="DE151" s="211">
        <v>1178.580279491897</v>
      </c>
      <c r="DF151" s="211">
        <v>1178.580279491897</v>
      </c>
      <c r="DG151" s="211">
        <v>1178.580279491897</v>
      </c>
      <c r="DH151" s="211">
        <v>1178.580279491897</v>
      </c>
      <c r="DI151" s="211">
        <v>1178.580279491897</v>
      </c>
      <c r="DJ151" s="211">
        <v>1178.580279491897</v>
      </c>
      <c r="DK151" s="211">
        <v>1178.580279491897</v>
      </c>
      <c r="DL151" s="211">
        <v>1178.580279491897</v>
      </c>
      <c r="DM151" s="211">
        <v>1178.580279491897</v>
      </c>
      <c r="DN151" s="211">
        <v>1178.580279491897</v>
      </c>
      <c r="DO151" s="211">
        <v>1178.580279491897</v>
      </c>
      <c r="DP151" s="211">
        <v>1178.580279491897</v>
      </c>
      <c r="DQ151" s="211">
        <v>1178.580279491897</v>
      </c>
      <c r="DR151" s="211">
        <v>1178.580279491897</v>
      </c>
      <c r="DS151" s="211">
        <v>1178.580279491897</v>
      </c>
      <c r="DT151" s="211">
        <v>1178.580279491897</v>
      </c>
      <c r="DU151" s="211">
        <v>1178.580279491897</v>
      </c>
      <c r="DV151" s="211">
        <v>1178.580279491897</v>
      </c>
      <c r="DW151" s="211">
        <v>1178.580279491897</v>
      </c>
      <c r="DX151" s="211">
        <v>1178.580279491897</v>
      </c>
      <c r="DY151" s="211">
        <v>1178.580279491897</v>
      </c>
      <c r="DZ151" s="211">
        <v>1178.580279491897</v>
      </c>
      <c r="EA151" s="211">
        <v>1178.580279491897</v>
      </c>
      <c r="EB151" s="211">
        <v>1178.580279491897</v>
      </c>
    </row>
    <row r="152" spans="1:132" ht="22.5" x14ac:dyDescent="0.2">
      <c r="A152" s="209">
        <v>50</v>
      </c>
      <c r="B152" s="209" t="s">
        <v>1049</v>
      </c>
      <c r="C152" s="210">
        <v>0.28274117569839596</v>
      </c>
      <c r="D152" s="210">
        <v>0.28274117569839596</v>
      </c>
      <c r="E152" s="210">
        <v>0.28274117569839596</v>
      </c>
      <c r="F152" s="210">
        <v>0.28274117569839596</v>
      </c>
      <c r="G152" s="210">
        <v>0.28274117569839596</v>
      </c>
      <c r="H152" s="210">
        <v>0.28274117569839596</v>
      </c>
      <c r="I152" s="210">
        <v>0.26881126430276464</v>
      </c>
      <c r="J152" s="210">
        <v>0.26881126430276464</v>
      </c>
      <c r="K152" s="210">
        <v>0.26881126430276464</v>
      </c>
      <c r="L152" s="210">
        <v>0.26881126430276464</v>
      </c>
      <c r="M152" s="210">
        <v>0.26881126430276464</v>
      </c>
      <c r="N152" s="210">
        <v>0.26881126430276464</v>
      </c>
      <c r="O152" s="210">
        <v>0.26881126430276464</v>
      </c>
      <c r="P152" s="210">
        <v>0.26881126430276464</v>
      </c>
      <c r="Q152" s="210">
        <v>0.26881126430276464</v>
      </c>
      <c r="R152" s="210">
        <v>0.26881126430276464</v>
      </c>
      <c r="S152" s="210">
        <v>0.26881126430276464</v>
      </c>
      <c r="T152" s="210">
        <v>0.26881126430276464</v>
      </c>
      <c r="U152" s="210">
        <v>0.26881126430276464</v>
      </c>
      <c r="V152" s="210">
        <v>0.26881126430276464</v>
      </c>
      <c r="W152" s="210">
        <v>0.26881126430276464</v>
      </c>
      <c r="X152" s="210">
        <v>0.26881126430276464</v>
      </c>
      <c r="Y152" s="210">
        <v>0.26881126430276464</v>
      </c>
      <c r="Z152" s="210">
        <v>0.26881126430276464</v>
      </c>
      <c r="AA152" s="210">
        <v>0.26881126430276464</v>
      </c>
      <c r="AB152" s="210">
        <v>0.26881126430276464</v>
      </c>
      <c r="AC152" s="210">
        <v>0.14121962402567628</v>
      </c>
      <c r="AD152" s="210">
        <v>0.14121962402567628</v>
      </c>
      <c r="AE152" s="210">
        <v>0.14121962402567628</v>
      </c>
      <c r="AF152" s="210">
        <v>0.14121962402567628</v>
      </c>
      <c r="AG152" s="210">
        <v>0.14121962402567628</v>
      </c>
      <c r="AH152" s="210">
        <v>0.14121962402567628</v>
      </c>
      <c r="AI152" s="210">
        <v>0</v>
      </c>
      <c r="AJ152" s="210">
        <v>0</v>
      </c>
      <c r="AK152" s="210">
        <v>0</v>
      </c>
      <c r="AL152" s="210">
        <v>0</v>
      </c>
      <c r="AM152" s="210">
        <v>0</v>
      </c>
      <c r="AN152" s="210">
        <v>0</v>
      </c>
      <c r="AO152" s="210">
        <v>0</v>
      </c>
      <c r="AP152" s="210">
        <v>0</v>
      </c>
      <c r="AQ152" s="210">
        <v>0</v>
      </c>
      <c r="AR152" s="210">
        <v>0</v>
      </c>
      <c r="AS152" s="210">
        <v>0</v>
      </c>
      <c r="AT152" s="210">
        <v>0</v>
      </c>
      <c r="AU152" s="210">
        <v>0</v>
      </c>
      <c r="AV152" s="210">
        <v>0</v>
      </c>
      <c r="AW152" s="210">
        <v>0</v>
      </c>
      <c r="AX152" s="210">
        <v>0</v>
      </c>
      <c r="AY152" s="210">
        <v>0</v>
      </c>
      <c r="AZ152" s="210">
        <v>0</v>
      </c>
      <c r="BA152" s="210">
        <v>0</v>
      </c>
      <c r="BB152" s="210">
        <v>0</v>
      </c>
      <c r="BC152" s="211">
        <v>160.88218422063542</v>
      </c>
      <c r="BD152" s="211">
        <v>160.88218422063542</v>
      </c>
      <c r="BE152" s="211">
        <v>160.88218422063542</v>
      </c>
      <c r="BF152" s="211">
        <v>160.88218422063542</v>
      </c>
      <c r="BG152" s="211">
        <v>160.88218422063542</v>
      </c>
      <c r="BH152" s="211">
        <v>160.88218422063542</v>
      </c>
      <c r="BI152" s="211">
        <v>158.42389624313759</v>
      </c>
      <c r="BJ152" s="211">
        <v>158.42389624313759</v>
      </c>
      <c r="BK152" s="211">
        <v>158.42389624313759</v>
      </c>
      <c r="BL152" s="211">
        <v>158.42389624313759</v>
      </c>
      <c r="BM152" s="211">
        <v>158.42389624313759</v>
      </c>
      <c r="BN152" s="211">
        <v>158.42389624313759</v>
      </c>
      <c r="BO152" s="211">
        <v>158.42389624313759</v>
      </c>
      <c r="BP152" s="211">
        <v>158.42389624313759</v>
      </c>
      <c r="BQ152" s="211">
        <v>158.42389624313759</v>
      </c>
      <c r="BR152" s="211">
        <v>158.42389624313759</v>
      </c>
      <c r="BS152" s="211">
        <v>158.42389624313759</v>
      </c>
      <c r="BT152" s="211">
        <v>158.42389624313759</v>
      </c>
      <c r="BU152" s="211">
        <v>158.42389624313759</v>
      </c>
      <c r="BV152" s="211">
        <v>158.42389624313759</v>
      </c>
      <c r="BW152" s="211">
        <v>158.42389624313759</v>
      </c>
      <c r="BX152" s="211">
        <v>158.42389624313759</v>
      </c>
      <c r="BY152" s="211">
        <v>158.42389624313759</v>
      </c>
      <c r="BZ152" s="211">
        <v>158.42389624313759</v>
      </c>
      <c r="CA152" s="211">
        <v>158.42389624313759</v>
      </c>
      <c r="CB152" s="211">
        <v>158.42389624313759</v>
      </c>
      <c r="CC152" s="211">
        <v>2.8511992808088356</v>
      </c>
      <c r="CD152" s="211">
        <v>2.8511992808088356</v>
      </c>
      <c r="CE152" s="211">
        <v>2.8511992808088356</v>
      </c>
      <c r="CF152" s="211">
        <v>2.8511992808088356</v>
      </c>
      <c r="CG152" s="211">
        <v>2.8511992808088356</v>
      </c>
      <c r="CH152" s="211">
        <v>2.8511992808088356</v>
      </c>
      <c r="CI152" s="211">
        <v>2.8511992808088356</v>
      </c>
      <c r="CJ152" s="211">
        <v>2.7636140714055695</v>
      </c>
      <c r="CK152" s="211">
        <v>2.7636140714055695</v>
      </c>
      <c r="CL152" s="211">
        <v>2.7636140714055695</v>
      </c>
      <c r="CM152" s="211">
        <v>2.7636140714055695</v>
      </c>
      <c r="CN152" s="211">
        <v>2.7636140714055695</v>
      </c>
      <c r="CO152" s="211">
        <v>2.7636140714055695</v>
      </c>
      <c r="CP152" s="211">
        <v>2.7636140714055695</v>
      </c>
      <c r="CQ152" s="211">
        <v>2.7636140714055695</v>
      </c>
      <c r="CR152" s="211">
        <v>2.7636140714055695</v>
      </c>
      <c r="CS152" s="211">
        <v>2.7636140714055695</v>
      </c>
      <c r="CT152" s="211">
        <v>2.7636140714055695</v>
      </c>
      <c r="CU152" s="211">
        <v>2.7636140714055695</v>
      </c>
      <c r="CV152" s="211">
        <v>2.7636140714055695</v>
      </c>
      <c r="CW152" s="211">
        <v>2.7636140714055695</v>
      </c>
      <c r="CX152" s="211">
        <v>2.7636140714055695</v>
      </c>
      <c r="CY152" s="211">
        <v>2.7636140714055695</v>
      </c>
      <c r="CZ152" s="211">
        <v>2.7636140714055695</v>
      </c>
      <c r="DA152" s="211">
        <v>2.7636140714055695</v>
      </c>
      <c r="DB152" s="211">
        <v>2.7636140714055695</v>
      </c>
      <c r="DC152" s="211">
        <v>10181.778042931668</v>
      </c>
      <c r="DD152" s="211">
        <v>10181.778042931668</v>
      </c>
      <c r="DE152" s="211">
        <v>10181.778042931668</v>
      </c>
      <c r="DF152" s="211">
        <v>10181.778042931668</v>
      </c>
      <c r="DG152" s="211">
        <v>10181.778042931668</v>
      </c>
      <c r="DH152" s="211">
        <v>10181.778042931668</v>
      </c>
      <c r="DI152" s="211">
        <v>10181.778042931668</v>
      </c>
      <c r="DJ152" s="211">
        <v>9869.0067933069258</v>
      </c>
      <c r="DK152" s="211">
        <v>9869.0067933069258</v>
      </c>
      <c r="DL152" s="211">
        <v>9869.0067933069258</v>
      </c>
      <c r="DM152" s="211">
        <v>9869.0067933069258</v>
      </c>
      <c r="DN152" s="211">
        <v>9869.0067933069258</v>
      </c>
      <c r="DO152" s="211">
        <v>9869.0067933069258</v>
      </c>
      <c r="DP152" s="211">
        <v>9869.0067933069258</v>
      </c>
      <c r="DQ152" s="211">
        <v>9869.0067933069258</v>
      </c>
      <c r="DR152" s="211">
        <v>9869.0067933069258</v>
      </c>
      <c r="DS152" s="211">
        <v>9869.0067933069258</v>
      </c>
      <c r="DT152" s="211">
        <v>9869.0067933069258</v>
      </c>
      <c r="DU152" s="211">
        <v>9869.0067933069258</v>
      </c>
      <c r="DV152" s="211">
        <v>9869.0067933069258</v>
      </c>
      <c r="DW152" s="211">
        <v>9869.0067933069258</v>
      </c>
      <c r="DX152" s="211">
        <v>9869.0067933069258</v>
      </c>
      <c r="DY152" s="211">
        <v>9869.0067933069258</v>
      </c>
      <c r="DZ152" s="211">
        <v>9869.0067933069258</v>
      </c>
      <c r="EA152" s="211">
        <v>9869.0067933069258</v>
      </c>
      <c r="EB152" s="211">
        <v>9869.0067933069258</v>
      </c>
    </row>
    <row r="153" spans="1:132" ht="22.5" x14ac:dyDescent="0.2">
      <c r="A153" s="209">
        <v>51</v>
      </c>
      <c r="B153" s="209" t="s">
        <v>1050</v>
      </c>
      <c r="C153" s="210">
        <v>0.28274117569839596</v>
      </c>
      <c r="D153" s="210">
        <v>0.28274117569839596</v>
      </c>
      <c r="E153" s="210">
        <v>0.28274117569839596</v>
      </c>
      <c r="F153" s="210">
        <v>0.28274117569839596</v>
      </c>
      <c r="G153" s="210">
        <v>0.28274117569839596</v>
      </c>
      <c r="H153" s="210">
        <v>0.28274117569839596</v>
      </c>
      <c r="I153" s="210">
        <v>0.28274117569839596</v>
      </c>
      <c r="J153" s="210">
        <v>0.28274117569839596</v>
      </c>
      <c r="K153" s="210">
        <v>0.28274117569839596</v>
      </c>
      <c r="L153" s="210">
        <v>0.28274117569839596</v>
      </c>
      <c r="M153" s="210">
        <v>0.28274117569839596</v>
      </c>
      <c r="N153" s="210">
        <v>0.28274117569839596</v>
      </c>
      <c r="O153" s="210">
        <v>0.28274117569839596</v>
      </c>
      <c r="P153" s="210">
        <v>0.28274117569839596</v>
      </c>
      <c r="Q153" s="210">
        <v>0.28274117569839596</v>
      </c>
      <c r="R153" s="210">
        <v>0.28274117569839596</v>
      </c>
      <c r="S153" s="210">
        <v>0.28274117569839596</v>
      </c>
      <c r="T153" s="210">
        <v>0.28274117569839596</v>
      </c>
      <c r="U153" s="210">
        <v>0.28274117569839596</v>
      </c>
      <c r="V153" s="210">
        <v>0.28274117569839596</v>
      </c>
      <c r="W153" s="210">
        <v>0.28274117569839596</v>
      </c>
      <c r="X153" s="210">
        <v>0.28274117569839596</v>
      </c>
      <c r="Y153" s="210">
        <v>0.28274117569839596</v>
      </c>
      <c r="Z153" s="210">
        <v>0.28274117569839596</v>
      </c>
      <c r="AA153" s="210">
        <v>0.28274117569839596</v>
      </c>
      <c r="AB153" s="210">
        <v>0.28274117569839596</v>
      </c>
      <c r="AC153" s="210">
        <v>0.38454616630544969</v>
      </c>
      <c r="AD153" s="210">
        <v>0.38454616630544969</v>
      </c>
      <c r="AE153" s="210">
        <v>0.38454616630544969</v>
      </c>
      <c r="AF153" s="210">
        <v>0.38454616630544969</v>
      </c>
      <c r="AG153" s="210">
        <v>0.38454616630544969</v>
      </c>
      <c r="AH153" s="210">
        <v>0.38454616630544969</v>
      </c>
      <c r="AI153" s="210">
        <v>0</v>
      </c>
      <c r="AJ153" s="210">
        <v>0</v>
      </c>
      <c r="AK153" s="210">
        <v>0</v>
      </c>
      <c r="AL153" s="210">
        <v>0</v>
      </c>
      <c r="AM153" s="210">
        <v>0</v>
      </c>
      <c r="AN153" s="210">
        <v>0</v>
      </c>
      <c r="AO153" s="210">
        <v>0</v>
      </c>
      <c r="AP153" s="210">
        <v>0</v>
      </c>
      <c r="AQ153" s="210">
        <v>0</v>
      </c>
      <c r="AR153" s="210">
        <v>0</v>
      </c>
      <c r="AS153" s="210">
        <v>0</v>
      </c>
      <c r="AT153" s="210">
        <v>0</v>
      </c>
      <c r="AU153" s="210">
        <v>0</v>
      </c>
      <c r="AV153" s="210">
        <v>0</v>
      </c>
      <c r="AW153" s="210">
        <v>0</v>
      </c>
      <c r="AX153" s="210">
        <v>0</v>
      </c>
      <c r="AY153" s="210">
        <v>0</v>
      </c>
      <c r="AZ153" s="210">
        <v>0</v>
      </c>
      <c r="BA153" s="210">
        <v>0</v>
      </c>
      <c r="BB153" s="210">
        <v>0</v>
      </c>
      <c r="BC153" s="211">
        <v>165.18221274090334</v>
      </c>
      <c r="BD153" s="211">
        <v>165.18221274090334</v>
      </c>
      <c r="BE153" s="211">
        <v>165.18221274090334</v>
      </c>
      <c r="BF153" s="211">
        <v>165.18221274090334</v>
      </c>
      <c r="BG153" s="211">
        <v>165.18221274090334</v>
      </c>
      <c r="BH153" s="211">
        <v>165.18221274090334</v>
      </c>
      <c r="BI153" s="211">
        <v>160.59979317476734</v>
      </c>
      <c r="BJ153" s="211">
        <v>160.59979317476734</v>
      </c>
      <c r="BK153" s="211">
        <v>160.59979317476734</v>
      </c>
      <c r="BL153" s="211">
        <v>160.59979317476734</v>
      </c>
      <c r="BM153" s="211">
        <v>160.59979317476734</v>
      </c>
      <c r="BN153" s="211">
        <v>160.59979317476734</v>
      </c>
      <c r="BO153" s="211">
        <v>160.59979317476734</v>
      </c>
      <c r="BP153" s="211">
        <v>160.59979317476734</v>
      </c>
      <c r="BQ153" s="211">
        <v>160.59979317476734</v>
      </c>
      <c r="BR153" s="211">
        <v>160.59979317476734</v>
      </c>
      <c r="BS153" s="211">
        <v>160.59979317476734</v>
      </c>
      <c r="BT153" s="211">
        <v>160.59979317476734</v>
      </c>
      <c r="BU153" s="211">
        <v>160.59979317476734</v>
      </c>
      <c r="BV153" s="211">
        <v>160.59979317476734</v>
      </c>
      <c r="BW153" s="211">
        <v>160.59979317476734</v>
      </c>
      <c r="BX153" s="211">
        <v>160.59979317476734</v>
      </c>
      <c r="BY153" s="211">
        <v>160.59979317476734</v>
      </c>
      <c r="BZ153" s="211">
        <v>160.59979317476734</v>
      </c>
      <c r="CA153" s="211">
        <v>160.59979317476734</v>
      </c>
      <c r="CB153" s="211">
        <v>160.59979317476734</v>
      </c>
      <c r="CC153" s="211">
        <v>3.3453528591358537</v>
      </c>
      <c r="CD153" s="211">
        <v>3.3453528591358537</v>
      </c>
      <c r="CE153" s="211">
        <v>3.3453528591358537</v>
      </c>
      <c r="CF153" s="211">
        <v>3.3453528591358537</v>
      </c>
      <c r="CG153" s="211">
        <v>3.3453528591358537</v>
      </c>
      <c r="CH153" s="211">
        <v>3.3453528591358537</v>
      </c>
      <c r="CI153" s="211">
        <v>3.3453528591358537</v>
      </c>
      <c r="CJ153" s="211">
        <v>3.3453528591358537</v>
      </c>
      <c r="CK153" s="211">
        <v>3.3453528591358537</v>
      </c>
      <c r="CL153" s="211">
        <v>3.3453528591358537</v>
      </c>
      <c r="CM153" s="211">
        <v>3.3453528591358537</v>
      </c>
      <c r="CN153" s="211">
        <v>3.3453528591358537</v>
      </c>
      <c r="CO153" s="211">
        <v>3.3453528591358537</v>
      </c>
      <c r="CP153" s="211">
        <v>3.3453528591358537</v>
      </c>
      <c r="CQ153" s="211">
        <v>3.3453528591358537</v>
      </c>
      <c r="CR153" s="211">
        <v>3.3453528591358537</v>
      </c>
      <c r="CS153" s="211">
        <v>3.3453528591358537</v>
      </c>
      <c r="CT153" s="211">
        <v>3.3453528591358537</v>
      </c>
      <c r="CU153" s="211">
        <v>3.3453528591358537</v>
      </c>
      <c r="CV153" s="211">
        <v>3.3453528591358537</v>
      </c>
      <c r="CW153" s="211">
        <v>3.3453528591358537</v>
      </c>
      <c r="CX153" s="211">
        <v>3.3453528591358537</v>
      </c>
      <c r="CY153" s="211">
        <v>3.3453528591358537</v>
      </c>
      <c r="CZ153" s="211">
        <v>3.3453528591358537</v>
      </c>
      <c r="DA153" s="211">
        <v>3.3453528591358537</v>
      </c>
      <c r="DB153" s="211">
        <v>3.3453528591358537</v>
      </c>
      <c r="DC153" s="211">
        <v>1302.125074772885</v>
      </c>
      <c r="DD153" s="211">
        <v>1302.125074772885</v>
      </c>
      <c r="DE153" s="211">
        <v>1302.125074772885</v>
      </c>
      <c r="DF153" s="211">
        <v>1302.125074772885</v>
      </c>
      <c r="DG153" s="211">
        <v>1302.125074772885</v>
      </c>
      <c r="DH153" s="211">
        <v>1302.125074772885</v>
      </c>
      <c r="DI153" s="211">
        <v>1302.125074772885</v>
      </c>
      <c r="DJ153" s="211">
        <v>1302.125074772885</v>
      </c>
      <c r="DK153" s="211">
        <v>1302.125074772885</v>
      </c>
      <c r="DL153" s="211">
        <v>1302.125074772885</v>
      </c>
      <c r="DM153" s="211">
        <v>1302.125074772885</v>
      </c>
      <c r="DN153" s="211">
        <v>1302.125074772885</v>
      </c>
      <c r="DO153" s="211">
        <v>1302.125074772885</v>
      </c>
      <c r="DP153" s="211">
        <v>1302.125074772885</v>
      </c>
      <c r="DQ153" s="211">
        <v>1302.125074772885</v>
      </c>
      <c r="DR153" s="211">
        <v>1302.125074772885</v>
      </c>
      <c r="DS153" s="211">
        <v>1302.125074772885</v>
      </c>
      <c r="DT153" s="211">
        <v>1302.125074772885</v>
      </c>
      <c r="DU153" s="211">
        <v>1302.125074772885</v>
      </c>
      <c r="DV153" s="211">
        <v>1302.125074772885</v>
      </c>
      <c r="DW153" s="211">
        <v>1302.125074772885</v>
      </c>
      <c r="DX153" s="211">
        <v>1302.125074772885</v>
      </c>
      <c r="DY153" s="211">
        <v>1302.125074772885</v>
      </c>
      <c r="DZ153" s="211">
        <v>1302.125074772885</v>
      </c>
      <c r="EA153" s="211">
        <v>1302.125074772885</v>
      </c>
      <c r="EB153" s="211">
        <v>1302.125074772885</v>
      </c>
    </row>
    <row r="154" spans="1:132" x14ac:dyDescent="0.2">
      <c r="A154" s="209">
        <v>52</v>
      </c>
      <c r="B154" s="209" t="s">
        <v>1051</v>
      </c>
      <c r="C154" s="210">
        <v>0</v>
      </c>
      <c r="D154" s="210">
        <v>0</v>
      </c>
      <c r="E154" s="210">
        <v>0</v>
      </c>
      <c r="F154" s="210">
        <v>0</v>
      </c>
      <c r="G154" s="210">
        <v>0</v>
      </c>
      <c r="H154" s="210">
        <v>0</v>
      </c>
      <c r="I154" s="210">
        <v>0</v>
      </c>
      <c r="J154" s="210">
        <v>0</v>
      </c>
      <c r="K154" s="210">
        <v>0</v>
      </c>
      <c r="L154" s="210">
        <v>0</v>
      </c>
      <c r="M154" s="210">
        <v>0</v>
      </c>
      <c r="N154" s="210">
        <v>0</v>
      </c>
      <c r="O154" s="210">
        <v>0</v>
      </c>
      <c r="P154" s="210">
        <v>0</v>
      </c>
      <c r="Q154" s="210">
        <v>0</v>
      </c>
      <c r="R154" s="210">
        <v>0</v>
      </c>
      <c r="S154" s="210">
        <v>0</v>
      </c>
      <c r="T154" s="210">
        <v>0</v>
      </c>
      <c r="U154" s="210">
        <v>0</v>
      </c>
      <c r="V154" s="210">
        <v>0</v>
      </c>
      <c r="W154" s="210">
        <v>0</v>
      </c>
      <c r="X154" s="210">
        <v>0</v>
      </c>
      <c r="Y154" s="210">
        <v>0</v>
      </c>
      <c r="Z154" s="210">
        <v>0</v>
      </c>
      <c r="AA154" s="210">
        <v>0</v>
      </c>
      <c r="AB154" s="210">
        <v>0</v>
      </c>
      <c r="AC154" s="210">
        <v>19.379844961240309</v>
      </c>
      <c r="AD154" s="210">
        <v>19.379844961240309</v>
      </c>
      <c r="AE154" s="210">
        <v>19.379844961240309</v>
      </c>
      <c r="AF154" s="210">
        <v>19.379844961240309</v>
      </c>
      <c r="AG154" s="210">
        <v>19.379844961240309</v>
      </c>
      <c r="AH154" s="210">
        <v>19.379844961240309</v>
      </c>
      <c r="AI154" s="210">
        <v>0</v>
      </c>
      <c r="AJ154" s="210">
        <v>0</v>
      </c>
      <c r="AK154" s="210">
        <v>0</v>
      </c>
      <c r="AL154" s="210">
        <v>0</v>
      </c>
      <c r="AM154" s="210">
        <v>0</v>
      </c>
      <c r="AN154" s="210">
        <v>0</v>
      </c>
      <c r="AO154" s="210">
        <v>0</v>
      </c>
      <c r="AP154" s="210">
        <v>0</v>
      </c>
      <c r="AQ154" s="210">
        <v>0</v>
      </c>
      <c r="AR154" s="210">
        <v>0</v>
      </c>
      <c r="AS154" s="210">
        <v>0</v>
      </c>
      <c r="AT154" s="210">
        <v>0</v>
      </c>
      <c r="AU154" s="210">
        <v>0</v>
      </c>
      <c r="AV154" s="210">
        <v>0</v>
      </c>
      <c r="AW154" s="210">
        <v>0</v>
      </c>
      <c r="AX154" s="210">
        <v>0</v>
      </c>
      <c r="AY154" s="210">
        <v>0</v>
      </c>
      <c r="AZ154" s="210">
        <v>0</v>
      </c>
      <c r="BA154" s="210">
        <v>0</v>
      </c>
      <c r="BB154" s="210">
        <v>0</v>
      </c>
      <c r="BC154" s="211">
        <v>200.59334736842106</v>
      </c>
      <c r="BD154" s="211">
        <v>200.59334736842106</v>
      </c>
      <c r="BE154" s="211">
        <v>200.59334736842106</v>
      </c>
      <c r="BF154" s="211">
        <v>200.59334736842106</v>
      </c>
      <c r="BG154" s="211">
        <v>200.59334736842106</v>
      </c>
      <c r="BH154" s="211">
        <v>200.59334736842106</v>
      </c>
      <c r="BI154" s="211">
        <v>200.59334736842106</v>
      </c>
      <c r="BJ154" s="211">
        <v>200.59334736842106</v>
      </c>
      <c r="BK154" s="211">
        <v>200.59334736842106</v>
      </c>
      <c r="BL154" s="211">
        <v>200.59334736842106</v>
      </c>
      <c r="BM154" s="211">
        <v>200.59334736842106</v>
      </c>
      <c r="BN154" s="211">
        <v>200.59334736842106</v>
      </c>
      <c r="BO154" s="211">
        <v>200.59334736842106</v>
      </c>
      <c r="BP154" s="211">
        <v>200.59334736842106</v>
      </c>
      <c r="BQ154" s="211">
        <v>200.59334736842106</v>
      </c>
      <c r="BR154" s="211">
        <v>200.59334736842106</v>
      </c>
      <c r="BS154" s="211">
        <v>200.59334736842106</v>
      </c>
      <c r="BT154" s="211">
        <v>200.59334736842106</v>
      </c>
      <c r="BU154" s="211">
        <v>200.59334736842106</v>
      </c>
      <c r="BV154" s="211">
        <v>200.59334736842106</v>
      </c>
      <c r="BW154" s="211">
        <v>200.59334736842106</v>
      </c>
      <c r="BX154" s="211">
        <v>200.59334736842106</v>
      </c>
      <c r="BY154" s="211">
        <v>200.59334736842106</v>
      </c>
      <c r="BZ154" s="211">
        <v>200.59334736842106</v>
      </c>
      <c r="CA154" s="211">
        <v>200.59334736842106</v>
      </c>
      <c r="CB154" s="211">
        <v>200.59334736842106</v>
      </c>
      <c r="CC154" s="211" t="s">
        <v>132</v>
      </c>
      <c r="CD154" s="211" t="s">
        <v>132</v>
      </c>
      <c r="CE154" s="211" t="s">
        <v>132</v>
      </c>
      <c r="CF154" s="211" t="s">
        <v>132</v>
      </c>
      <c r="CG154" s="211" t="s">
        <v>132</v>
      </c>
      <c r="CH154" s="211" t="s">
        <v>132</v>
      </c>
      <c r="CI154" s="211" t="s">
        <v>132</v>
      </c>
      <c r="CJ154" s="211" t="s">
        <v>132</v>
      </c>
      <c r="CK154" s="211" t="s">
        <v>132</v>
      </c>
      <c r="CL154" s="211" t="s">
        <v>132</v>
      </c>
      <c r="CM154" s="211" t="s">
        <v>132</v>
      </c>
      <c r="CN154" s="211" t="s">
        <v>132</v>
      </c>
      <c r="CO154" s="211" t="s">
        <v>132</v>
      </c>
      <c r="CP154" s="211" t="s">
        <v>132</v>
      </c>
      <c r="CQ154" s="211" t="s">
        <v>132</v>
      </c>
      <c r="CR154" s="211" t="s">
        <v>132</v>
      </c>
      <c r="CS154" s="211" t="s">
        <v>132</v>
      </c>
      <c r="CT154" s="211" t="s">
        <v>132</v>
      </c>
      <c r="CU154" s="211" t="s">
        <v>132</v>
      </c>
      <c r="CV154" s="211" t="s">
        <v>132</v>
      </c>
      <c r="CW154" s="211" t="s">
        <v>132</v>
      </c>
      <c r="CX154" s="211" t="s">
        <v>132</v>
      </c>
      <c r="CY154" s="211" t="s">
        <v>132</v>
      </c>
      <c r="CZ154" s="211" t="s">
        <v>132</v>
      </c>
      <c r="DA154" s="211" t="s">
        <v>132</v>
      </c>
      <c r="DB154" s="211" t="s">
        <v>132</v>
      </c>
      <c r="DC154" s="211">
        <v>0</v>
      </c>
      <c r="DD154" s="211">
        <v>0</v>
      </c>
      <c r="DE154" s="211">
        <v>0</v>
      </c>
      <c r="DF154" s="211">
        <v>0</v>
      </c>
      <c r="DG154" s="211">
        <v>0</v>
      </c>
      <c r="DH154" s="211">
        <v>0</v>
      </c>
      <c r="DI154" s="211">
        <v>0</v>
      </c>
      <c r="DJ154" s="211">
        <v>0</v>
      </c>
      <c r="DK154" s="211">
        <v>0</v>
      </c>
      <c r="DL154" s="211">
        <v>0</v>
      </c>
      <c r="DM154" s="211">
        <v>0</v>
      </c>
      <c r="DN154" s="211">
        <v>0</v>
      </c>
      <c r="DO154" s="211">
        <v>0</v>
      </c>
      <c r="DP154" s="211">
        <v>0</v>
      </c>
      <c r="DQ154" s="211">
        <v>0</v>
      </c>
      <c r="DR154" s="211">
        <v>0</v>
      </c>
      <c r="DS154" s="211">
        <v>0</v>
      </c>
      <c r="DT154" s="211">
        <v>0</v>
      </c>
      <c r="DU154" s="211">
        <v>0</v>
      </c>
      <c r="DV154" s="211">
        <v>0</v>
      </c>
      <c r="DW154" s="211">
        <v>0</v>
      </c>
      <c r="DX154" s="211">
        <v>0</v>
      </c>
      <c r="DY154" s="211">
        <v>0</v>
      </c>
      <c r="DZ154" s="211">
        <v>0</v>
      </c>
      <c r="EA154" s="211">
        <v>0</v>
      </c>
      <c r="EB154" s="211">
        <v>0</v>
      </c>
    </row>
    <row r="155" spans="1:132" ht="22.5" x14ac:dyDescent="0.2">
      <c r="A155" s="209">
        <v>53</v>
      </c>
      <c r="B155" s="209" t="s">
        <v>1052</v>
      </c>
      <c r="C155" s="210">
        <v>0.28274117569839596</v>
      </c>
      <c r="D155" s="210">
        <v>0.28274117569839596</v>
      </c>
      <c r="E155" s="210">
        <v>0.28274117569839596</v>
      </c>
      <c r="F155" s="210">
        <v>0.28274117569839596</v>
      </c>
      <c r="G155" s="210">
        <v>0.28274117569839596</v>
      </c>
      <c r="H155" s="210">
        <v>0.28274117569839596</v>
      </c>
      <c r="I155" s="210">
        <v>0.28274117569839596</v>
      </c>
      <c r="J155" s="210">
        <v>0.28274117569839596</v>
      </c>
      <c r="K155" s="210">
        <v>0.28274117569839596</v>
      </c>
      <c r="L155" s="210">
        <v>0.28274117569839596</v>
      </c>
      <c r="M155" s="210">
        <v>0.28274117569839596</v>
      </c>
      <c r="N155" s="210">
        <v>0.28274117569839596</v>
      </c>
      <c r="O155" s="210">
        <v>0.28274117569839596</v>
      </c>
      <c r="P155" s="210">
        <v>0.28274117569839596</v>
      </c>
      <c r="Q155" s="210">
        <v>0.28274117569839596</v>
      </c>
      <c r="R155" s="210">
        <v>0.28274117569839596</v>
      </c>
      <c r="S155" s="210">
        <v>0.28274117569839596</v>
      </c>
      <c r="T155" s="210">
        <v>0.28274117569839596</v>
      </c>
      <c r="U155" s="210">
        <v>0.28274117569839596</v>
      </c>
      <c r="V155" s="210">
        <v>0.28274117569839596</v>
      </c>
      <c r="W155" s="210">
        <v>0.28274117569839596</v>
      </c>
      <c r="X155" s="210">
        <v>0.28274117569839596</v>
      </c>
      <c r="Y155" s="210">
        <v>0.28274117569839596</v>
      </c>
      <c r="Z155" s="210">
        <v>0.28274117569839596</v>
      </c>
      <c r="AA155" s="210">
        <v>0.28274117569839596</v>
      </c>
      <c r="AB155" s="210">
        <v>0.28274117569839596</v>
      </c>
      <c r="AC155" s="210">
        <v>0.19379844961240308</v>
      </c>
      <c r="AD155" s="210">
        <v>0.19379844961240308</v>
      </c>
      <c r="AE155" s="210">
        <v>0.19379844961240308</v>
      </c>
      <c r="AF155" s="210">
        <v>0.19379844961240308</v>
      </c>
      <c r="AG155" s="210">
        <v>0.19379844961240308</v>
      </c>
      <c r="AH155" s="210">
        <v>0.19379844961240308</v>
      </c>
      <c r="AI155" s="210">
        <v>0</v>
      </c>
      <c r="AJ155" s="210">
        <v>0</v>
      </c>
      <c r="AK155" s="210">
        <v>0</v>
      </c>
      <c r="AL155" s="210">
        <v>0</v>
      </c>
      <c r="AM155" s="210">
        <v>0</v>
      </c>
      <c r="AN155" s="210">
        <v>0</v>
      </c>
      <c r="AO155" s="210">
        <v>0</v>
      </c>
      <c r="AP155" s="210">
        <v>0</v>
      </c>
      <c r="AQ155" s="210">
        <v>0</v>
      </c>
      <c r="AR155" s="210">
        <v>0</v>
      </c>
      <c r="AS155" s="210">
        <v>0</v>
      </c>
      <c r="AT155" s="210">
        <v>0</v>
      </c>
      <c r="AU155" s="210">
        <v>0</v>
      </c>
      <c r="AV155" s="210">
        <v>0</v>
      </c>
      <c r="AW155" s="210">
        <v>0</v>
      </c>
      <c r="AX155" s="210">
        <v>0</v>
      </c>
      <c r="AY155" s="210">
        <v>0</v>
      </c>
      <c r="AZ155" s="210">
        <v>0</v>
      </c>
      <c r="BA155" s="210">
        <v>0</v>
      </c>
      <c r="BB155" s="210">
        <v>0</v>
      </c>
      <c r="BC155" s="211">
        <v>163.53600136603274</v>
      </c>
      <c r="BD155" s="211">
        <v>163.53600136603274</v>
      </c>
      <c r="BE155" s="211">
        <v>163.53600136603274</v>
      </c>
      <c r="BF155" s="211">
        <v>163.53600136603274</v>
      </c>
      <c r="BG155" s="211">
        <v>163.53600136603274</v>
      </c>
      <c r="BH155" s="211">
        <v>163.53600136603274</v>
      </c>
      <c r="BI155" s="211">
        <v>159.77905211671447</v>
      </c>
      <c r="BJ155" s="211">
        <v>159.77905211671447</v>
      </c>
      <c r="BK155" s="211">
        <v>159.77905211671447</v>
      </c>
      <c r="BL155" s="211">
        <v>159.77905211671447</v>
      </c>
      <c r="BM155" s="211">
        <v>159.77905211671447</v>
      </c>
      <c r="BN155" s="211">
        <v>159.77905211671447</v>
      </c>
      <c r="BO155" s="211">
        <v>159.77905211671447</v>
      </c>
      <c r="BP155" s="211">
        <v>159.77905211671447</v>
      </c>
      <c r="BQ155" s="211">
        <v>159.77905211671447</v>
      </c>
      <c r="BR155" s="211">
        <v>159.77905211671447</v>
      </c>
      <c r="BS155" s="211">
        <v>159.77905211671447</v>
      </c>
      <c r="BT155" s="211">
        <v>159.77905211671447</v>
      </c>
      <c r="BU155" s="211">
        <v>159.77905211671447</v>
      </c>
      <c r="BV155" s="211">
        <v>159.77905211671447</v>
      </c>
      <c r="BW155" s="211">
        <v>159.77905211671447</v>
      </c>
      <c r="BX155" s="211">
        <v>159.77905211671447</v>
      </c>
      <c r="BY155" s="211">
        <v>159.77905211671447</v>
      </c>
      <c r="BZ155" s="211">
        <v>159.77905211671447</v>
      </c>
      <c r="CA155" s="211">
        <v>159.77905211671447</v>
      </c>
      <c r="CB155" s="211">
        <v>159.77905211671447</v>
      </c>
      <c r="CC155" s="211">
        <v>1.9150864504429397</v>
      </c>
      <c r="CD155" s="211">
        <v>1.9150864504429397</v>
      </c>
      <c r="CE155" s="211">
        <v>1.9150864504429397</v>
      </c>
      <c r="CF155" s="211">
        <v>1.9150864504429397</v>
      </c>
      <c r="CG155" s="211">
        <v>1.9150864504429397</v>
      </c>
      <c r="CH155" s="211">
        <v>1.9150864504429397</v>
      </c>
      <c r="CI155" s="211">
        <v>1.9150864504429397</v>
      </c>
      <c r="CJ155" s="211">
        <v>1.9150864504429397</v>
      </c>
      <c r="CK155" s="211">
        <v>1.9150864504429397</v>
      </c>
      <c r="CL155" s="211">
        <v>1.9150864504429397</v>
      </c>
      <c r="CM155" s="211">
        <v>1.9150864504429397</v>
      </c>
      <c r="CN155" s="211">
        <v>1.9150864504429397</v>
      </c>
      <c r="CO155" s="211">
        <v>1.9150864504429397</v>
      </c>
      <c r="CP155" s="211">
        <v>1.9150864504429397</v>
      </c>
      <c r="CQ155" s="211">
        <v>1.9150864504429397</v>
      </c>
      <c r="CR155" s="211">
        <v>1.9150864504429397</v>
      </c>
      <c r="CS155" s="211">
        <v>1.9150864504429397</v>
      </c>
      <c r="CT155" s="211">
        <v>1.9150864504429397</v>
      </c>
      <c r="CU155" s="211">
        <v>1.9150864504429397</v>
      </c>
      <c r="CV155" s="211">
        <v>1.9150864504429397</v>
      </c>
      <c r="CW155" s="211">
        <v>1.9150864504429397</v>
      </c>
      <c r="CX155" s="211">
        <v>1.9150864504429397</v>
      </c>
      <c r="CY155" s="211">
        <v>1.9150864504429397</v>
      </c>
      <c r="CZ155" s="211">
        <v>1.9150864504429397</v>
      </c>
      <c r="DA155" s="211">
        <v>1.9150864504429397</v>
      </c>
      <c r="DB155" s="211">
        <v>1.9150864504429397</v>
      </c>
      <c r="DC155" s="211">
        <v>959.39128364614726</v>
      </c>
      <c r="DD155" s="211">
        <v>959.39128364614726</v>
      </c>
      <c r="DE155" s="211">
        <v>959.39128364614726</v>
      </c>
      <c r="DF155" s="211">
        <v>959.39128364614726</v>
      </c>
      <c r="DG155" s="211">
        <v>959.39128364614726</v>
      </c>
      <c r="DH155" s="211">
        <v>959.39128364614726</v>
      </c>
      <c r="DI155" s="211">
        <v>959.39128364614726</v>
      </c>
      <c r="DJ155" s="211">
        <v>959.39128364614726</v>
      </c>
      <c r="DK155" s="211">
        <v>959.39128364614726</v>
      </c>
      <c r="DL155" s="211">
        <v>959.39128364614726</v>
      </c>
      <c r="DM155" s="211">
        <v>959.39128364614726</v>
      </c>
      <c r="DN155" s="211">
        <v>959.39128364614726</v>
      </c>
      <c r="DO155" s="211">
        <v>959.39128364614726</v>
      </c>
      <c r="DP155" s="211">
        <v>959.39128364614726</v>
      </c>
      <c r="DQ155" s="211">
        <v>959.39128364614726</v>
      </c>
      <c r="DR155" s="211">
        <v>959.39128364614726</v>
      </c>
      <c r="DS155" s="211">
        <v>959.39128364614726</v>
      </c>
      <c r="DT155" s="211">
        <v>959.39128364614726</v>
      </c>
      <c r="DU155" s="211">
        <v>959.39128364614726</v>
      </c>
      <c r="DV155" s="211">
        <v>959.39128364614726</v>
      </c>
      <c r="DW155" s="211">
        <v>959.39128364614726</v>
      </c>
      <c r="DX155" s="211">
        <v>959.39128364614726</v>
      </c>
      <c r="DY155" s="211">
        <v>959.39128364614726</v>
      </c>
      <c r="DZ155" s="211">
        <v>959.39128364614726</v>
      </c>
      <c r="EA155" s="211">
        <v>959.39128364614726</v>
      </c>
      <c r="EB155" s="211">
        <v>959.39128364614726</v>
      </c>
    </row>
    <row r="156" spans="1:132" ht="22.5" x14ac:dyDescent="0.2">
      <c r="A156" s="209">
        <v>54</v>
      </c>
      <c r="B156" s="209" t="s">
        <v>1053</v>
      </c>
      <c r="C156" s="210">
        <v>0.28274117569839602</v>
      </c>
      <c r="D156" s="210">
        <v>0.28274117569839602</v>
      </c>
      <c r="E156" s="210">
        <v>0.28274117569839596</v>
      </c>
      <c r="F156" s="210">
        <v>0.28274117569839596</v>
      </c>
      <c r="G156" s="210">
        <v>0.28274117569839596</v>
      </c>
      <c r="H156" s="210">
        <v>0.28274117569839596</v>
      </c>
      <c r="I156" s="210">
        <v>0.28274117569839596</v>
      </c>
      <c r="J156" s="210">
        <v>0.28274117569839596</v>
      </c>
      <c r="K156" s="210">
        <v>0.28274117569839596</v>
      </c>
      <c r="L156" s="210">
        <v>0.28274117569839596</v>
      </c>
      <c r="M156" s="210">
        <v>0.28274117569839596</v>
      </c>
      <c r="N156" s="210">
        <v>0.28274117569839596</v>
      </c>
      <c r="O156" s="210">
        <v>0.28274117569839596</v>
      </c>
      <c r="P156" s="210">
        <v>0.28274117569839596</v>
      </c>
      <c r="Q156" s="210">
        <v>0.28274117569839596</v>
      </c>
      <c r="R156" s="210">
        <v>0.28274117569839596</v>
      </c>
      <c r="S156" s="210">
        <v>0.28274117569839596</v>
      </c>
      <c r="T156" s="210">
        <v>0.28274117569839596</v>
      </c>
      <c r="U156" s="210">
        <v>0.28274117569839596</v>
      </c>
      <c r="V156" s="210">
        <v>0.28274117569839596</v>
      </c>
      <c r="W156" s="210">
        <v>0.28274117569839596</v>
      </c>
      <c r="X156" s="210">
        <v>0.28274117569839596</v>
      </c>
      <c r="Y156" s="210">
        <v>0.28274117569839596</v>
      </c>
      <c r="Z156" s="210">
        <v>0.28274117569839596</v>
      </c>
      <c r="AA156" s="210">
        <v>0.28274117569839596</v>
      </c>
      <c r="AB156" s="210">
        <v>0.28274117569839596</v>
      </c>
      <c r="AC156" s="210">
        <v>0.14121962402567628</v>
      </c>
      <c r="AD156" s="210">
        <v>0.14121962402567628</v>
      </c>
      <c r="AE156" s="210">
        <v>0.14121962402567628</v>
      </c>
      <c r="AF156" s="210">
        <v>0.14121962402567628</v>
      </c>
      <c r="AG156" s="210">
        <v>0.14121962402567628</v>
      </c>
      <c r="AH156" s="210">
        <v>0.14121962402567628</v>
      </c>
      <c r="AI156" s="210">
        <v>0</v>
      </c>
      <c r="AJ156" s="210">
        <v>0</v>
      </c>
      <c r="AK156" s="210">
        <v>0</v>
      </c>
      <c r="AL156" s="210">
        <v>0</v>
      </c>
      <c r="AM156" s="210">
        <v>0</v>
      </c>
      <c r="AN156" s="210">
        <v>0</v>
      </c>
      <c r="AO156" s="210">
        <v>0</v>
      </c>
      <c r="AP156" s="210">
        <v>0</v>
      </c>
      <c r="AQ156" s="210">
        <v>0</v>
      </c>
      <c r="AR156" s="210">
        <v>0</v>
      </c>
      <c r="AS156" s="210">
        <v>0</v>
      </c>
      <c r="AT156" s="210">
        <v>0</v>
      </c>
      <c r="AU156" s="210">
        <v>0</v>
      </c>
      <c r="AV156" s="210">
        <v>0</v>
      </c>
      <c r="AW156" s="210">
        <v>0</v>
      </c>
      <c r="AX156" s="210">
        <v>0</v>
      </c>
      <c r="AY156" s="210">
        <v>0</v>
      </c>
      <c r="AZ156" s="210">
        <v>0</v>
      </c>
      <c r="BA156" s="210">
        <v>0</v>
      </c>
      <c r="BB156" s="210">
        <v>0</v>
      </c>
      <c r="BC156" s="211">
        <v>163.60661919989627</v>
      </c>
      <c r="BD156" s="211">
        <v>163.60661919989627</v>
      </c>
      <c r="BE156" s="211">
        <v>163.60661919989627</v>
      </c>
      <c r="BF156" s="211">
        <v>163.60661919989627</v>
      </c>
      <c r="BG156" s="211">
        <v>163.60661919989627</v>
      </c>
      <c r="BH156" s="211">
        <v>163.60661919989627</v>
      </c>
      <c r="BI156" s="211">
        <v>161.12654008846991</v>
      </c>
      <c r="BJ156" s="211">
        <v>161.12654008846991</v>
      </c>
      <c r="BK156" s="211">
        <v>161.12654008846991</v>
      </c>
      <c r="BL156" s="211">
        <v>161.12654008846991</v>
      </c>
      <c r="BM156" s="211">
        <v>161.12654008846991</v>
      </c>
      <c r="BN156" s="211">
        <v>161.12654008846991</v>
      </c>
      <c r="BO156" s="211">
        <v>161.12654008846991</v>
      </c>
      <c r="BP156" s="211">
        <v>161.12654008846991</v>
      </c>
      <c r="BQ156" s="211">
        <v>161.12654008846991</v>
      </c>
      <c r="BR156" s="211">
        <v>161.12654008846991</v>
      </c>
      <c r="BS156" s="211">
        <v>161.12654008846991</v>
      </c>
      <c r="BT156" s="211">
        <v>161.12654008846991</v>
      </c>
      <c r="BU156" s="211">
        <v>161.12654008846991</v>
      </c>
      <c r="BV156" s="211">
        <v>161.12654008846991</v>
      </c>
      <c r="BW156" s="211">
        <v>161.12654008846991</v>
      </c>
      <c r="BX156" s="211">
        <v>161.12654008846991</v>
      </c>
      <c r="BY156" s="211">
        <v>161.12654008846991</v>
      </c>
      <c r="BZ156" s="211">
        <v>161.12654008846991</v>
      </c>
      <c r="CA156" s="211">
        <v>161.12654008846991</v>
      </c>
      <c r="CB156" s="211">
        <v>161.12654008846991</v>
      </c>
      <c r="CC156" s="211">
        <v>2.0937959494893281</v>
      </c>
      <c r="CD156" s="211">
        <v>2.0937959494893281</v>
      </c>
      <c r="CE156" s="211">
        <v>2.0937959494893281</v>
      </c>
      <c r="CF156" s="211">
        <v>2.0937959494893281</v>
      </c>
      <c r="CG156" s="211">
        <v>2.0937959494893281</v>
      </c>
      <c r="CH156" s="211">
        <v>2.0937959494893281</v>
      </c>
      <c r="CI156" s="211">
        <v>2.0937959494893281</v>
      </c>
      <c r="CJ156" s="211">
        <v>2.0937959494893281</v>
      </c>
      <c r="CK156" s="211">
        <v>2.0937959494893281</v>
      </c>
      <c r="CL156" s="211">
        <v>2.0937959494893281</v>
      </c>
      <c r="CM156" s="211">
        <v>2.0937959494893281</v>
      </c>
      <c r="CN156" s="211">
        <v>2.0937959494893281</v>
      </c>
      <c r="CO156" s="211">
        <v>2.0937959494893281</v>
      </c>
      <c r="CP156" s="211">
        <v>2.0937959494893281</v>
      </c>
      <c r="CQ156" s="211">
        <v>2.0937959494893281</v>
      </c>
      <c r="CR156" s="211">
        <v>2.0937959494893281</v>
      </c>
      <c r="CS156" s="211">
        <v>2.0937959494893281</v>
      </c>
      <c r="CT156" s="211">
        <v>2.0937959494893281</v>
      </c>
      <c r="CU156" s="211">
        <v>2.0937959494893281</v>
      </c>
      <c r="CV156" s="211">
        <v>2.0937959494893281</v>
      </c>
      <c r="CW156" s="211">
        <v>2.0937959494893281</v>
      </c>
      <c r="CX156" s="211">
        <v>2.0937959494893281</v>
      </c>
      <c r="CY156" s="211">
        <v>2.0937959494893281</v>
      </c>
      <c r="CZ156" s="211">
        <v>2.0937959494893281</v>
      </c>
      <c r="DA156" s="211">
        <v>2.0937959494893281</v>
      </c>
      <c r="DB156" s="211">
        <v>2.0937959494893281</v>
      </c>
      <c r="DC156" s="211">
        <v>2161.9846021763469</v>
      </c>
      <c r="DD156" s="211">
        <v>2161.9846021763469</v>
      </c>
      <c r="DE156" s="211">
        <v>2161.9846021763469</v>
      </c>
      <c r="DF156" s="211">
        <v>2161.9846021763469</v>
      </c>
      <c r="DG156" s="211">
        <v>2161.9846021763469</v>
      </c>
      <c r="DH156" s="211">
        <v>2161.9846021763469</v>
      </c>
      <c r="DI156" s="211">
        <v>2161.9846021763469</v>
      </c>
      <c r="DJ156" s="211">
        <v>2161.9846021763469</v>
      </c>
      <c r="DK156" s="211">
        <v>2161.9846021763469</v>
      </c>
      <c r="DL156" s="211">
        <v>2161.9846021763469</v>
      </c>
      <c r="DM156" s="211">
        <v>2161.9846021763469</v>
      </c>
      <c r="DN156" s="211">
        <v>2161.9846021763469</v>
      </c>
      <c r="DO156" s="211">
        <v>2161.9846021763469</v>
      </c>
      <c r="DP156" s="211">
        <v>2161.9846021763469</v>
      </c>
      <c r="DQ156" s="211">
        <v>2161.9846021763469</v>
      </c>
      <c r="DR156" s="211">
        <v>2161.9846021763469</v>
      </c>
      <c r="DS156" s="211">
        <v>2161.9846021763469</v>
      </c>
      <c r="DT156" s="211">
        <v>2161.9846021763469</v>
      </c>
      <c r="DU156" s="211">
        <v>2161.9846021763469</v>
      </c>
      <c r="DV156" s="211">
        <v>2161.9846021763469</v>
      </c>
      <c r="DW156" s="211">
        <v>2161.9846021763469</v>
      </c>
      <c r="DX156" s="211">
        <v>2161.9846021763469</v>
      </c>
      <c r="DY156" s="211">
        <v>2161.9846021763469</v>
      </c>
      <c r="DZ156" s="211">
        <v>2161.9846021763469</v>
      </c>
      <c r="EA156" s="211">
        <v>2161.9846021763469</v>
      </c>
      <c r="EB156" s="211">
        <v>2161.9846021763469</v>
      </c>
    </row>
    <row r="157" spans="1:132" x14ac:dyDescent="0.2">
      <c r="A157" s="209">
        <v>55</v>
      </c>
      <c r="B157" s="209" t="s">
        <v>1054</v>
      </c>
      <c r="C157" s="210">
        <v>0.28274117569839591</v>
      </c>
      <c r="D157" s="210">
        <v>0.28274117569839591</v>
      </c>
      <c r="E157" s="210">
        <v>0.28274117569839596</v>
      </c>
      <c r="F157" s="210">
        <v>0.28274117569839596</v>
      </c>
      <c r="G157" s="210">
        <v>0.28274117569839596</v>
      </c>
      <c r="H157" s="210">
        <v>0.28274117569839596</v>
      </c>
      <c r="I157" s="210">
        <v>0.28274117569839596</v>
      </c>
      <c r="J157" s="210">
        <v>0.27083680621151118</v>
      </c>
      <c r="K157" s="210">
        <v>0.27083680621151118</v>
      </c>
      <c r="L157" s="210">
        <v>0.27083680621151118</v>
      </c>
      <c r="M157" s="210">
        <v>0.27083680621151118</v>
      </c>
      <c r="N157" s="210">
        <v>0.27083680621151118</v>
      </c>
      <c r="O157" s="210">
        <v>0.27083680621151118</v>
      </c>
      <c r="P157" s="210">
        <v>0.27083680621151118</v>
      </c>
      <c r="Q157" s="210">
        <v>0.27083680621151118</v>
      </c>
      <c r="R157" s="210">
        <v>0.27083680621151118</v>
      </c>
      <c r="S157" s="210">
        <v>0.27083680621151118</v>
      </c>
      <c r="T157" s="210">
        <v>0.27083680621151118</v>
      </c>
      <c r="U157" s="210">
        <v>0.27083680621151118</v>
      </c>
      <c r="V157" s="210">
        <v>0.27083680621151118</v>
      </c>
      <c r="W157" s="210">
        <v>0.27083680621151118</v>
      </c>
      <c r="X157" s="210">
        <v>0.27083680621151118</v>
      </c>
      <c r="Y157" s="210">
        <v>0.27083680621151118</v>
      </c>
      <c r="Z157" s="210">
        <v>0.27083680621151118</v>
      </c>
      <c r="AA157" s="210">
        <v>0.27083680621151118</v>
      </c>
      <c r="AB157" s="210">
        <v>0.27083680621151118</v>
      </c>
      <c r="AC157" s="210">
        <v>0.14121962402567628</v>
      </c>
      <c r="AD157" s="210">
        <v>0.14121962402567628</v>
      </c>
      <c r="AE157" s="210">
        <v>0.14121962402567628</v>
      </c>
      <c r="AF157" s="210">
        <v>0.14121962402567628</v>
      </c>
      <c r="AG157" s="210">
        <v>0.14121962402567628</v>
      </c>
      <c r="AH157" s="210">
        <v>0.14121962402567628</v>
      </c>
      <c r="AI157" s="210">
        <v>0.14121962402567628</v>
      </c>
      <c r="AJ157" s="210">
        <v>0</v>
      </c>
      <c r="AK157" s="210">
        <v>0</v>
      </c>
      <c r="AL157" s="210">
        <v>0</v>
      </c>
      <c r="AM157" s="210">
        <v>0</v>
      </c>
      <c r="AN157" s="210">
        <v>0</v>
      </c>
      <c r="AO157" s="210">
        <v>0</v>
      </c>
      <c r="AP157" s="210">
        <v>0</v>
      </c>
      <c r="AQ157" s="210">
        <v>0</v>
      </c>
      <c r="AR157" s="210">
        <v>0</v>
      </c>
      <c r="AS157" s="210">
        <v>0</v>
      </c>
      <c r="AT157" s="210">
        <v>0</v>
      </c>
      <c r="AU157" s="210">
        <v>0</v>
      </c>
      <c r="AV157" s="210">
        <v>0</v>
      </c>
      <c r="AW157" s="210">
        <v>0</v>
      </c>
      <c r="AX157" s="210">
        <v>0</v>
      </c>
      <c r="AY157" s="210">
        <v>0</v>
      </c>
      <c r="AZ157" s="210">
        <v>0</v>
      </c>
      <c r="BA157" s="210">
        <v>0</v>
      </c>
      <c r="BB157" s="210">
        <v>0</v>
      </c>
      <c r="BC157" s="211">
        <v>173.29122172883615</v>
      </c>
      <c r="BD157" s="211">
        <v>173.29122172883615</v>
      </c>
      <c r="BE157" s="211">
        <v>173.29122172883615</v>
      </c>
      <c r="BF157" s="211">
        <v>173.29122172883615</v>
      </c>
      <c r="BG157" s="211">
        <v>173.29122172883615</v>
      </c>
      <c r="BH157" s="211">
        <v>173.29122172883615</v>
      </c>
      <c r="BI157" s="211">
        <v>173.29122172883615</v>
      </c>
      <c r="BJ157" s="211">
        <v>170.32907310353636</v>
      </c>
      <c r="BK157" s="211">
        <v>170.32907310353636</v>
      </c>
      <c r="BL157" s="211">
        <v>170.32907310353636</v>
      </c>
      <c r="BM157" s="211">
        <v>170.32907310353636</v>
      </c>
      <c r="BN157" s="211">
        <v>170.32907310353636</v>
      </c>
      <c r="BO157" s="211">
        <v>170.32907310353636</v>
      </c>
      <c r="BP157" s="211">
        <v>170.32907310353636</v>
      </c>
      <c r="BQ157" s="211">
        <v>170.32907310353636</v>
      </c>
      <c r="BR157" s="211">
        <v>170.32907310353636</v>
      </c>
      <c r="BS157" s="211">
        <v>170.32907310353636</v>
      </c>
      <c r="BT157" s="211">
        <v>170.32907310353636</v>
      </c>
      <c r="BU157" s="211">
        <v>170.32907310353636</v>
      </c>
      <c r="BV157" s="211">
        <v>170.32907310353636</v>
      </c>
      <c r="BW157" s="211">
        <v>170.32907310353636</v>
      </c>
      <c r="BX157" s="211">
        <v>170.32907310353636</v>
      </c>
      <c r="BY157" s="211">
        <v>170.32907310353636</v>
      </c>
      <c r="BZ157" s="211">
        <v>170.32907310353636</v>
      </c>
      <c r="CA157" s="211">
        <v>170.32907310353636</v>
      </c>
      <c r="CB157" s="211">
        <v>170.32907310353636</v>
      </c>
      <c r="CC157" s="211">
        <v>2.8561801107297291</v>
      </c>
      <c r="CD157" s="211">
        <v>2.8561801107297291</v>
      </c>
      <c r="CE157" s="211">
        <v>2.8561801107297291</v>
      </c>
      <c r="CF157" s="211">
        <v>2.8561801107297291</v>
      </c>
      <c r="CG157" s="211">
        <v>2.8561801107297291</v>
      </c>
      <c r="CH157" s="211">
        <v>2.8561801107297291</v>
      </c>
      <c r="CI157" s="211">
        <v>2.8561801107297291</v>
      </c>
      <c r="CJ157" s="211">
        <v>2.8561801107297291</v>
      </c>
      <c r="CK157" s="211">
        <v>2.8100174609934201</v>
      </c>
      <c r="CL157" s="211">
        <v>2.8100174609934201</v>
      </c>
      <c r="CM157" s="211">
        <v>2.8100174609934201</v>
      </c>
      <c r="CN157" s="211">
        <v>2.8100174609934201</v>
      </c>
      <c r="CO157" s="211">
        <v>2.8100174609934201</v>
      </c>
      <c r="CP157" s="211">
        <v>2.8100174609934201</v>
      </c>
      <c r="CQ157" s="211">
        <v>2.8100174609934201</v>
      </c>
      <c r="CR157" s="211">
        <v>2.8100174609934201</v>
      </c>
      <c r="CS157" s="211">
        <v>2.8100174609934201</v>
      </c>
      <c r="CT157" s="211">
        <v>2.8100174609934201</v>
      </c>
      <c r="CU157" s="211">
        <v>2.8100174609934201</v>
      </c>
      <c r="CV157" s="211">
        <v>2.8100174609934201</v>
      </c>
      <c r="CW157" s="211">
        <v>2.8100174609934201</v>
      </c>
      <c r="CX157" s="211">
        <v>2.8100174609934201</v>
      </c>
      <c r="CY157" s="211">
        <v>2.8100174609934201</v>
      </c>
      <c r="CZ157" s="211">
        <v>2.8100174609934201</v>
      </c>
      <c r="DA157" s="211">
        <v>2.8100174609934201</v>
      </c>
      <c r="DB157" s="211">
        <v>2.8100174609934201</v>
      </c>
      <c r="DC157" s="211">
        <v>29938.97403982819</v>
      </c>
      <c r="DD157" s="211">
        <v>29938.97403982819</v>
      </c>
      <c r="DE157" s="211">
        <v>29938.97403982819</v>
      </c>
      <c r="DF157" s="211">
        <v>29938.97403982819</v>
      </c>
      <c r="DG157" s="211">
        <v>29938.97403982819</v>
      </c>
      <c r="DH157" s="211">
        <v>29938.97403982819</v>
      </c>
      <c r="DI157" s="211">
        <v>29938.97403982819</v>
      </c>
      <c r="DJ157" s="211">
        <v>29938.97403982819</v>
      </c>
      <c r="DK157" s="211">
        <v>29455.089159153791</v>
      </c>
      <c r="DL157" s="211">
        <v>29455.089159153791</v>
      </c>
      <c r="DM157" s="211">
        <v>29455.089159153791</v>
      </c>
      <c r="DN157" s="211">
        <v>29455.089159153791</v>
      </c>
      <c r="DO157" s="211">
        <v>29455.089159153791</v>
      </c>
      <c r="DP157" s="211">
        <v>29455.089159153791</v>
      </c>
      <c r="DQ157" s="211">
        <v>29455.089159153791</v>
      </c>
      <c r="DR157" s="211">
        <v>29455.089159153791</v>
      </c>
      <c r="DS157" s="211">
        <v>29455.089159153791</v>
      </c>
      <c r="DT157" s="211">
        <v>29455.089159153791</v>
      </c>
      <c r="DU157" s="211">
        <v>29455.089159153791</v>
      </c>
      <c r="DV157" s="211">
        <v>29455.089159153791</v>
      </c>
      <c r="DW157" s="211">
        <v>29455.089159153791</v>
      </c>
      <c r="DX157" s="211">
        <v>29455.089159153791</v>
      </c>
      <c r="DY157" s="211">
        <v>29455.089159153791</v>
      </c>
      <c r="DZ157" s="211">
        <v>29455.089159153791</v>
      </c>
      <c r="EA157" s="211">
        <v>29455.089159153791</v>
      </c>
      <c r="EB157" s="211">
        <v>29455.089159153791</v>
      </c>
    </row>
    <row r="158" spans="1:132" ht="22.5" x14ac:dyDescent="0.2">
      <c r="A158" s="209">
        <v>56</v>
      </c>
      <c r="B158" s="209" t="s">
        <v>1055</v>
      </c>
      <c r="C158" s="210">
        <v>0</v>
      </c>
      <c r="D158" s="210">
        <v>0</v>
      </c>
      <c r="E158" s="210">
        <v>0</v>
      </c>
      <c r="F158" s="210">
        <v>0</v>
      </c>
      <c r="G158" s="210">
        <v>0</v>
      </c>
      <c r="H158" s="210">
        <v>0</v>
      </c>
      <c r="I158" s="210">
        <v>0</v>
      </c>
      <c r="J158" s="210">
        <v>0</v>
      </c>
      <c r="K158" s="210">
        <v>0</v>
      </c>
      <c r="L158" s="210">
        <v>0</v>
      </c>
      <c r="M158" s="210">
        <v>0</v>
      </c>
      <c r="N158" s="210">
        <v>0</v>
      </c>
      <c r="O158" s="210">
        <v>0</v>
      </c>
      <c r="P158" s="210">
        <v>0</v>
      </c>
      <c r="Q158" s="210">
        <v>0</v>
      </c>
      <c r="R158" s="210">
        <v>0</v>
      </c>
      <c r="S158" s="210">
        <v>0</v>
      </c>
      <c r="T158" s="210">
        <v>0</v>
      </c>
      <c r="U158" s="210">
        <v>0</v>
      </c>
      <c r="V158" s="210">
        <v>0</v>
      </c>
      <c r="W158" s="210">
        <v>0</v>
      </c>
      <c r="X158" s="210">
        <v>0</v>
      </c>
      <c r="Y158" s="210">
        <v>0</v>
      </c>
      <c r="Z158" s="210">
        <v>0</v>
      </c>
      <c r="AA158" s="210">
        <v>0</v>
      </c>
      <c r="AB158" s="210">
        <v>0</v>
      </c>
      <c r="AC158" s="210">
        <v>0.71415716599583512</v>
      </c>
      <c r="AD158" s="210">
        <v>0.71415716599583512</v>
      </c>
      <c r="AE158" s="210">
        <v>0.71415716599583512</v>
      </c>
      <c r="AF158" s="210">
        <v>0.71415716599583512</v>
      </c>
      <c r="AG158" s="210">
        <v>0.71415716599583512</v>
      </c>
      <c r="AH158" s="210">
        <v>0.71415716599583512</v>
      </c>
      <c r="AI158" s="210">
        <v>0</v>
      </c>
      <c r="AJ158" s="210">
        <v>0</v>
      </c>
      <c r="AK158" s="210">
        <v>0</v>
      </c>
      <c r="AL158" s="210">
        <v>0</v>
      </c>
      <c r="AM158" s="210">
        <v>0</v>
      </c>
      <c r="AN158" s="210">
        <v>0</v>
      </c>
      <c r="AO158" s="210">
        <v>0</v>
      </c>
      <c r="AP158" s="210">
        <v>0</v>
      </c>
      <c r="AQ158" s="210">
        <v>0</v>
      </c>
      <c r="AR158" s="210">
        <v>0</v>
      </c>
      <c r="AS158" s="210">
        <v>0</v>
      </c>
      <c r="AT158" s="210">
        <v>0</v>
      </c>
      <c r="AU158" s="210">
        <v>0</v>
      </c>
      <c r="AV158" s="210">
        <v>0</v>
      </c>
      <c r="AW158" s="210">
        <v>0</v>
      </c>
      <c r="AX158" s="210">
        <v>0</v>
      </c>
      <c r="AY158" s="210">
        <v>0</v>
      </c>
      <c r="AZ158" s="210">
        <v>0</v>
      </c>
      <c r="BA158" s="210">
        <v>0</v>
      </c>
      <c r="BB158" s="210">
        <v>0</v>
      </c>
      <c r="BC158" s="211">
        <v>170.08029828035976</v>
      </c>
      <c r="BD158" s="211">
        <v>170.08029828035976</v>
      </c>
      <c r="BE158" s="211">
        <v>170.08029828035976</v>
      </c>
      <c r="BF158" s="211">
        <v>170.08029828035976</v>
      </c>
      <c r="BG158" s="211">
        <v>170.08029828035976</v>
      </c>
      <c r="BH158" s="211">
        <v>170.08029828035976</v>
      </c>
      <c r="BI158" s="211">
        <v>166.30408249682415</v>
      </c>
      <c r="BJ158" s="211">
        <v>166.30408249682415</v>
      </c>
      <c r="BK158" s="211">
        <v>166.30408249682415</v>
      </c>
      <c r="BL158" s="211">
        <v>166.30408249682415</v>
      </c>
      <c r="BM158" s="211">
        <v>166.30408249682415</v>
      </c>
      <c r="BN158" s="211">
        <v>166.30408249682415</v>
      </c>
      <c r="BO158" s="211">
        <v>166.30408249682415</v>
      </c>
      <c r="BP158" s="211">
        <v>166.30408249682415</v>
      </c>
      <c r="BQ158" s="211">
        <v>166.30408249682415</v>
      </c>
      <c r="BR158" s="211">
        <v>166.30408249682415</v>
      </c>
      <c r="BS158" s="211">
        <v>166.30408249682415</v>
      </c>
      <c r="BT158" s="211">
        <v>166.30408249682415</v>
      </c>
      <c r="BU158" s="211">
        <v>166.30408249682415</v>
      </c>
      <c r="BV158" s="211">
        <v>166.30408249682415</v>
      </c>
      <c r="BW158" s="211">
        <v>166.30408249682415</v>
      </c>
      <c r="BX158" s="211">
        <v>166.30408249682415</v>
      </c>
      <c r="BY158" s="211">
        <v>166.30408249682415</v>
      </c>
      <c r="BZ158" s="211">
        <v>166.30408249682415</v>
      </c>
      <c r="CA158" s="211">
        <v>166.30408249682415</v>
      </c>
      <c r="CB158" s="211">
        <v>166.30408249682415</v>
      </c>
      <c r="CC158" s="211" t="s">
        <v>132</v>
      </c>
      <c r="CD158" s="211" t="s">
        <v>132</v>
      </c>
      <c r="CE158" s="211" t="s">
        <v>132</v>
      </c>
      <c r="CF158" s="211" t="s">
        <v>132</v>
      </c>
      <c r="CG158" s="211" t="s">
        <v>132</v>
      </c>
      <c r="CH158" s="211" t="s">
        <v>132</v>
      </c>
      <c r="CI158" s="211" t="s">
        <v>132</v>
      </c>
      <c r="CJ158" s="211" t="s">
        <v>132</v>
      </c>
      <c r="CK158" s="211" t="s">
        <v>132</v>
      </c>
      <c r="CL158" s="211" t="s">
        <v>132</v>
      </c>
      <c r="CM158" s="211" t="s">
        <v>132</v>
      </c>
      <c r="CN158" s="211" t="s">
        <v>132</v>
      </c>
      <c r="CO158" s="211" t="s">
        <v>132</v>
      </c>
      <c r="CP158" s="211" t="s">
        <v>132</v>
      </c>
      <c r="CQ158" s="211" t="s">
        <v>132</v>
      </c>
      <c r="CR158" s="211" t="s">
        <v>132</v>
      </c>
      <c r="CS158" s="211" t="s">
        <v>132</v>
      </c>
      <c r="CT158" s="211" t="s">
        <v>132</v>
      </c>
      <c r="CU158" s="211" t="s">
        <v>132</v>
      </c>
      <c r="CV158" s="211" t="s">
        <v>132</v>
      </c>
      <c r="CW158" s="211" t="s">
        <v>132</v>
      </c>
      <c r="CX158" s="211" t="s">
        <v>132</v>
      </c>
      <c r="CY158" s="211" t="s">
        <v>132</v>
      </c>
      <c r="CZ158" s="211" t="s">
        <v>132</v>
      </c>
      <c r="DA158" s="211" t="s">
        <v>132</v>
      </c>
      <c r="DB158" s="211" t="s">
        <v>132</v>
      </c>
      <c r="DC158" s="211">
        <v>0</v>
      </c>
      <c r="DD158" s="211">
        <v>0</v>
      </c>
      <c r="DE158" s="211">
        <v>0</v>
      </c>
      <c r="DF158" s="211">
        <v>0</v>
      </c>
      <c r="DG158" s="211">
        <v>0</v>
      </c>
      <c r="DH158" s="211">
        <v>0</v>
      </c>
      <c r="DI158" s="211">
        <v>0</v>
      </c>
      <c r="DJ158" s="211">
        <v>0</v>
      </c>
      <c r="DK158" s="211">
        <v>0</v>
      </c>
      <c r="DL158" s="211">
        <v>0</v>
      </c>
      <c r="DM158" s="211">
        <v>0</v>
      </c>
      <c r="DN158" s="211">
        <v>0</v>
      </c>
      <c r="DO158" s="211">
        <v>0</v>
      </c>
      <c r="DP158" s="211">
        <v>0</v>
      </c>
      <c r="DQ158" s="211">
        <v>0</v>
      </c>
      <c r="DR158" s="211">
        <v>0</v>
      </c>
      <c r="DS158" s="211">
        <v>0</v>
      </c>
      <c r="DT158" s="211">
        <v>0</v>
      </c>
      <c r="DU158" s="211">
        <v>0</v>
      </c>
      <c r="DV158" s="211">
        <v>0</v>
      </c>
      <c r="DW158" s="211">
        <v>0</v>
      </c>
      <c r="DX158" s="211">
        <v>0</v>
      </c>
      <c r="DY158" s="211">
        <v>0</v>
      </c>
      <c r="DZ158" s="211">
        <v>0</v>
      </c>
      <c r="EA158" s="211">
        <v>0</v>
      </c>
      <c r="EB158" s="211">
        <v>0</v>
      </c>
    </row>
    <row r="159" spans="1:132" ht="22.5" x14ac:dyDescent="0.2">
      <c r="A159" s="209">
        <v>57</v>
      </c>
      <c r="B159" s="209" t="s">
        <v>1056</v>
      </c>
      <c r="C159" s="210">
        <v>0.28274117569839596</v>
      </c>
      <c r="D159" s="210">
        <v>0.28274117569839596</v>
      </c>
      <c r="E159" s="210">
        <v>0.28274117569839596</v>
      </c>
      <c r="F159" s="210">
        <v>0.28274117569839596</v>
      </c>
      <c r="G159" s="210">
        <v>0.28274117569839596</v>
      </c>
      <c r="H159" s="210">
        <v>0.28274117569839596</v>
      </c>
      <c r="I159" s="210">
        <v>0.28274117569839596</v>
      </c>
      <c r="J159" s="210">
        <v>0.22465731120185389</v>
      </c>
      <c r="K159" s="210">
        <v>0.22465731120185389</v>
      </c>
      <c r="L159" s="210">
        <v>0.22465731120185389</v>
      </c>
      <c r="M159" s="210">
        <v>0.22465731120185389</v>
      </c>
      <c r="N159" s="210">
        <v>0.22465731120185389</v>
      </c>
      <c r="O159" s="210">
        <v>0.22465731120185389</v>
      </c>
      <c r="P159" s="210">
        <v>0.22465731120185389</v>
      </c>
      <c r="Q159" s="210">
        <v>0.22465731120185389</v>
      </c>
      <c r="R159" s="210">
        <v>0.22465731120185389</v>
      </c>
      <c r="S159" s="210">
        <v>0.22465731120185389</v>
      </c>
      <c r="T159" s="210">
        <v>0.22465731120185389</v>
      </c>
      <c r="U159" s="210">
        <v>0.22465731120185389</v>
      </c>
      <c r="V159" s="210">
        <v>0.22465731120185389</v>
      </c>
      <c r="W159" s="210">
        <v>0.22465731120185389</v>
      </c>
      <c r="X159" s="210">
        <v>0.22465731120185389</v>
      </c>
      <c r="Y159" s="210">
        <v>0.22465731120185389</v>
      </c>
      <c r="Z159" s="210">
        <v>0.22465731120185389</v>
      </c>
      <c r="AA159" s="210">
        <v>0.22465731120185389</v>
      </c>
      <c r="AB159" s="210">
        <v>0.22465731120185389</v>
      </c>
      <c r="AC159" s="210">
        <v>0.14121962402567628</v>
      </c>
      <c r="AD159" s="210">
        <v>0.14121962402567628</v>
      </c>
      <c r="AE159" s="210">
        <v>0.14121962402567628</v>
      </c>
      <c r="AF159" s="210">
        <v>0.14121962402567628</v>
      </c>
      <c r="AG159" s="210">
        <v>0.14121962402567628</v>
      </c>
      <c r="AH159" s="210">
        <v>0.14121962402567628</v>
      </c>
      <c r="AI159" s="210">
        <v>0.14121962402567628</v>
      </c>
      <c r="AJ159" s="210">
        <v>0</v>
      </c>
      <c r="AK159" s="210">
        <v>0</v>
      </c>
      <c r="AL159" s="210">
        <v>0</v>
      </c>
      <c r="AM159" s="210">
        <v>0</v>
      </c>
      <c r="AN159" s="210">
        <v>0</v>
      </c>
      <c r="AO159" s="210">
        <v>0</v>
      </c>
      <c r="AP159" s="210">
        <v>0</v>
      </c>
      <c r="AQ159" s="210">
        <v>0</v>
      </c>
      <c r="AR159" s="210">
        <v>0</v>
      </c>
      <c r="AS159" s="210">
        <v>0</v>
      </c>
      <c r="AT159" s="210">
        <v>0</v>
      </c>
      <c r="AU159" s="210">
        <v>0</v>
      </c>
      <c r="AV159" s="210">
        <v>0</v>
      </c>
      <c r="AW159" s="210">
        <v>0</v>
      </c>
      <c r="AX159" s="210">
        <v>0</v>
      </c>
      <c r="AY159" s="210">
        <v>0</v>
      </c>
      <c r="AZ159" s="210">
        <v>0</v>
      </c>
      <c r="BA159" s="210">
        <v>0</v>
      </c>
      <c r="BB159" s="210">
        <v>0</v>
      </c>
      <c r="BC159" s="211">
        <v>160.57358709636884</v>
      </c>
      <c r="BD159" s="211">
        <v>160.57358709636884</v>
      </c>
      <c r="BE159" s="211">
        <v>160.57358709636884</v>
      </c>
      <c r="BF159" s="211">
        <v>160.57358709636884</v>
      </c>
      <c r="BG159" s="211">
        <v>160.57358709636884</v>
      </c>
      <c r="BH159" s="211">
        <v>160.57358709636884</v>
      </c>
      <c r="BI159" s="211">
        <v>160.57358709636884</v>
      </c>
      <c r="BJ159" s="211">
        <v>160.09651978546864</v>
      </c>
      <c r="BK159" s="211">
        <v>160.09651978546864</v>
      </c>
      <c r="BL159" s="211">
        <v>160.09651978546864</v>
      </c>
      <c r="BM159" s="211">
        <v>160.09651978546864</v>
      </c>
      <c r="BN159" s="211">
        <v>160.09651978546864</v>
      </c>
      <c r="BO159" s="211">
        <v>160.09651978546864</v>
      </c>
      <c r="BP159" s="211">
        <v>160.09651978546864</v>
      </c>
      <c r="BQ159" s="211">
        <v>160.09651978546864</v>
      </c>
      <c r="BR159" s="211">
        <v>160.09651978546864</v>
      </c>
      <c r="BS159" s="211">
        <v>160.09651978546864</v>
      </c>
      <c r="BT159" s="211">
        <v>160.09651978546864</v>
      </c>
      <c r="BU159" s="211">
        <v>160.09651978546864</v>
      </c>
      <c r="BV159" s="211">
        <v>160.09651978546864</v>
      </c>
      <c r="BW159" s="211">
        <v>160.09651978546864</v>
      </c>
      <c r="BX159" s="211">
        <v>160.09651978546864</v>
      </c>
      <c r="BY159" s="211">
        <v>160.09651978546864</v>
      </c>
      <c r="BZ159" s="211">
        <v>160.09651978546864</v>
      </c>
      <c r="CA159" s="211">
        <v>160.09651978546864</v>
      </c>
      <c r="CB159" s="211">
        <v>160.09651978546864</v>
      </c>
      <c r="CC159" s="211">
        <v>2.7542146556148919</v>
      </c>
      <c r="CD159" s="211">
        <v>2.7542146556148919</v>
      </c>
      <c r="CE159" s="211">
        <v>2.7542146556148919</v>
      </c>
      <c r="CF159" s="211">
        <v>2.7542146556148919</v>
      </c>
      <c r="CG159" s="211">
        <v>2.7542146556148919</v>
      </c>
      <c r="CH159" s="211">
        <v>2.7542146556148919</v>
      </c>
      <c r="CI159" s="211">
        <v>2.7542146556148919</v>
      </c>
      <c r="CJ159" s="211">
        <v>2.7542146556148919</v>
      </c>
      <c r="CK159" s="211">
        <v>2.523978388003572</v>
      </c>
      <c r="CL159" s="211">
        <v>2.523978388003572</v>
      </c>
      <c r="CM159" s="211">
        <v>2.523978388003572</v>
      </c>
      <c r="CN159" s="211">
        <v>2.523978388003572</v>
      </c>
      <c r="CO159" s="211">
        <v>2.523978388003572</v>
      </c>
      <c r="CP159" s="211">
        <v>2.523978388003572</v>
      </c>
      <c r="CQ159" s="211">
        <v>2.523978388003572</v>
      </c>
      <c r="CR159" s="211">
        <v>2.523978388003572</v>
      </c>
      <c r="CS159" s="211">
        <v>2.523978388003572</v>
      </c>
      <c r="CT159" s="211">
        <v>2.523978388003572</v>
      </c>
      <c r="CU159" s="211">
        <v>2.523978388003572</v>
      </c>
      <c r="CV159" s="211">
        <v>2.523978388003572</v>
      </c>
      <c r="CW159" s="211">
        <v>2.523978388003572</v>
      </c>
      <c r="CX159" s="211">
        <v>2.523978388003572</v>
      </c>
      <c r="CY159" s="211">
        <v>2.523978388003572</v>
      </c>
      <c r="CZ159" s="211">
        <v>2.523978388003572</v>
      </c>
      <c r="DA159" s="211">
        <v>2.523978388003572</v>
      </c>
      <c r="DB159" s="211">
        <v>2.523978388003572</v>
      </c>
      <c r="DC159" s="211">
        <v>11032.571417069848</v>
      </c>
      <c r="DD159" s="211">
        <v>11032.571417069848</v>
      </c>
      <c r="DE159" s="211">
        <v>11032.571417069848</v>
      </c>
      <c r="DF159" s="211">
        <v>11032.571417069848</v>
      </c>
      <c r="DG159" s="211">
        <v>11032.571417069848</v>
      </c>
      <c r="DH159" s="211">
        <v>11032.571417069848</v>
      </c>
      <c r="DI159" s="211">
        <v>11032.571417069848</v>
      </c>
      <c r="DJ159" s="211">
        <v>11032.571417069848</v>
      </c>
      <c r="DK159" s="211">
        <v>10110.312848717847</v>
      </c>
      <c r="DL159" s="211">
        <v>10110.312848717847</v>
      </c>
      <c r="DM159" s="211">
        <v>10110.312848717847</v>
      </c>
      <c r="DN159" s="211">
        <v>10110.312848717847</v>
      </c>
      <c r="DO159" s="211">
        <v>10110.312848717847</v>
      </c>
      <c r="DP159" s="211">
        <v>10110.312848717847</v>
      </c>
      <c r="DQ159" s="211">
        <v>10110.312848717847</v>
      </c>
      <c r="DR159" s="211">
        <v>10110.312848717847</v>
      </c>
      <c r="DS159" s="211">
        <v>10110.312848717847</v>
      </c>
      <c r="DT159" s="211">
        <v>10110.312848717847</v>
      </c>
      <c r="DU159" s="211">
        <v>10110.312848717847</v>
      </c>
      <c r="DV159" s="211">
        <v>10110.312848717847</v>
      </c>
      <c r="DW159" s="211">
        <v>10110.312848717847</v>
      </c>
      <c r="DX159" s="211">
        <v>10110.312848717847</v>
      </c>
      <c r="DY159" s="211">
        <v>10110.312848717847</v>
      </c>
      <c r="DZ159" s="211">
        <v>10110.312848717847</v>
      </c>
      <c r="EA159" s="211">
        <v>10110.312848717847</v>
      </c>
      <c r="EB159" s="211">
        <v>10110.312848717847</v>
      </c>
    </row>
    <row r="160" spans="1:132" ht="33.75" x14ac:dyDescent="0.2">
      <c r="A160" s="209">
        <v>58</v>
      </c>
      <c r="B160" s="209" t="s">
        <v>1057</v>
      </c>
      <c r="C160" s="210">
        <v>0.28274117569839596</v>
      </c>
      <c r="D160" s="210">
        <v>0.28274117569839596</v>
      </c>
      <c r="E160" s="210">
        <v>0.28274117569839596</v>
      </c>
      <c r="F160" s="210">
        <v>0.28274117569839596</v>
      </c>
      <c r="G160" s="210">
        <v>0.28274117569839596</v>
      </c>
      <c r="H160" s="210">
        <v>0.28274117569839596</v>
      </c>
      <c r="I160" s="210">
        <v>0.28274117569839596</v>
      </c>
      <c r="J160" s="210">
        <v>0.28274117569839596</v>
      </c>
      <c r="K160" s="210">
        <v>0.28274117569839596</v>
      </c>
      <c r="L160" s="210">
        <v>0.28274117569839596</v>
      </c>
      <c r="M160" s="210">
        <v>0.28274117569839596</v>
      </c>
      <c r="N160" s="210">
        <v>0.28274117569839596</v>
      </c>
      <c r="O160" s="210">
        <v>0.28274117569839596</v>
      </c>
      <c r="P160" s="210">
        <v>0.28274117569839596</v>
      </c>
      <c r="Q160" s="210">
        <v>0.28274117569839596</v>
      </c>
      <c r="R160" s="210">
        <v>0.28274117569839596</v>
      </c>
      <c r="S160" s="210">
        <v>0.28274117569839596</v>
      </c>
      <c r="T160" s="210">
        <v>0.28274117569839596</v>
      </c>
      <c r="U160" s="210">
        <v>0.28274117569839596</v>
      </c>
      <c r="V160" s="210">
        <v>0.28274117569839596</v>
      </c>
      <c r="W160" s="210">
        <v>0.28274117569839596</v>
      </c>
      <c r="X160" s="210">
        <v>0.28274117569839596</v>
      </c>
      <c r="Y160" s="210">
        <v>0.28274117569839596</v>
      </c>
      <c r="Z160" s="210">
        <v>0.28274117569839596</v>
      </c>
      <c r="AA160" s="210">
        <v>0.28274117569839596</v>
      </c>
      <c r="AB160" s="210">
        <v>0.28274117569839596</v>
      </c>
      <c r="AC160" s="210">
        <v>0.38752714433882524</v>
      </c>
      <c r="AD160" s="210">
        <v>0.38752714433882524</v>
      </c>
      <c r="AE160" s="210">
        <v>0.38752714433882524</v>
      </c>
      <c r="AF160" s="210">
        <v>0.38752714433882524</v>
      </c>
      <c r="AG160" s="210">
        <v>0.38752714433882524</v>
      </c>
      <c r="AH160" s="210">
        <v>0.38752714433882524</v>
      </c>
      <c r="AI160" s="210">
        <v>0.38752714433882524</v>
      </c>
      <c r="AJ160" s="210">
        <v>0.38752714433882524</v>
      </c>
      <c r="AK160" s="210">
        <v>0.38752714433882524</v>
      </c>
      <c r="AL160" s="210">
        <v>0.38752714433882524</v>
      </c>
      <c r="AM160" s="210">
        <v>0.38752714433882524</v>
      </c>
      <c r="AN160" s="210">
        <v>0.38752714433882524</v>
      </c>
      <c r="AO160" s="210">
        <v>0.38752714433882524</v>
      </c>
      <c r="AP160" s="210">
        <v>0.38752714433882524</v>
      </c>
      <c r="AQ160" s="210">
        <v>0.38752714433882524</v>
      </c>
      <c r="AR160" s="210">
        <v>0.38752714433882524</v>
      </c>
      <c r="AS160" s="210">
        <v>0.38752714433882524</v>
      </c>
      <c r="AT160" s="210">
        <v>0.38752714433882524</v>
      </c>
      <c r="AU160" s="210">
        <v>0.38752714433882524</v>
      </c>
      <c r="AV160" s="210">
        <v>0.38752714433882524</v>
      </c>
      <c r="AW160" s="210">
        <v>0.38752714433882524</v>
      </c>
      <c r="AX160" s="210">
        <v>0.38752714433882524</v>
      </c>
      <c r="AY160" s="210">
        <v>0.38752714433882524</v>
      </c>
      <c r="AZ160" s="210">
        <v>0.38752714433882524</v>
      </c>
      <c r="BA160" s="210">
        <v>0.38752714433882524</v>
      </c>
      <c r="BB160" s="210">
        <v>0.38752714433882524</v>
      </c>
      <c r="BC160" s="211">
        <v>142.11702188433165</v>
      </c>
      <c r="BD160" s="211">
        <v>142.11702188433165</v>
      </c>
      <c r="BE160" s="211">
        <v>142.11702188433165</v>
      </c>
      <c r="BF160" s="211">
        <v>142.11702188433165</v>
      </c>
      <c r="BG160" s="211">
        <v>142.11702188433165</v>
      </c>
      <c r="BH160" s="211">
        <v>142.11702188433165</v>
      </c>
      <c r="BI160" s="211">
        <v>142.11702188433165</v>
      </c>
      <c r="BJ160" s="211">
        <v>142.11702188433165</v>
      </c>
      <c r="BK160" s="211">
        <v>142.11702188433165</v>
      </c>
      <c r="BL160" s="211">
        <v>142.11702188433165</v>
      </c>
      <c r="BM160" s="211">
        <v>142.11702188433165</v>
      </c>
      <c r="BN160" s="211">
        <v>142.11702188433165</v>
      </c>
      <c r="BO160" s="211">
        <v>142.11702188433165</v>
      </c>
      <c r="BP160" s="211">
        <v>142.11702188433165</v>
      </c>
      <c r="BQ160" s="211">
        <v>142.11702188433165</v>
      </c>
      <c r="BR160" s="211">
        <v>142.11702188433165</v>
      </c>
      <c r="BS160" s="211">
        <v>142.11702188433165</v>
      </c>
      <c r="BT160" s="211">
        <v>142.11702188433165</v>
      </c>
      <c r="BU160" s="211">
        <v>142.11702188433165</v>
      </c>
      <c r="BV160" s="211">
        <v>142.11702188433165</v>
      </c>
      <c r="BW160" s="211">
        <v>142.11702188433165</v>
      </c>
      <c r="BX160" s="211">
        <v>142.11702188433165</v>
      </c>
      <c r="BY160" s="211">
        <v>142.11702188433165</v>
      </c>
      <c r="BZ160" s="211">
        <v>142.11702188433165</v>
      </c>
      <c r="CA160" s="211">
        <v>142.11702188433165</v>
      </c>
      <c r="CB160" s="211">
        <v>142.11702188433165</v>
      </c>
      <c r="CC160" s="211">
        <v>4.1906100029546085</v>
      </c>
      <c r="CD160" s="211">
        <v>4.1906100029546085</v>
      </c>
      <c r="CE160" s="211">
        <v>4.1906100029546085</v>
      </c>
      <c r="CF160" s="211">
        <v>4.1906100029546085</v>
      </c>
      <c r="CG160" s="211">
        <v>4.1906100029546085</v>
      </c>
      <c r="CH160" s="211">
        <v>4.1906100029546085</v>
      </c>
      <c r="CI160" s="211">
        <v>4.1906100029546085</v>
      </c>
      <c r="CJ160" s="211">
        <v>4.1906100029546085</v>
      </c>
      <c r="CK160" s="211">
        <v>4.1906100029546085</v>
      </c>
      <c r="CL160" s="211">
        <v>4.1906100029546085</v>
      </c>
      <c r="CM160" s="211">
        <v>4.1906100029546085</v>
      </c>
      <c r="CN160" s="211">
        <v>4.1906100029546085</v>
      </c>
      <c r="CO160" s="211">
        <v>4.1906100029546085</v>
      </c>
      <c r="CP160" s="211">
        <v>4.1906100029546085</v>
      </c>
      <c r="CQ160" s="211">
        <v>4.1906100029546085</v>
      </c>
      <c r="CR160" s="211">
        <v>4.1906100029546085</v>
      </c>
      <c r="CS160" s="211">
        <v>4.1906100029546085</v>
      </c>
      <c r="CT160" s="211">
        <v>4.1906100029546085</v>
      </c>
      <c r="CU160" s="211">
        <v>4.1906100029546085</v>
      </c>
      <c r="CV160" s="211">
        <v>4.1906100029546085</v>
      </c>
      <c r="CW160" s="211">
        <v>4.1906100029546085</v>
      </c>
      <c r="CX160" s="211">
        <v>4.1906100029546085</v>
      </c>
      <c r="CY160" s="211">
        <v>4.1906100029546085</v>
      </c>
      <c r="CZ160" s="211">
        <v>4.1906100029546085</v>
      </c>
      <c r="DA160" s="211">
        <v>4.1906100029546085</v>
      </c>
      <c r="DB160" s="211">
        <v>4.1906100029546085</v>
      </c>
      <c r="DC160" s="211">
        <v>3475.3902125303398</v>
      </c>
      <c r="DD160" s="211">
        <v>3475.3902125303398</v>
      </c>
      <c r="DE160" s="211">
        <v>3475.3902125303398</v>
      </c>
      <c r="DF160" s="211">
        <v>3475.3902125303398</v>
      </c>
      <c r="DG160" s="211">
        <v>3475.3902125303398</v>
      </c>
      <c r="DH160" s="211">
        <v>3475.3902125303398</v>
      </c>
      <c r="DI160" s="211">
        <v>3475.3902125303398</v>
      </c>
      <c r="DJ160" s="211">
        <v>3475.3902125303398</v>
      </c>
      <c r="DK160" s="211">
        <v>3475.3902125303398</v>
      </c>
      <c r="DL160" s="211">
        <v>3475.3902125303398</v>
      </c>
      <c r="DM160" s="211">
        <v>3475.3902125303398</v>
      </c>
      <c r="DN160" s="211">
        <v>3475.3902125303398</v>
      </c>
      <c r="DO160" s="211">
        <v>3475.3902125303398</v>
      </c>
      <c r="DP160" s="211">
        <v>3475.3902125303398</v>
      </c>
      <c r="DQ160" s="211">
        <v>3475.3902125303398</v>
      </c>
      <c r="DR160" s="211">
        <v>3475.3902125303398</v>
      </c>
      <c r="DS160" s="211">
        <v>3475.3902125303398</v>
      </c>
      <c r="DT160" s="211">
        <v>3475.3902125303398</v>
      </c>
      <c r="DU160" s="211">
        <v>3475.3902125303398</v>
      </c>
      <c r="DV160" s="211">
        <v>3475.3902125303398</v>
      </c>
      <c r="DW160" s="211">
        <v>3475.3902125303398</v>
      </c>
      <c r="DX160" s="211">
        <v>3475.3902125303398</v>
      </c>
      <c r="DY160" s="211">
        <v>3475.3902125303398</v>
      </c>
      <c r="DZ160" s="211">
        <v>3475.3902125303398</v>
      </c>
      <c r="EA160" s="211">
        <v>3475.3902125303398</v>
      </c>
      <c r="EB160" s="211">
        <v>3475.3902125303398</v>
      </c>
    </row>
    <row r="161" spans="1:132" ht="22.5" x14ac:dyDescent="0.2">
      <c r="A161" s="209">
        <v>59</v>
      </c>
      <c r="B161" s="209" t="s">
        <v>1061</v>
      </c>
      <c r="C161" s="210">
        <v>1.7605633802816902</v>
      </c>
      <c r="D161" s="210">
        <v>1.7605633802816902</v>
      </c>
      <c r="E161" s="210">
        <v>1.7605633802816902</v>
      </c>
      <c r="F161" s="210">
        <v>1.7605633802816902</v>
      </c>
      <c r="G161" s="210">
        <v>1.7605633802816902</v>
      </c>
      <c r="H161" s="210">
        <v>1.7605633802816902</v>
      </c>
      <c r="I161" s="210">
        <v>1.7605633802816902</v>
      </c>
      <c r="J161" s="210">
        <v>1.7605633802816902</v>
      </c>
      <c r="K161" s="210">
        <v>1.7605633802816902</v>
      </c>
      <c r="L161" s="210">
        <v>1.7605633802816902</v>
      </c>
      <c r="M161" s="210">
        <v>1.7605633802816902</v>
      </c>
      <c r="N161" s="210">
        <v>1.7605633802816902</v>
      </c>
      <c r="O161" s="210">
        <v>1.7605633802816902</v>
      </c>
      <c r="P161" s="210">
        <v>1.7605633802816902</v>
      </c>
      <c r="Q161" s="210">
        <v>1.7605633802816902</v>
      </c>
      <c r="R161" s="210">
        <v>1.7605633802816902</v>
      </c>
      <c r="S161" s="210">
        <v>1.7605633802816902</v>
      </c>
      <c r="T161" s="210">
        <v>1.7605633802816902</v>
      </c>
      <c r="U161" s="210">
        <v>1.7605633802816902</v>
      </c>
      <c r="V161" s="210">
        <v>1.7605633802816902</v>
      </c>
      <c r="W161" s="210">
        <v>1.7605633802816902</v>
      </c>
      <c r="X161" s="210">
        <v>1.7605633802816902</v>
      </c>
      <c r="Y161" s="210">
        <v>1.7605633802816902</v>
      </c>
      <c r="Z161" s="210">
        <v>1.7605633802816902</v>
      </c>
      <c r="AA161" s="210">
        <v>1.7605633802816902</v>
      </c>
      <c r="AB161" s="210">
        <v>1.7605633802816902</v>
      </c>
      <c r="AC161" s="210">
        <v>0</v>
      </c>
      <c r="AD161" s="210">
        <v>0</v>
      </c>
      <c r="AE161" s="210">
        <v>0</v>
      </c>
      <c r="AF161" s="210">
        <v>0</v>
      </c>
      <c r="AG161" s="210">
        <v>0</v>
      </c>
      <c r="AH161" s="210">
        <v>0</v>
      </c>
      <c r="AI161" s="210">
        <v>0</v>
      </c>
      <c r="AJ161" s="210">
        <v>0</v>
      </c>
      <c r="AK161" s="210">
        <v>0</v>
      </c>
      <c r="AL161" s="210">
        <v>0</v>
      </c>
      <c r="AM161" s="210">
        <v>0</v>
      </c>
      <c r="AN161" s="210">
        <v>0</v>
      </c>
      <c r="AO161" s="210">
        <v>0</v>
      </c>
      <c r="AP161" s="210">
        <v>0</v>
      </c>
      <c r="AQ161" s="210">
        <v>0</v>
      </c>
      <c r="AR161" s="210">
        <v>0</v>
      </c>
      <c r="AS161" s="210">
        <v>0</v>
      </c>
      <c r="AT161" s="210">
        <v>0</v>
      </c>
      <c r="AU161" s="210">
        <v>0</v>
      </c>
      <c r="AV161" s="210">
        <v>0</v>
      </c>
      <c r="AW161" s="210">
        <v>0</v>
      </c>
      <c r="AX161" s="210">
        <v>0</v>
      </c>
      <c r="AY161" s="210">
        <v>0</v>
      </c>
      <c r="AZ161" s="210">
        <v>0</v>
      </c>
      <c r="BA161" s="210">
        <v>0</v>
      </c>
      <c r="BB161" s="210">
        <v>0</v>
      </c>
      <c r="BC161" s="211">
        <v>0</v>
      </c>
      <c r="BD161" s="211">
        <v>0</v>
      </c>
      <c r="BE161" s="211">
        <v>0</v>
      </c>
      <c r="BF161" s="211">
        <v>0</v>
      </c>
      <c r="BG161" s="211">
        <v>0</v>
      </c>
      <c r="BH161" s="211">
        <v>0</v>
      </c>
      <c r="BI161" s="211">
        <v>0</v>
      </c>
      <c r="BJ161" s="211">
        <v>0</v>
      </c>
      <c r="BK161" s="211">
        <v>0</v>
      </c>
      <c r="BL161" s="211">
        <v>0</v>
      </c>
      <c r="BM161" s="211">
        <v>0</v>
      </c>
      <c r="BN161" s="211">
        <v>0</v>
      </c>
      <c r="BO161" s="211">
        <v>0</v>
      </c>
      <c r="BP161" s="211">
        <v>0</v>
      </c>
      <c r="BQ161" s="211">
        <v>0</v>
      </c>
      <c r="BR161" s="211">
        <v>0</v>
      </c>
      <c r="BS161" s="211">
        <v>0</v>
      </c>
      <c r="BT161" s="211">
        <v>0</v>
      </c>
      <c r="BU161" s="211">
        <v>0</v>
      </c>
      <c r="BV161" s="211">
        <v>0</v>
      </c>
      <c r="BW161" s="211">
        <v>0</v>
      </c>
      <c r="BX161" s="211">
        <v>0</v>
      </c>
      <c r="BY161" s="211">
        <v>0</v>
      </c>
      <c r="BZ161" s="211">
        <v>0</v>
      </c>
      <c r="CA161" s="211">
        <v>0</v>
      </c>
      <c r="CB161" s="211">
        <v>0</v>
      </c>
      <c r="CC161" s="211">
        <v>1.3360915192080367</v>
      </c>
      <c r="CD161" s="211">
        <v>1.3360915192080367</v>
      </c>
      <c r="CE161" s="211">
        <v>1.3360915192080367</v>
      </c>
      <c r="CF161" s="211">
        <v>1.3360915192080367</v>
      </c>
      <c r="CG161" s="211">
        <v>1.3360915192080367</v>
      </c>
      <c r="CH161" s="211">
        <v>1.3360915192080367</v>
      </c>
      <c r="CI161" s="211">
        <v>1.3360915192080367</v>
      </c>
      <c r="CJ161" s="211">
        <v>1.3360915192080367</v>
      </c>
      <c r="CK161" s="211">
        <v>1.3360915192080367</v>
      </c>
      <c r="CL161" s="211">
        <v>1.3360915192080367</v>
      </c>
      <c r="CM161" s="211">
        <v>1.3360915192080367</v>
      </c>
      <c r="CN161" s="211">
        <v>1.3360915192080367</v>
      </c>
      <c r="CO161" s="211">
        <v>1.3360915192080367</v>
      </c>
      <c r="CP161" s="211">
        <v>1.3360915192080367</v>
      </c>
      <c r="CQ161" s="211">
        <v>1.3360915192080367</v>
      </c>
      <c r="CR161" s="211">
        <v>1.3360915192080367</v>
      </c>
      <c r="CS161" s="211">
        <v>1.3360915192080367</v>
      </c>
      <c r="CT161" s="211">
        <v>1.3360915192080367</v>
      </c>
      <c r="CU161" s="211">
        <v>1.3360915192080367</v>
      </c>
      <c r="CV161" s="211">
        <v>1.3360915192080367</v>
      </c>
      <c r="CW161" s="211">
        <v>1.3360915192080367</v>
      </c>
      <c r="CX161" s="211">
        <v>1.3360915192080367</v>
      </c>
      <c r="CY161" s="211">
        <v>1.3360915192080367</v>
      </c>
      <c r="CZ161" s="211">
        <v>1.3360915192080367</v>
      </c>
      <c r="DA161" s="211">
        <v>1.3360915192080367</v>
      </c>
      <c r="DB161" s="211">
        <v>1.3360915192080367</v>
      </c>
      <c r="DC161" s="211">
        <v>246.64249444580355</v>
      </c>
      <c r="DD161" s="211">
        <v>246.64249444580355</v>
      </c>
      <c r="DE161" s="211">
        <v>246.64249444580355</v>
      </c>
      <c r="DF161" s="211">
        <v>246.64249444580355</v>
      </c>
      <c r="DG161" s="211">
        <v>246.64249444580355</v>
      </c>
      <c r="DH161" s="211">
        <v>246.64249444580355</v>
      </c>
      <c r="DI161" s="211">
        <v>246.64249444580355</v>
      </c>
      <c r="DJ161" s="211">
        <v>246.64249444580355</v>
      </c>
      <c r="DK161" s="211">
        <v>246.64249444580355</v>
      </c>
      <c r="DL161" s="211">
        <v>246.64249444580355</v>
      </c>
      <c r="DM161" s="211">
        <v>246.64249444580355</v>
      </c>
      <c r="DN161" s="211">
        <v>246.64249444580355</v>
      </c>
      <c r="DO161" s="211">
        <v>246.64249444580355</v>
      </c>
      <c r="DP161" s="211">
        <v>246.64249444580355</v>
      </c>
      <c r="DQ161" s="211">
        <v>246.64249444580355</v>
      </c>
      <c r="DR161" s="211">
        <v>246.64249444580355</v>
      </c>
      <c r="DS161" s="211">
        <v>246.64249444580355</v>
      </c>
      <c r="DT161" s="211">
        <v>246.64249444580355</v>
      </c>
      <c r="DU161" s="211">
        <v>246.64249444580355</v>
      </c>
      <c r="DV161" s="211">
        <v>246.64249444580355</v>
      </c>
      <c r="DW161" s="211">
        <v>246.64249444580355</v>
      </c>
      <c r="DX161" s="211">
        <v>246.64249444580355</v>
      </c>
      <c r="DY161" s="211">
        <v>246.64249444580355</v>
      </c>
      <c r="DZ161" s="211">
        <v>246.64249444580355</v>
      </c>
      <c r="EA161" s="211">
        <v>246.64249444580355</v>
      </c>
      <c r="EB161" s="211">
        <v>246.64249444580355</v>
      </c>
    </row>
    <row r="162" spans="1:132" ht="22.5" x14ac:dyDescent="0.2">
      <c r="A162" s="209">
        <v>60</v>
      </c>
      <c r="B162" s="209" t="s">
        <v>1062</v>
      </c>
      <c r="C162" s="210">
        <v>0.66666666666666663</v>
      </c>
      <c r="D162" s="210">
        <v>0.66666666666666663</v>
      </c>
      <c r="E162" s="210">
        <v>0.66666666666666663</v>
      </c>
      <c r="F162" s="210">
        <v>0.66666666666666663</v>
      </c>
      <c r="G162" s="210">
        <v>0.66666666666666663</v>
      </c>
      <c r="H162" s="210">
        <v>0.66666666666666663</v>
      </c>
      <c r="I162" s="210">
        <v>0.66666666666666663</v>
      </c>
      <c r="J162" s="210">
        <v>0.66666666666666663</v>
      </c>
      <c r="K162" s="210">
        <v>0.66666666666666663</v>
      </c>
      <c r="L162" s="210">
        <v>0.66666666666666663</v>
      </c>
      <c r="M162" s="210">
        <v>0.66666666666666663</v>
      </c>
      <c r="N162" s="210">
        <v>0.66666666666666663</v>
      </c>
      <c r="O162" s="210">
        <v>0.66666666666666663</v>
      </c>
      <c r="P162" s="210">
        <v>0.66666666666666663</v>
      </c>
      <c r="Q162" s="210">
        <v>0.66666666666666663</v>
      </c>
      <c r="R162" s="210">
        <v>0.66666666666666663</v>
      </c>
      <c r="S162" s="210">
        <v>0.66666666666666663</v>
      </c>
      <c r="T162" s="210">
        <v>0.66666666666666663</v>
      </c>
      <c r="U162" s="210">
        <v>0.66666666666666663</v>
      </c>
      <c r="V162" s="210">
        <v>0.66666666666666663</v>
      </c>
      <c r="W162" s="210">
        <v>0.66666666666666663</v>
      </c>
      <c r="X162" s="210">
        <v>0.66666666666666663</v>
      </c>
      <c r="Y162" s="210">
        <v>0.66666666666666663</v>
      </c>
      <c r="Z162" s="210">
        <v>0.66666666666666663</v>
      </c>
      <c r="AA162" s="210">
        <v>0.66666666666666663</v>
      </c>
      <c r="AB162" s="210">
        <v>0.66666666666666663</v>
      </c>
      <c r="AC162" s="210">
        <v>0</v>
      </c>
      <c r="AD162" s="210">
        <v>0</v>
      </c>
      <c r="AE162" s="210">
        <v>0</v>
      </c>
      <c r="AF162" s="210">
        <v>0</v>
      </c>
      <c r="AG162" s="210">
        <v>0</v>
      </c>
      <c r="AH162" s="210">
        <v>0</v>
      </c>
      <c r="AI162" s="210">
        <v>0</v>
      </c>
      <c r="AJ162" s="210">
        <v>0</v>
      </c>
      <c r="AK162" s="210">
        <v>0</v>
      </c>
      <c r="AL162" s="210">
        <v>0</v>
      </c>
      <c r="AM162" s="210">
        <v>0</v>
      </c>
      <c r="AN162" s="210">
        <v>0</v>
      </c>
      <c r="AO162" s="210">
        <v>0</v>
      </c>
      <c r="AP162" s="210">
        <v>0</v>
      </c>
      <c r="AQ162" s="210">
        <v>0</v>
      </c>
      <c r="AR162" s="210">
        <v>0</v>
      </c>
      <c r="AS162" s="210">
        <v>0</v>
      </c>
      <c r="AT162" s="210">
        <v>0</v>
      </c>
      <c r="AU162" s="210">
        <v>0</v>
      </c>
      <c r="AV162" s="210">
        <v>0</v>
      </c>
      <c r="AW162" s="210">
        <v>0</v>
      </c>
      <c r="AX162" s="210">
        <v>0</v>
      </c>
      <c r="AY162" s="210">
        <v>0</v>
      </c>
      <c r="AZ162" s="210">
        <v>0</v>
      </c>
      <c r="BA162" s="210">
        <v>0</v>
      </c>
      <c r="BB162" s="210">
        <v>0</v>
      </c>
      <c r="BC162" s="211">
        <v>0</v>
      </c>
      <c r="BD162" s="211">
        <v>0</v>
      </c>
      <c r="BE162" s="211">
        <v>0</v>
      </c>
      <c r="BF162" s="211">
        <v>0</v>
      </c>
      <c r="BG162" s="211">
        <v>0</v>
      </c>
      <c r="BH162" s="211">
        <v>0</v>
      </c>
      <c r="BI162" s="211">
        <v>0</v>
      </c>
      <c r="BJ162" s="211">
        <v>0</v>
      </c>
      <c r="BK162" s="211">
        <v>0</v>
      </c>
      <c r="BL162" s="211">
        <v>0</v>
      </c>
      <c r="BM162" s="211">
        <v>0</v>
      </c>
      <c r="BN162" s="211">
        <v>0</v>
      </c>
      <c r="BO162" s="211">
        <v>0</v>
      </c>
      <c r="BP162" s="211">
        <v>0</v>
      </c>
      <c r="BQ162" s="211">
        <v>0</v>
      </c>
      <c r="BR162" s="211">
        <v>0</v>
      </c>
      <c r="BS162" s="211">
        <v>0</v>
      </c>
      <c r="BT162" s="211">
        <v>0</v>
      </c>
      <c r="BU162" s="211">
        <v>0</v>
      </c>
      <c r="BV162" s="211">
        <v>0</v>
      </c>
      <c r="BW162" s="211">
        <v>0</v>
      </c>
      <c r="BX162" s="211">
        <v>0</v>
      </c>
      <c r="BY162" s="211">
        <v>0</v>
      </c>
      <c r="BZ162" s="211">
        <v>0</v>
      </c>
      <c r="CA162" s="211">
        <v>0</v>
      </c>
      <c r="CB162" s="211">
        <v>0</v>
      </c>
      <c r="CC162" s="211">
        <v>3.6240746984382821</v>
      </c>
      <c r="CD162" s="211">
        <v>3.6240746984382821</v>
      </c>
      <c r="CE162" s="211">
        <v>3.6240746984382821</v>
      </c>
      <c r="CF162" s="211">
        <v>3.6240746984382821</v>
      </c>
      <c r="CG162" s="211">
        <v>3.6240746984382821</v>
      </c>
      <c r="CH162" s="211">
        <v>3.6240746984382821</v>
      </c>
      <c r="CI162" s="211">
        <v>3.6240746984382821</v>
      </c>
      <c r="CJ162" s="211">
        <v>3.6240746984382821</v>
      </c>
      <c r="CK162" s="211">
        <v>3.6240746984382821</v>
      </c>
      <c r="CL162" s="211">
        <v>3.6240746984382821</v>
      </c>
      <c r="CM162" s="211">
        <v>3.6240746984382821</v>
      </c>
      <c r="CN162" s="211">
        <v>3.6240746984382821</v>
      </c>
      <c r="CO162" s="211">
        <v>3.6240746984382821</v>
      </c>
      <c r="CP162" s="211">
        <v>3.6240746984382821</v>
      </c>
      <c r="CQ162" s="211">
        <v>3.6240746984382821</v>
      </c>
      <c r="CR162" s="211">
        <v>3.6240746984382821</v>
      </c>
      <c r="CS162" s="211">
        <v>3.6240746984382821</v>
      </c>
      <c r="CT162" s="211">
        <v>3.6240746984382821</v>
      </c>
      <c r="CU162" s="211">
        <v>3.6240746984382821</v>
      </c>
      <c r="CV162" s="211">
        <v>3.6240746984382821</v>
      </c>
      <c r="CW162" s="211">
        <v>3.6240746984382821</v>
      </c>
      <c r="CX162" s="211">
        <v>3.6240746984382821</v>
      </c>
      <c r="CY162" s="211">
        <v>3.6240746984382821</v>
      </c>
      <c r="CZ162" s="211">
        <v>3.6240746984382821</v>
      </c>
      <c r="DA162" s="211">
        <v>3.6240746984382821</v>
      </c>
      <c r="DB162" s="211">
        <v>3.6240746984382821</v>
      </c>
      <c r="DC162" s="211">
        <v>527.80299093115457</v>
      </c>
      <c r="DD162" s="211">
        <v>527.80299093115457</v>
      </c>
      <c r="DE162" s="211">
        <v>527.80299093115457</v>
      </c>
      <c r="DF162" s="211">
        <v>527.80299093115457</v>
      </c>
      <c r="DG162" s="211">
        <v>527.80299093115457</v>
      </c>
      <c r="DH162" s="211">
        <v>527.80299093115457</v>
      </c>
      <c r="DI162" s="211">
        <v>527.80299093115457</v>
      </c>
      <c r="DJ162" s="211">
        <v>527.80299093115457</v>
      </c>
      <c r="DK162" s="211">
        <v>527.80299093115457</v>
      </c>
      <c r="DL162" s="211">
        <v>527.80299093115457</v>
      </c>
      <c r="DM162" s="211">
        <v>527.80299093115457</v>
      </c>
      <c r="DN162" s="211">
        <v>527.80299093115457</v>
      </c>
      <c r="DO162" s="211">
        <v>527.80299093115457</v>
      </c>
      <c r="DP162" s="211">
        <v>527.80299093115457</v>
      </c>
      <c r="DQ162" s="211">
        <v>527.80299093115457</v>
      </c>
      <c r="DR162" s="211">
        <v>527.80299093115457</v>
      </c>
      <c r="DS162" s="211">
        <v>527.80299093115457</v>
      </c>
      <c r="DT162" s="211">
        <v>527.80299093115457</v>
      </c>
      <c r="DU162" s="211">
        <v>527.80299093115457</v>
      </c>
      <c r="DV162" s="211">
        <v>527.80299093115457</v>
      </c>
      <c r="DW162" s="211">
        <v>527.80299093115457</v>
      </c>
      <c r="DX162" s="211">
        <v>527.80299093115457</v>
      </c>
      <c r="DY162" s="211">
        <v>527.80299093115457</v>
      </c>
      <c r="DZ162" s="211">
        <v>527.80299093115457</v>
      </c>
      <c r="EA162" s="211">
        <v>527.80299093115457</v>
      </c>
      <c r="EB162" s="211">
        <v>527.80299093115457</v>
      </c>
    </row>
    <row r="163" spans="1:132" ht="22.5" x14ac:dyDescent="0.2">
      <c r="A163" s="209">
        <v>61</v>
      </c>
      <c r="B163" s="209" t="s">
        <v>1065</v>
      </c>
      <c r="C163" s="210">
        <v>0.28274117569839596</v>
      </c>
      <c r="D163" s="210">
        <v>0.28274117569839596</v>
      </c>
      <c r="E163" s="210">
        <v>0.28274117569839596</v>
      </c>
      <c r="F163" s="210">
        <v>0.28274117569839596</v>
      </c>
      <c r="G163" s="210">
        <v>0.28274117569839596</v>
      </c>
      <c r="H163" s="210">
        <v>0.28274117569839596</v>
      </c>
      <c r="I163" s="210">
        <v>0.28274117569839596</v>
      </c>
      <c r="J163" s="210">
        <v>0.28274117569839596</v>
      </c>
      <c r="K163" s="210">
        <v>0.28274117569839596</v>
      </c>
      <c r="L163" s="210">
        <v>0.28274117569839596</v>
      </c>
      <c r="M163" s="210">
        <v>0.28274117569839596</v>
      </c>
      <c r="N163" s="210">
        <v>0.28274117569839596</v>
      </c>
      <c r="O163" s="210">
        <v>0.28274117569839596</v>
      </c>
      <c r="P163" s="210">
        <v>0.28274117569839596</v>
      </c>
      <c r="Q163" s="210">
        <v>0.28274117569839596</v>
      </c>
      <c r="R163" s="210">
        <v>0.28274117569839596</v>
      </c>
      <c r="S163" s="210">
        <v>0.28274117569839596</v>
      </c>
      <c r="T163" s="210">
        <v>0.28274117569839596</v>
      </c>
      <c r="U163" s="210">
        <v>0.28274117569839596</v>
      </c>
      <c r="V163" s="210">
        <v>0.28274117569839596</v>
      </c>
      <c r="W163" s="210">
        <v>0.28274117569839596</v>
      </c>
      <c r="X163" s="210">
        <v>0.28274117569839596</v>
      </c>
      <c r="Y163" s="210">
        <v>0.28274117569839596</v>
      </c>
      <c r="Z163" s="210">
        <v>0.28274117569839596</v>
      </c>
      <c r="AA163" s="210">
        <v>0.28274117569839596</v>
      </c>
      <c r="AB163" s="210">
        <v>0.28274117569839596</v>
      </c>
      <c r="AC163" s="210">
        <v>0</v>
      </c>
      <c r="AD163" s="210">
        <v>0</v>
      </c>
      <c r="AE163" s="210">
        <v>0</v>
      </c>
      <c r="AF163" s="210">
        <v>0</v>
      </c>
      <c r="AG163" s="210">
        <v>0</v>
      </c>
      <c r="AH163" s="210">
        <v>0</v>
      </c>
      <c r="AI163" s="210">
        <v>0</v>
      </c>
      <c r="AJ163" s="210">
        <v>0</v>
      </c>
      <c r="AK163" s="210">
        <v>0</v>
      </c>
      <c r="AL163" s="210">
        <v>0</v>
      </c>
      <c r="AM163" s="210">
        <v>0</v>
      </c>
      <c r="AN163" s="210">
        <v>0</v>
      </c>
      <c r="AO163" s="210">
        <v>0</v>
      </c>
      <c r="AP163" s="210">
        <v>0</v>
      </c>
      <c r="AQ163" s="210">
        <v>0</v>
      </c>
      <c r="AR163" s="210">
        <v>0</v>
      </c>
      <c r="AS163" s="210">
        <v>0</v>
      </c>
      <c r="AT163" s="210">
        <v>0</v>
      </c>
      <c r="AU163" s="210">
        <v>0</v>
      </c>
      <c r="AV163" s="210">
        <v>0</v>
      </c>
      <c r="AW163" s="210">
        <v>0</v>
      </c>
      <c r="AX163" s="210">
        <v>0</v>
      </c>
      <c r="AY163" s="210">
        <v>0</v>
      </c>
      <c r="AZ163" s="210">
        <v>0</v>
      </c>
      <c r="BA163" s="210">
        <v>0</v>
      </c>
      <c r="BB163" s="210">
        <v>0</v>
      </c>
      <c r="BC163" s="211">
        <v>0</v>
      </c>
      <c r="BD163" s="211">
        <v>0</v>
      </c>
      <c r="BE163" s="211">
        <v>0</v>
      </c>
      <c r="BF163" s="211">
        <v>0</v>
      </c>
      <c r="BG163" s="211">
        <v>0</v>
      </c>
      <c r="BH163" s="211">
        <v>0</v>
      </c>
      <c r="BI163" s="211">
        <v>0</v>
      </c>
      <c r="BJ163" s="211">
        <v>0</v>
      </c>
      <c r="BK163" s="211">
        <v>0</v>
      </c>
      <c r="BL163" s="211">
        <v>0</v>
      </c>
      <c r="BM163" s="211">
        <v>0</v>
      </c>
      <c r="BN163" s="211">
        <v>0</v>
      </c>
      <c r="BO163" s="211">
        <v>0</v>
      </c>
      <c r="BP163" s="211">
        <v>0</v>
      </c>
      <c r="BQ163" s="211">
        <v>0</v>
      </c>
      <c r="BR163" s="211">
        <v>0</v>
      </c>
      <c r="BS163" s="211">
        <v>0</v>
      </c>
      <c r="BT163" s="211">
        <v>0</v>
      </c>
      <c r="BU163" s="211">
        <v>0</v>
      </c>
      <c r="BV163" s="211">
        <v>0</v>
      </c>
      <c r="BW163" s="211">
        <v>0</v>
      </c>
      <c r="BX163" s="211">
        <v>0</v>
      </c>
      <c r="BY163" s="211">
        <v>0</v>
      </c>
      <c r="BZ163" s="211">
        <v>0</v>
      </c>
      <c r="CA163" s="211">
        <v>0</v>
      </c>
      <c r="CB163" s="211">
        <v>0</v>
      </c>
      <c r="CC163" s="211">
        <v>1.7961311308951713</v>
      </c>
      <c r="CD163" s="211">
        <v>1.7961311308951713</v>
      </c>
      <c r="CE163" s="211">
        <v>1.7961311308951713</v>
      </c>
      <c r="CF163" s="211">
        <v>1.7961311308951713</v>
      </c>
      <c r="CG163" s="211">
        <v>1.7961311308951713</v>
      </c>
      <c r="CH163" s="211">
        <v>1.7961311308951713</v>
      </c>
      <c r="CI163" s="211">
        <v>1.7961311308951713</v>
      </c>
      <c r="CJ163" s="211">
        <v>1.7961311308951713</v>
      </c>
      <c r="CK163" s="211">
        <v>1.7961311308951713</v>
      </c>
      <c r="CL163" s="211">
        <v>1.7961311308951713</v>
      </c>
      <c r="CM163" s="211">
        <v>1.7961311308951713</v>
      </c>
      <c r="CN163" s="211">
        <v>1.7961311308951713</v>
      </c>
      <c r="CO163" s="211">
        <v>1.7961311308951713</v>
      </c>
      <c r="CP163" s="211">
        <v>1.7961311308951713</v>
      </c>
      <c r="CQ163" s="211">
        <v>1.7961311308951713</v>
      </c>
      <c r="CR163" s="211">
        <v>1.7961311308951713</v>
      </c>
      <c r="CS163" s="211">
        <v>1.7961311308951713</v>
      </c>
      <c r="CT163" s="211">
        <v>1.7961311308951713</v>
      </c>
      <c r="CU163" s="211">
        <v>1.7961311308951713</v>
      </c>
      <c r="CV163" s="211">
        <v>1.7961311308951713</v>
      </c>
      <c r="CW163" s="211">
        <v>1.7961311308951713</v>
      </c>
      <c r="CX163" s="211">
        <v>1.7961311308951713</v>
      </c>
      <c r="CY163" s="211">
        <v>1.7961311308951713</v>
      </c>
      <c r="CZ163" s="211">
        <v>1.7961311308951713</v>
      </c>
      <c r="DA163" s="211">
        <v>1.7961311308951713</v>
      </c>
      <c r="DB163" s="211">
        <v>1.7961311308951713</v>
      </c>
      <c r="DC163" s="211">
        <v>9923.7053240967107</v>
      </c>
      <c r="DD163" s="211">
        <v>9923.7053240967107</v>
      </c>
      <c r="DE163" s="211">
        <v>9923.7053240967107</v>
      </c>
      <c r="DF163" s="211">
        <v>9923.7053240967107</v>
      </c>
      <c r="DG163" s="211">
        <v>9923.7053240967107</v>
      </c>
      <c r="DH163" s="211">
        <v>9923.7053240967107</v>
      </c>
      <c r="DI163" s="211">
        <v>9923.7053240967107</v>
      </c>
      <c r="DJ163" s="211">
        <v>9923.7053240967107</v>
      </c>
      <c r="DK163" s="211">
        <v>9923.7053240967107</v>
      </c>
      <c r="DL163" s="211">
        <v>9923.7053240967107</v>
      </c>
      <c r="DM163" s="211">
        <v>9923.7053240967107</v>
      </c>
      <c r="DN163" s="211">
        <v>9923.7053240967107</v>
      </c>
      <c r="DO163" s="211">
        <v>9923.7053240967107</v>
      </c>
      <c r="DP163" s="211">
        <v>9923.7053240967107</v>
      </c>
      <c r="DQ163" s="211">
        <v>9923.7053240967107</v>
      </c>
      <c r="DR163" s="211">
        <v>9923.7053240967107</v>
      </c>
      <c r="DS163" s="211">
        <v>9923.7053240967107</v>
      </c>
      <c r="DT163" s="211">
        <v>9923.7053240967107</v>
      </c>
      <c r="DU163" s="211">
        <v>9923.7053240967107</v>
      </c>
      <c r="DV163" s="211">
        <v>9923.7053240967107</v>
      </c>
      <c r="DW163" s="211">
        <v>9923.7053240967107</v>
      </c>
      <c r="DX163" s="211">
        <v>9923.7053240967107</v>
      </c>
      <c r="DY163" s="211">
        <v>9923.7053240967107</v>
      </c>
      <c r="DZ163" s="211">
        <v>9923.7053240967107</v>
      </c>
      <c r="EA163" s="211">
        <v>9923.7053240967107</v>
      </c>
      <c r="EB163" s="211">
        <v>9923.7053240967107</v>
      </c>
    </row>
    <row r="164" spans="1:132" ht="21" x14ac:dyDescent="0.2">
      <c r="A164" s="212"/>
      <c r="B164" s="522" t="s">
        <v>1066</v>
      </c>
      <c r="C164" s="213">
        <v>0.31970741618563786</v>
      </c>
      <c r="D164" s="213">
        <v>0.31970741618563786</v>
      </c>
      <c r="E164" s="213">
        <v>0.31970741618563786</v>
      </c>
      <c r="F164" s="213">
        <v>0.31970741618563786</v>
      </c>
      <c r="G164" s="213">
        <v>0.31895124169698597</v>
      </c>
      <c r="H164" s="213">
        <v>0.3185500062540278</v>
      </c>
      <c r="I164" s="213">
        <v>0.31258805909520104</v>
      </c>
      <c r="J164" s="213">
        <v>0.3040708080095863</v>
      </c>
      <c r="K164" s="213">
        <v>0.3040708080095863</v>
      </c>
      <c r="L164" s="213">
        <v>0.3040708080095863</v>
      </c>
      <c r="M164" s="213">
        <v>0.3040708080095863</v>
      </c>
      <c r="N164" s="213">
        <v>0.3040708080095863</v>
      </c>
      <c r="O164" s="213">
        <v>0.3040708080095863</v>
      </c>
      <c r="P164" s="213">
        <v>0.3040708080095863</v>
      </c>
      <c r="Q164" s="213">
        <v>0.3040708080095863</v>
      </c>
      <c r="R164" s="213">
        <v>0.3040708080095863</v>
      </c>
      <c r="S164" s="213">
        <v>0.3040708080095863</v>
      </c>
      <c r="T164" s="213">
        <v>0.3040708080095863</v>
      </c>
      <c r="U164" s="213">
        <v>0.3040708080095863</v>
      </c>
      <c r="V164" s="213">
        <v>0.3040708080095863</v>
      </c>
      <c r="W164" s="213">
        <v>0.3040708080095863</v>
      </c>
      <c r="X164" s="213">
        <v>0.3040708080095863</v>
      </c>
      <c r="Y164" s="213">
        <v>0.3040708080095863</v>
      </c>
      <c r="Z164" s="213">
        <v>0.3040708080095863</v>
      </c>
      <c r="AA164" s="213">
        <v>0.3040708080095863</v>
      </c>
      <c r="AB164" s="213">
        <v>0.3040708080095863</v>
      </c>
      <c r="AC164" s="213">
        <v>0.18185945228376155</v>
      </c>
      <c r="AD164" s="213">
        <v>0.18185945228376155</v>
      </c>
      <c r="AE164" s="213">
        <v>0.17879542802773218</v>
      </c>
      <c r="AF164" s="213">
        <v>0.17879542802773218</v>
      </c>
      <c r="AG164" s="213">
        <v>0.31900000000000001</v>
      </c>
      <c r="AH164" s="213">
        <v>0.13800000000000001</v>
      </c>
      <c r="AI164" s="213">
        <v>8.7496735466465511E-2</v>
      </c>
      <c r="AJ164" s="213">
        <v>1.0467070478619297E-2</v>
      </c>
      <c r="AK164" s="213">
        <v>7.6600606400734107E-3</v>
      </c>
      <c r="AL164" s="213">
        <v>7.6600606400734107E-3</v>
      </c>
      <c r="AM164" s="213">
        <v>7.6600606400734107E-3</v>
      </c>
      <c r="AN164" s="213">
        <v>7.6600606400734107E-3</v>
      </c>
      <c r="AO164" s="213">
        <v>7.6600606400734107E-3</v>
      </c>
      <c r="AP164" s="213">
        <v>7.6600606400734107E-3</v>
      </c>
      <c r="AQ164" s="213">
        <v>7.6600606400734107E-3</v>
      </c>
      <c r="AR164" s="213">
        <v>7.6600606400734107E-3</v>
      </c>
      <c r="AS164" s="213">
        <v>7.6600606400734107E-3</v>
      </c>
      <c r="AT164" s="213">
        <v>7.6600606400734107E-3</v>
      </c>
      <c r="AU164" s="213">
        <v>7.6600606400734107E-3</v>
      </c>
      <c r="AV164" s="213">
        <v>7.6600606400734107E-3</v>
      </c>
      <c r="AW164" s="213">
        <v>7.6600606400734107E-3</v>
      </c>
      <c r="AX164" s="213">
        <v>7.6600606400734107E-3</v>
      </c>
      <c r="AY164" s="213">
        <v>7.6600606400734107E-3</v>
      </c>
      <c r="AZ164" s="213">
        <v>7.6600606400734107E-3</v>
      </c>
      <c r="BA164" s="213">
        <v>7.6600606400734107E-3</v>
      </c>
      <c r="BB164" s="213">
        <v>7.6600606400734107E-3</v>
      </c>
      <c r="BC164" s="214">
        <v>163.86629359078583</v>
      </c>
      <c r="BD164" s="214">
        <v>163.86629359078583</v>
      </c>
      <c r="BE164" s="214">
        <v>163.41658750499624</v>
      </c>
      <c r="BF164" s="214">
        <v>163.41658750499624</v>
      </c>
      <c r="BG164" s="214">
        <v>162.7730263212886</v>
      </c>
      <c r="BH164" s="214">
        <v>162.61729600815698</v>
      </c>
      <c r="BI164" s="214">
        <v>161.67320521691101</v>
      </c>
      <c r="BJ164" s="214">
        <v>160.83385314227493</v>
      </c>
      <c r="BK164" s="214">
        <v>160.77142683927974</v>
      </c>
      <c r="BL164" s="214">
        <v>160.77142683927974</v>
      </c>
      <c r="BM164" s="214">
        <v>160.77142683927974</v>
      </c>
      <c r="BN164" s="214">
        <v>160.77142683927974</v>
      </c>
      <c r="BO164" s="214">
        <v>160.77142683927974</v>
      </c>
      <c r="BP164" s="214">
        <v>160.77142683927974</v>
      </c>
      <c r="BQ164" s="214">
        <v>160.77142683927974</v>
      </c>
      <c r="BR164" s="214">
        <v>160.77142683927974</v>
      </c>
      <c r="BS164" s="214">
        <v>160.77142683927974</v>
      </c>
      <c r="BT164" s="214">
        <v>160.77142683927974</v>
      </c>
      <c r="BU164" s="214">
        <v>160.77142683927974</v>
      </c>
      <c r="BV164" s="214">
        <v>160.77142683927974</v>
      </c>
      <c r="BW164" s="214">
        <v>160.77142683927974</v>
      </c>
      <c r="BX164" s="214">
        <v>160.77142683927974</v>
      </c>
      <c r="BY164" s="214">
        <v>160.77142683927974</v>
      </c>
      <c r="BZ164" s="214">
        <v>160.77142683927974</v>
      </c>
      <c r="CA164" s="214">
        <v>160.77142683927974</v>
      </c>
      <c r="CB164" s="214">
        <v>160.77142683927974</v>
      </c>
      <c r="CC164" s="214">
        <v>2.81</v>
      </c>
      <c r="CD164" s="214">
        <v>2.81</v>
      </c>
      <c r="CE164" s="214">
        <v>2.81</v>
      </c>
      <c r="CF164" s="214">
        <v>2.81</v>
      </c>
      <c r="CG164" s="214">
        <v>2.81</v>
      </c>
      <c r="CH164" s="214">
        <v>2.81</v>
      </c>
      <c r="CI164" s="214">
        <v>2.81</v>
      </c>
      <c r="CJ164" s="214">
        <v>2.98</v>
      </c>
      <c r="CK164" s="214">
        <v>2.94</v>
      </c>
      <c r="CL164" s="214">
        <v>2.94</v>
      </c>
      <c r="CM164" s="214">
        <v>2.94</v>
      </c>
      <c r="CN164" s="214">
        <v>2.94</v>
      </c>
      <c r="CO164" s="214">
        <v>2.94</v>
      </c>
      <c r="CP164" s="214">
        <v>2.94</v>
      </c>
      <c r="CQ164" s="214">
        <v>2.94</v>
      </c>
      <c r="CR164" s="214">
        <v>2.94</v>
      </c>
      <c r="CS164" s="214">
        <v>2.94</v>
      </c>
      <c r="CT164" s="214">
        <v>2.94</v>
      </c>
      <c r="CU164" s="214">
        <v>2.94</v>
      </c>
      <c r="CV164" s="214">
        <v>2.94</v>
      </c>
      <c r="CW164" s="214">
        <v>2.94</v>
      </c>
      <c r="CX164" s="214">
        <v>2.94</v>
      </c>
      <c r="CY164" s="214">
        <v>2.94</v>
      </c>
      <c r="CZ164" s="214">
        <v>2.94</v>
      </c>
      <c r="DA164" s="214">
        <v>2.94</v>
      </c>
      <c r="DB164" s="214">
        <v>2.94</v>
      </c>
      <c r="DC164" s="214">
        <v>184095.98730285928</v>
      </c>
      <c r="DD164" s="214" t="s">
        <v>1321</v>
      </c>
      <c r="DE164" s="214" t="s">
        <v>1321</v>
      </c>
      <c r="DF164" s="214" t="s">
        <v>1321</v>
      </c>
      <c r="DG164" s="214" t="s">
        <v>1321</v>
      </c>
      <c r="DH164" s="214">
        <v>164268.68</v>
      </c>
      <c r="DI164" s="214">
        <v>164162.06</v>
      </c>
      <c r="DJ164" s="214">
        <v>162122.47</v>
      </c>
      <c r="DK164" s="214">
        <v>159700.09</v>
      </c>
      <c r="DL164" s="214">
        <v>159700.09</v>
      </c>
      <c r="DM164" s="214">
        <v>159700.09</v>
      </c>
      <c r="DN164" s="214">
        <v>159700.09</v>
      </c>
      <c r="DO164" s="214">
        <v>159700.09</v>
      </c>
      <c r="DP164" s="214">
        <v>159700.09</v>
      </c>
      <c r="DQ164" s="214">
        <v>159700.09</v>
      </c>
      <c r="DR164" s="214">
        <v>159700.09</v>
      </c>
      <c r="DS164" s="214">
        <v>159700.09</v>
      </c>
      <c r="DT164" s="214">
        <v>159700.09</v>
      </c>
      <c r="DU164" s="214">
        <v>159700.09</v>
      </c>
      <c r="DV164" s="214">
        <v>159700.09</v>
      </c>
      <c r="DW164" s="214">
        <v>159700.09</v>
      </c>
      <c r="DX164" s="214">
        <v>159700.09</v>
      </c>
      <c r="DY164" s="214">
        <v>159700.09</v>
      </c>
      <c r="DZ164" s="214">
        <v>159700.09</v>
      </c>
      <c r="EA164" s="214">
        <v>159700.09</v>
      </c>
      <c r="EB164" s="214">
        <v>159700.09</v>
      </c>
    </row>
    <row r="165" spans="1:132" s="215" customFormat="1" ht="15" x14ac:dyDescent="0.25">
      <c r="A165" s="212"/>
      <c r="B165" s="524" t="s">
        <v>1315</v>
      </c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  <c r="V165" s="213"/>
      <c r="W165" s="213"/>
      <c r="X165" s="213"/>
      <c r="Y165" s="213"/>
      <c r="Z165" s="213"/>
      <c r="AA165" s="213"/>
      <c r="AB165" s="213"/>
      <c r="AC165" s="213"/>
      <c r="AD165" s="213"/>
      <c r="AE165" s="213"/>
      <c r="AF165" s="213"/>
      <c r="AG165" s="213"/>
      <c r="AH165" s="213"/>
      <c r="AI165" s="213"/>
      <c r="AJ165" s="213"/>
      <c r="AK165" s="213"/>
      <c r="AL165" s="213"/>
      <c r="AM165" s="213"/>
      <c r="AN165" s="213"/>
      <c r="AO165" s="213"/>
      <c r="AP165" s="213"/>
      <c r="AQ165" s="213"/>
      <c r="AR165" s="213"/>
      <c r="AS165" s="213"/>
      <c r="AT165" s="213"/>
      <c r="AU165" s="213"/>
      <c r="AV165" s="213"/>
      <c r="AW165" s="213"/>
      <c r="AX165" s="213"/>
      <c r="AY165" s="213"/>
      <c r="AZ165" s="213"/>
      <c r="BA165" s="213"/>
      <c r="BB165" s="213"/>
      <c r="BC165" s="214">
        <v>163.37</v>
      </c>
      <c r="BD165" s="214">
        <v>163.37</v>
      </c>
      <c r="BE165" s="214">
        <v>163.37</v>
      </c>
      <c r="BF165" s="214">
        <v>163.37</v>
      </c>
      <c r="BG165" s="214">
        <v>162.77000000000001</v>
      </c>
      <c r="BH165" s="214">
        <v>162.16999999999999</v>
      </c>
      <c r="BI165" s="214">
        <v>161.58000000000001</v>
      </c>
      <c r="BJ165" s="214">
        <v>160.97999999999999</v>
      </c>
      <c r="BK165" s="214">
        <v>160.38</v>
      </c>
      <c r="BL165" s="214">
        <v>159.78</v>
      </c>
      <c r="BM165" s="214">
        <v>159.78</v>
      </c>
      <c r="BN165" s="214">
        <v>159.78</v>
      </c>
      <c r="BO165" s="214">
        <v>159.78</v>
      </c>
      <c r="BP165" s="214">
        <v>159.78</v>
      </c>
      <c r="BQ165" s="214">
        <v>159.78</v>
      </c>
      <c r="BR165" s="214">
        <v>159.78</v>
      </c>
      <c r="BS165" s="214">
        <v>159.78</v>
      </c>
      <c r="BT165" s="214">
        <v>159.78</v>
      </c>
      <c r="BU165" s="214">
        <v>159.78</v>
      </c>
      <c r="BV165" s="214">
        <v>159.78</v>
      </c>
      <c r="BW165" s="214">
        <v>159.78</v>
      </c>
      <c r="BX165" s="214">
        <v>159.78</v>
      </c>
      <c r="BY165" s="214">
        <v>159.78</v>
      </c>
      <c r="BZ165" s="214">
        <v>159.78</v>
      </c>
      <c r="CA165" s="214">
        <v>159.78</v>
      </c>
      <c r="CB165" s="214">
        <v>159.78</v>
      </c>
      <c r="CC165" s="213"/>
      <c r="CD165" s="213"/>
      <c r="CE165" s="213"/>
      <c r="CF165" s="213"/>
      <c r="CG165" s="213"/>
      <c r="CH165" s="213"/>
      <c r="CI165" s="213"/>
      <c r="CJ165" s="213"/>
      <c r="CK165" s="213"/>
      <c r="CL165" s="213"/>
      <c r="CM165" s="213"/>
      <c r="CN165" s="213"/>
      <c r="CO165" s="213"/>
      <c r="CP165" s="213"/>
      <c r="CQ165" s="213"/>
      <c r="CR165" s="213"/>
      <c r="CS165" s="213"/>
      <c r="CT165" s="213"/>
      <c r="CU165" s="213"/>
      <c r="CV165" s="213"/>
      <c r="CW165" s="213"/>
      <c r="CX165" s="213"/>
      <c r="CY165" s="213"/>
      <c r="CZ165" s="213"/>
      <c r="DA165" s="213"/>
      <c r="DB165" s="213"/>
      <c r="DC165" s="213"/>
      <c r="DD165" s="210"/>
      <c r="DE165" s="210"/>
      <c r="DF165" s="210"/>
      <c r="DG165" s="210"/>
      <c r="DH165" s="210"/>
      <c r="DI165" s="210"/>
      <c r="DJ165" s="210"/>
      <c r="DK165" s="210"/>
      <c r="DL165" s="210"/>
      <c r="DM165" s="210"/>
      <c r="DN165" s="210"/>
      <c r="DO165" s="210"/>
      <c r="DP165" s="210"/>
      <c r="DQ165" s="210"/>
      <c r="DR165" s="210"/>
      <c r="DS165" s="210"/>
      <c r="DT165" s="210"/>
      <c r="DU165" s="210"/>
      <c r="DV165" s="210"/>
      <c r="DW165" s="210"/>
      <c r="DX165" s="210"/>
      <c r="DY165" s="210"/>
      <c r="DZ165" s="210"/>
      <c r="EA165" s="210"/>
      <c r="EB165" s="210"/>
    </row>
    <row r="166" spans="1:132" s="215" customFormat="1" ht="15" x14ac:dyDescent="0.25">
      <c r="A166" s="212"/>
      <c r="B166" s="524" t="s">
        <v>1316</v>
      </c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  <c r="U166" s="213"/>
      <c r="V166" s="213"/>
      <c r="W166" s="213"/>
      <c r="X166" s="213"/>
      <c r="Y166" s="213"/>
      <c r="Z166" s="213"/>
      <c r="AA166" s="213"/>
      <c r="AB166" s="213"/>
      <c r="AC166" s="213"/>
      <c r="AD166" s="213"/>
      <c r="AE166" s="213"/>
      <c r="AF166" s="213"/>
      <c r="AG166" s="213"/>
      <c r="AH166" s="213"/>
      <c r="AI166" s="213"/>
      <c r="AJ166" s="213"/>
      <c r="AK166" s="213"/>
      <c r="AL166" s="213"/>
      <c r="AM166" s="213"/>
      <c r="AN166" s="213"/>
      <c r="AO166" s="213"/>
      <c r="AP166" s="213"/>
      <c r="AQ166" s="213"/>
      <c r="AR166" s="213"/>
      <c r="AS166" s="213"/>
      <c r="AT166" s="213"/>
      <c r="AU166" s="213"/>
      <c r="AV166" s="213"/>
      <c r="AW166" s="213"/>
      <c r="AX166" s="213"/>
      <c r="AY166" s="213"/>
      <c r="AZ166" s="213"/>
      <c r="BA166" s="213"/>
      <c r="BB166" s="213"/>
      <c r="BC166" s="214">
        <v>155.71</v>
      </c>
      <c r="BD166" s="214">
        <v>155.71</v>
      </c>
      <c r="BE166" s="214">
        <v>155.71</v>
      </c>
      <c r="BF166" s="214">
        <v>155.71</v>
      </c>
      <c r="BG166" s="214">
        <v>155.71</v>
      </c>
      <c r="BH166" s="214">
        <v>155.71</v>
      </c>
      <c r="BI166" s="214">
        <v>155.71</v>
      </c>
      <c r="BJ166" s="214">
        <v>155.71</v>
      </c>
      <c r="BK166" s="214">
        <v>155.71</v>
      </c>
      <c r="BL166" s="214">
        <v>155.71</v>
      </c>
      <c r="BM166" s="214">
        <v>155.71</v>
      </c>
      <c r="BN166" s="214">
        <v>155.71</v>
      </c>
      <c r="BO166" s="214">
        <v>155.71</v>
      </c>
      <c r="BP166" s="214">
        <v>155.71</v>
      </c>
      <c r="BQ166" s="214">
        <v>155.71</v>
      </c>
      <c r="BR166" s="214">
        <v>155.71</v>
      </c>
      <c r="BS166" s="214">
        <v>155.71</v>
      </c>
      <c r="BT166" s="214">
        <v>155.71</v>
      </c>
      <c r="BU166" s="214">
        <v>155.71</v>
      </c>
      <c r="BV166" s="214">
        <v>155.71</v>
      </c>
      <c r="BW166" s="214">
        <v>155.71</v>
      </c>
      <c r="BX166" s="214">
        <v>155.71</v>
      </c>
      <c r="BY166" s="214">
        <v>155.71</v>
      </c>
      <c r="BZ166" s="214">
        <v>155.71</v>
      </c>
      <c r="CA166" s="214">
        <v>155.71</v>
      </c>
      <c r="CB166" s="214">
        <v>155.71</v>
      </c>
      <c r="CC166" s="213"/>
      <c r="CD166" s="213"/>
      <c r="CE166" s="213"/>
      <c r="CF166" s="213"/>
      <c r="CG166" s="213"/>
      <c r="CH166" s="213"/>
      <c r="CI166" s="213"/>
      <c r="CJ166" s="213"/>
      <c r="CK166" s="213"/>
      <c r="CL166" s="213"/>
      <c r="CM166" s="213"/>
      <c r="CN166" s="213"/>
      <c r="CO166" s="213"/>
      <c r="CP166" s="213"/>
      <c r="CQ166" s="213"/>
      <c r="CR166" s="213"/>
      <c r="CS166" s="213"/>
      <c r="CT166" s="213"/>
      <c r="CU166" s="213"/>
      <c r="CV166" s="213"/>
      <c r="CW166" s="213"/>
      <c r="CX166" s="213"/>
      <c r="CY166" s="213"/>
      <c r="CZ166" s="213"/>
      <c r="DA166" s="213"/>
      <c r="DB166" s="213"/>
      <c r="DC166" s="213"/>
      <c r="DD166" s="210"/>
      <c r="DE166" s="210"/>
      <c r="DF166" s="210"/>
      <c r="DG166" s="210"/>
      <c r="DH166" s="210"/>
      <c r="DI166" s="210"/>
      <c r="DJ166" s="210"/>
      <c r="DK166" s="210"/>
      <c r="DL166" s="210"/>
      <c r="DM166" s="210"/>
      <c r="DN166" s="210"/>
      <c r="DO166" s="210"/>
      <c r="DP166" s="210"/>
      <c r="DQ166" s="210"/>
      <c r="DR166" s="210"/>
      <c r="DS166" s="210"/>
      <c r="DT166" s="210"/>
      <c r="DU166" s="210"/>
      <c r="DV166" s="210"/>
      <c r="DW166" s="210"/>
      <c r="DX166" s="210"/>
      <c r="DY166" s="210"/>
      <c r="DZ166" s="210"/>
      <c r="EA166" s="210"/>
      <c r="EB166" s="210"/>
    </row>
    <row r="167" spans="1:132" s="215" customFormat="1" ht="15" x14ac:dyDescent="0.25">
      <c r="A167" s="212"/>
      <c r="B167" s="524" t="s">
        <v>1317</v>
      </c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13"/>
      <c r="W167" s="213"/>
      <c r="X167" s="213"/>
      <c r="Y167" s="213"/>
      <c r="Z167" s="213"/>
      <c r="AA167" s="213"/>
      <c r="AB167" s="213"/>
      <c r="AC167" s="213"/>
      <c r="AD167" s="213"/>
      <c r="AE167" s="213"/>
      <c r="AF167" s="213"/>
      <c r="AG167" s="213"/>
      <c r="AH167" s="213"/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/>
      <c r="AT167" s="213"/>
      <c r="AU167" s="213"/>
      <c r="AV167" s="213"/>
      <c r="AW167" s="213"/>
      <c r="AX167" s="213"/>
      <c r="AY167" s="213"/>
      <c r="AZ167" s="213"/>
      <c r="BA167" s="213"/>
      <c r="BB167" s="213"/>
      <c r="BC167" s="214">
        <v>226.8</v>
      </c>
      <c r="BD167" s="214">
        <v>226.8</v>
      </c>
      <c r="BE167" s="214">
        <v>226.8</v>
      </c>
      <c r="BF167" s="214">
        <v>226.8</v>
      </c>
      <c r="BG167" s="214">
        <v>192.1</v>
      </c>
      <c r="BH167" s="214">
        <v>192.1</v>
      </c>
      <c r="BI167" s="214">
        <v>192.1</v>
      </c>
      <c r="BJ167" s="214">
        <v>192.1</v>
      </c>
      <c r="BK167" s="214">
        <v>192.1</v>
      </c>
      <c r="BL167" s="214">
        <v>192.1</v>
      </c>
      <c r="BM167" s="214">
        <v>192.1</v>
      </c>
      <c r="BN167" s="214">
        <v>192.1</v>
      </c>
      <c r="BO167" s="214">
        <v>192.1</v>
      </c>
      <c r="BP167" s="214">
        <v>192.1</v>
      </c>
      <c r="BQ167" s="214">
        <v>192.1</v>
      </c>
      <c r="BR167" s="214">
        <v>192.1</v>
      </c>
      <c r="BS167" s="214">
        <v>192.1</v>
      </c>
      <c r="BT167" s="214">
        <v>192.1</v>
      </c>
      <c r="BU167" s="214">
        <v>192.1</v>
      </c>
      <c r="BV167" s="214">
        <v>192.1</v>
      </c>
      <c r="BW167" s="214">
        <v>192.1</v>
      </c>
      <c r="BX167" s="214">
        <v>192.1</v>
      </c>
      <c r="BY167" s="214">
        <v>192.1</v>
      </c>
      <c r="BZ167" s="214">
        <v>192.1</v>
      </c>
      <c r="CA167" s="214">
        <v>192.1</v>
      </c>
      <c r="CB167" s="214">
        <v>192.1</v>
      </c>
      <c r="CC167" s="213"/>
      <c r="CD167" s="213"/>
      <c r="CE167" s="213"/>
      <c r="CF167" s="213"/>
      <c r="CG167" s="213"/>
      <c r="CH167" s="213"/>
      <c r="CI167" s="213"/>
      <c r="CJ167" s="213"/>
      <c r="CK167" s="213"/>
      <c r="CL167" s="213"/>
      <c r="CM167" s="213"/>
      <c r="CN167" s="213"/>
      <c r="CO167" s="213"/>
      <c r="CP167" s="213"/>
      <c r="CQ167" s="213"/>
      <c r="CR167" s="213"/>
      <c r="CS167" s="213"/>
      <c r="CT167" s="213"/>
      <c r="CU167" s="213"/>
      <c r="CV167" s="213"/>
      <c r="CW167" s="213"/>
      <c r="CX167" s="213"/>
      <c r="CY167" s="213"/>
      <c r="CZ167" s="213"/>
      <c r="DA167" s="213"/>
      <c r="DB167" s="213"/>
      <c r="DC167" s="213"/>
      <c r="DD167" s="210"/>
      <c r="DE167" s="210"/>
      <c r="DF167" s="210"/>
      <c r="DG167" s="210"/>
      <c r="DH167" s="210"/>
      <c r="DI167" s="210"/>
      <c r="DJ167" s="210"/>
      <c r="DK167" s="210"/>
      <c r="DL167" s="210"/>
      <c r="DM167" s="210"/>
      <c r="DN167" s="210"/>
      <c r="DO167" s="210"/>
      <c r="DP167" s="210"/>
      <c r="DQ167" s="210"/>
      <c r="DR167" s="210"/>
      <c r="DS167" s="210"/>
      <c r="DT167" s="210"/>
      <c r="DU167" s="210"/>
      <c r="DV167" s="210"/>
      <c r="DW167" s="210"/>
      <c r="DX167" s="210"/>
      <c r="DY167" s="210"/>
      <c r="DZ167" s="210"/>
      <c r="EA167" s="210"/>
      <c r="EB167" s="210"/>
    </row>
    <row r="168" spans="1:132" s="215" customFormat="1" ht="15" x14ac:dyDescent="0.25">
      <c r="A168" s="212"/>
      <c r="B168" s="524" t="s">
        <v>1318</v>
      </c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3"/>
      <c r="AB168" s="213"/>
      <c r="AC168" s="213"/>
      <c r="AD168" s="213"/>
      <c r="AE168" s="213"/>
      <c r="AF168" s="213"/>
      <c r="AG168" s="213"/>
      <c r="AH168" s="213"/>
      <c r="AI168" s="213"/>
      <c r="AJ168" s="213"/>
      <c r="AK168" s="213"/>
      <c r="AL168" s="213"/>
      <c r="AM168" s="213"/>
      <c r="AN168" s="213"/>
      <c r="AO168" s="213"/>
      <c r="AP168" s="213"/>
      <c r="AQ168" s="213"/>
      <c r="AR168" s="213"/>
      <c r="AS168" s="213"/>
      <c r="AT168" s="213"/>
      <c r="AU168" s="213"/>
      <c r="AV168" s="213"/>
      <c r="AW168" s="213"/>
      <c r="AX168" s="213"/>
      <c r="AY168" s="213"/>
      <c r="AZ168" s="213"/>
      <c r="BA168" s="213"/>
      <c r="BB168" s="213"/>
      <c r="BC168" s="214">
        <v>169.28</v>
      </c>
      <c r="BD168" s="214">
        <v>169.28</v>
      </c>
      <c r="BE168" s="214">
        <v>169.28</v>
      </c>
      <c r="BF168" s="214">
        <v>169.28</v>
      </c>
      <c r="BG168" s="214">
        <v>0</v>
      </c>
      <c r="BH168" s="214">
        <v>0</v>
      </c>
      <c r="BI168" s="214">
        <v>0</v>
      </c>
      <c r="BJ168" s="214">
        <v>0</v>
      </c>
      <c r="BK168" s="214">
        <v>0</v>
      </c>
      <c r="BL168" s="214">
        <v>0</v>
      </c>
      <c r="BM168" s="214">
        <v>0</v>
      </c>
      <c r="BN168" s="214">
        <v>0</v>
      </c>
      <c r="BO168" s="214">
        <v>0</v>
      </c>
      <c r="BP168" s="214">
        <v>0</v>
      </c>
      <c r="BQ168" s="214">
        <v>0</v>
      </c>
      <c r="BR168" s="214">
        <v>0</v>
      </c>
      <c r="BS168" s="214">
        <v>0</v>
      </c>
      <c r="BT168" s="214">
        <v>0</v>
      </c>
      <c r="BU168" s="214">
        <v>0</v>
      </c>
      <c r="BV168" s="214">
        <v>0</v>
      </c>
      <c r="BW168" s="214">
        <v>0</v>
      </c>
      <c r="BX168" s="214">
        <v>0</v>
      </c>
      <c r="BY168" s="214">
        <v>0</v>
      </c>
      <c r="BZ168" s="214">
        <v>0</v>
      </c>
      <c r="CA168" s="214">
        <v>0</v>
      </c>
      <c r="CB168" s="214">
        <v>0</v>
      </c>
      <c r="CC168" s="213"/>
      <c r="CD168" s="213"/>
      <c r="CE168" s="213"/>
      <c r="CF168" s="213"/>
      <c r="CG168" s="213"/>
      <c r="CH168" s="213"/>
      <c r="CI168" s="213"/>
      <c r="CJ168" s="213"/>
      <c r="CK168" s="213"/>
      <c r="CL168" s="213"/>
      <c r="CM168" s="213"/>
      <c r="CN168" s="213"/>
      <c r="CO168" s="213"/>
      <c r="CP168" s="213"/>
      <c r="CQ168" s="213"/>
      <c r="CR168" s="213"/>
      <c r="CS168" s="213"/>
      <c r="CT168" s="213"/>
      <c r="CU168" s="213"/>
      <c r="CV168" s="213"/>
      <c r="CW168" s="213"/>
      <c r="CX168" s="213"/>
      <c r="CY168" s="213"/>
      <c r="CZ168" s="213"/>
      <c r="DA168" s="213"/>
      <c r="DB168" s="213"/>
      <c r="DC168" s="213"/>
      <c r="DD168" s="210"/>
      <c r="DE168" s="210"/>
      <c r="DF168" s="210"/>
      <c r="DG168" s="210"/>
      <c r="DH168" s="210"/>
      <c r="DI168" s="210"/>
      <c r="DJ168" s="210"/>
      <c r="DK168" s="210"/>
      <c r="DL168" s="210"/>
      <c r="DM168" s="210"/>
      <c r="DN168" s="210"/>
      <c r="DO168" s="210"/>
      <c r="DP168" s="210"/>
      <c r="DQ168" s="210"/>
      <c r="DR168" s="210"/>
      <c r="DS168" s="210"/>
      <c r="DT168" s="210"/>
      <c r="DU168" s="210"/>
      <c r="DV168" s="210"/>
      <c r="DW168" s="210"/>
      <c r="DX168" s="210"/>
      <c r="DY168" s="210"/>
      <c r="DZ168" s="210"/>
      <c r="EA168" s="210"/>
      <c r="EB168" s="210"/>
    </row>
    <row r="169" spans="1:132" s="215" customFormat="1" ht="15" x14ac:dyDescent="0.25">
      <c r="A169" s="212"/>
      <c r="B169" s="524" t="s">
        <v>1319</v>
      </c>
      <c r="C169" s="213"/>
      <c r="D169" s="213"/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  <c r="V169" s="213"/>
      <c r="W169" s="213"/>
      <c r="X169" s="213"/>
      <c r="Y169" s="213"/>
      <c r="Z169" s="213"/>
      <c r="AA169" s="213"/>
      <c r="AB169" s="213"/>
      <c r="AC169" s="213"/>
      <c r="AD169" s="213"/>
      <c r="AE169" s="213"/>
      <c r="AF169" s="213"/>
      <c r="AG169" s="213"/>
      <c r="AH169" s="213"/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/>
      <c r="AT169" s="213"/>
      <c r="AU169" s="213"/>
      <c r="AV169" s="213"/>
      <c r="AW169" s="213"/>
      <c r="AX169" s="213"/>
      <c r="AY169" s="213"/>
      <c r="AZ169" s="213"/>
      <c r="BA169" s="213"/>
      <c r="BB169" s="213"/>
      <c r="BC169" s="214">
        <v>159.94999999999999</v>
      </c>
      <c r="BD169" s="214">
        <v>159.94999999999999</v>
      </c>
      <c r="BE169" s="214">
        <v>159.94999999999999</v>
      </c>
      <c r="BF169" s="214">
        <v>159.94999999999999</v>
      </c>
      <c r="BG169" s="214">
        <v>0</v>
      </c>
      <c r="BH169" s="214">
        <v>0</v>
      </c>
      <c r="BI169" s="214">
        <v>0</v>
      </c>
      <c r="BJ169" s="214">
        <v>0</v>
      </c>
      <c r="BK169" s="214">
        <v>0</v>
      </c>
      <c r="BL169" s="214">
        <v>0</v>
      </c>
      <c r="BM169" s="214">
        <v>0</v>
      </c>
      <c r="BN169" s="214">
        <v>0</v>
      </c>
      <c r="BO169" s="214">
        <v>0</v>
      </c>
      <c r="BP169" s="214">
        <v>0</v>
      </c>
      <c r="BQ169" s="214">
        <v>0</v>
      </c>
      <c r="BR169" s="214">
        <v>0</v>
      </c>
      <c r="BS169" s="214">
        <v>0</v>
      </c>
      <c r="BT169" s="214">
        <v>0</v>
      </c>
      <c r="BU169" s="214">
        <v>0</v>
      </c>
      <c r="BV169" s="214">
        <v>0</v>
      </c>
      <c r="BW169" s="214">
        <v>0</v>
      </c>
      <c r="BX169" s="214">
        <v>0</v>
      </c>
      <c r="BY169" s="214">
        <v>0</v>
      </c>
      <c r="BZ169" s="214">
        <v>0</v>
      </c>
      <c r="CA169" s="214">
        <v>0</v>
      </c>
      <c r="CB169" s="214">
        <v>0</v>
      </c>
      <c r="CC169" s="213"/>
      <c r="CD169" s="213"/>
      <c r="CE169" s="213"/>
      <c r="CF169" s="213"/>
      <c r="CG169" s="213"/>
      <c r="CH169" s="213"/>
      <c r="CI169" s="213"/>
      <c r="CJ169" s="213"/>
      <c r="CK169" s="213"/>
      <c r="CL169" s="213"/>
      <c r="CM169" s="213"/>
      <c r="CN169" s="213"/>
      <c r="CO169" s="213"/>
      <c r="CP169" s="213"/>
      <c r="CQ169" s="213"/>
      <c r="CR169" s="213"/>
      <c r="CS169" s="213"/>
      <c r="CT169" s="213"/>
      <c r="CU169" s="213"/>
      <c r="CV169" s="213"/>
      <c r="CW169" s="213"/>
      <c r="CX169" s="213"/>
      <c r="CY169" s="213"/>
      <c r="CZ169" s="213"/>
      <c r="DA169" s="213"/>
      <c r="DB169" s="213"/>
      <c r="DC169" s="213"/>
      <c r="DD169" s="210"/>
      <c r="DE169" s="210"/>
      <c r="DF169" s="210"/>
      <c r="DG169" s="210"/>
      <c r="DH169" s="210"/>
      <c r="DI169" s="210"/>
      <c r="DJ169" s="210"/>
      <c r="DK169" s="210"/>
      <c r="DL169" s="210"/>
      <c r="DM169" s="210"/>
      <c r="DN169" s="210"/>
      <c r="DO169" s="210"/>
      <c r="DP169" s="210"/>
      <c r="DQ169" s="210"/>
      <c r="DR169" s="210"/>
      <c r="DS169" s="210"/>
      <c r="DT169" s="210"/>
      <c r="DU169" s="210"/>
      <c r="DV169" s="210"/>
      <c r="DW169" s="210"/>
      <c r="DX169" s="210"/>
      <c r="DY169" s="210"/>
      <c r="DZ169" s="210"/>
      <c r="EA169" s="210"/>
      <c r="EB169" s="210"/>
    </row>
    <row r="170" spans="1:132" s="215" customFormat="1" ht="15" x14ac:dyDescent="0.25">
      <c r="A170" s="212"/>
      <c r="B170" s="524" t="s">
        <v>1320</v>
      </c>
      <c r="C170" s="213"/>
      <c r="D170" s="213"/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13"/>
      <c r="U170" s="213"/>
      <c r="V170" s="213"/>
      <c r="W170" s="213"/>
      <c r="X170" s="213"/>
      <c r="Y170" s="213"/>
      <c r="Z170" s="213"/>
      <c r="AA170" s="213"/>
      <c r="AB170" s="213"/>
      <c r="AC170" s="213"/>
      <c r="AD170" s="213"/>
      <c r="AE170" s="213"/>
      <c r="AF170" s="213"/>
      <c r="AG170" s="213"/>
      <c r="AH170" s="213"/>
      <c r="AI170" s="213"/>
      <c r="AJ170" s="213"/>
      <c r="AK170" s="213"/>
      <c r="AL170" s="213"/>
      <c r="AM170" s="213"/>
      <c r="AN170" s="213"/>
      <c r="AO170" s="213"/>
      <c r="AP170" s="213"/>
      <c r="AQ170" s="213"/>
      <c r="AR170" s="213"/>
      <c r="AS170" s="213"/>
      <c r="AT170" s="213"/>
      <c r="AU170" s="213"/>
      <c r="AV170" s="213"/>
      <c r="AW170" s="213"/>
      <c r="AX170" s="213"/>
      <c r="AY170" s="213"/>
      <c r="AZ170" s="213"/>
      <c r="BA170" s="213"/>
      <c r="BB170" s="213"/>
      <c r="BC170" s="214">
        <v>0</v>
      </c>
      <c r="BD170" s="214">
        <v>0</v>
      </c>
      <c r="BE170" s="214">
        <v>0</v>
      </c>
      <c r="BF170" s="214">
        <v>0</v>
      </c>
      <c r="BG170" s="214">
        <v>202.66</v>
      </c>
      <c r="BH170" s="214">
        <v>202.66</v>
      </c>
      <c r="BI170" s="214">
        <v>202.66</v>
      </c>
      <c r="BJ170" s="214">
        <v>202.66</v>
      </c>
      <c r="BK170" s="214">
        <v>202.66</v>
      </c>
      <c r="BL170" s="214">
        <v>202.66</v>
      </c>
      <c r="BM170" s="214">
        <v>202.66</v>
      </c>
      <c r="BN170" s="214">
        <v>202.66</v>
      </c>
      <c r="BO170" s="214">
        <v>202.66</v>
      </c>
      <c r="BP170" s="214">
        <v>202.66</v>
      </c>
      <c r="BQ170" s="214">
        <v>202.66</v>
      </c>
      <c r="BR170" s="214">
        <v>202.66</v>
      </c>
      <c r="BS170" s="214">
        <v>202.66</v>
      </c>
      <c r="BT170" s="214">
        <v>202.66</v>
      </c>
      <c r="BU170" s="214">
        <v>202.66</v>
      </c>
      <c r="BV170" s="214">
        <v>202.66</v>
      </c>
      <c r="BW170" s="214">
        <v>202.66</v>
      </c>
      <c r="BX170" s="214">
        <v>202.66</v>
      </c>
      <c r="BY170" s="214">
        <v>202.66</v>
      </c>
      <c r="BZ170" s="214">
        <v>202.66</v>
      </c>
      <c r="CA170" s="214">
        <v>202.66</v>
      </c>
      <c r="CB170" s="214">
        <v>202.66</v>
      </c>
      <c r="CC170" s="213"/>
      <c r="CD170" s="213"/>
      <c r="CE170" s="213"/>
      <c r="CF170" s="213"/>
      <c r="CG170" s="213"/>
      <c r="CH170" s="213"/>
      <c r="CI170" s="213"/>
      <c r="CJ170" s="213"/>
      <c r="CK170" s="213"/>
      <c r="CL170" s="213"/>
      <c r="CM170" s="213"/>
      <c r="CN170" s="213"/>
      <c r="CO170" s="213"/>
      <c r="CP170" s="213"/>
      <c r="CQ170" s="213"/>
      <c r="CR170" s="213"/>
      <c r="CS170" s="213"/>
      <c r="CT170" s="213"/>
      <c r="CU170" s="213"/>
      <c r="CV170" s="213"/>
      <c r="CW170" s="213"/>
      <c r="CX170" s="213"/>
      <c r="CY170" s="213"/>
      <c r="CZ170" s="213"/>
      <c r="DA170" s="213"/>
      <c r="DB170" s="213"/>
      <c r="DC170" s="213"/>
      <c r="DD170" s="210"/>
      <c r="DE170" s="210"/>
      <c r="DF170" s="210"/>
      <c r="DG170" s="210"/>
      <c r="DH170" s="210"/>
      <c r="DI170" s="210"/>
      <c r="DJ170" s="210"/>
      <c r="DK170" s="210"/>
      <c r="DL170" s="210"/>
      <c r="DM170" s="210"/>
      <c r="DN170" s="210"/>
      <c r="DO170" s="210"/>
      <c r="DP170" s="210"/>
      <c r="DQ170" s="210"/>
      <c r="DR170" s="210"/>
      <c r="DS170" s="210"/>
      <c r="DT170" s="210"/>
      <c r="DU170" s="210"/>
      <c r="DV170" s="210"/>
      <c r="DW170" s="210"/>
      <c r="DX170" s="210"/>
      <c r="DY170" s="210"/>
      <c r="DZ170" s="210"/>
      <c r="EA170" s="210"/>
      <c r="EB170" s="210"/>
    </row>
    <row r="171" spans="1:132" x14ac:dyDescent="0.2">
      <c r="B171"/>
    </row>
    <row r="172" spans="1:132" ht="15.75" x14ac:dyDescent="0.25">
      <c r="A172" s="4"/>
      <c r="B172" s="619" t="s">
        <v>1313</v>
      </c>
      <c r="C172" s="619"/>
      <c r="D172" s="619"/>
      <c r="E172" s="619"/>
      <c r="F172" s="619"/>
      <c r="G172" s="619"/>
      <c r="H172" s="619"/>
      <c r="I172" s="619"/>
      <c r="J172" s="619"/>
      <c r="K172" s="619"/>
      <c r="L172" s="619"/>
      <c r="M172" s="619"/>
      <c r="N172" s="619"/>
      <c r="O172" s="619"/>
      <c r="P172" s="619"/>
      <c r="Q172" s="619"/>
      <c r="R172" s="619"/>
      <c r="S172" s="619"/>
      <c r="T172" s="619"/>
      <c r="U172" s="619"/>
      <c r="V172" s="619"/>
      <c r="W172" s="619"/>
      <c r="X172" s="619"/>
      <c r="Y172" s="619"/>
      <c r="Z172" s="619"/>
      <c r="AA172" s="619"/>
      <c r="AB172" s="619"/>
      <c r="AC172" s="619"/>
      <c r="AD172" s="619"/>
      <c r="AE172" s="619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</row>
    <row r="173" spans="1:132" x14ac:dyDescent="0.2">
      <c r="A173" s="627" t="s">
        <v>0</v>
      </c>
      <c r="B173" s="627" t="s">
        <v>398</v>
      </c>
      <c r="C173" s="625" t="s">
        <v>399</v>
      </c>
      <c r="D173" s="625"/>
      <c r="E173" s="625"/>
      <c r="F173" s="625"/>
      <c r="G173" s="625"/>
      <c r="H173" s="625"/>
      <c r="I173" s="625"/>
      <c r="J173" s="625"/>
      <c r="K173" s="625"/>
      <c r="L173" s="625"/>
      <c r="M173" s="625"/>
      <c r="N173" s="625"/>
      <c r="O173" s="625"/>
      <c r="P173" s="625"/>
      <c r="Q173" s="625"/>
      <c r="R173" s="625"/>
      <c r="S173" s="625"/>
      <c r="T173" s="625"/>
      <c r="U173" s="625"/>
      <c r="V173" s="625"/>
      <c r="W173" s="625"/>
      <c r="X173" s="625"/>
      <c r="Y173" s="625"/>
      <c r="Z173" s="625"/>
      <c r="AA173" s="625"/>
      <c r="AB173" s="625"/>
      <c r="AC173" s="625"/>
      <c r="AD173" s="625"/>
      <c r="AE173" s="625"/>
      <c r="AF173" s="625"/>
      <c r="AG173" s="625"/>
      <c r="AH173" s="625"/>
      <c r="AI173" s="625"/>
      <c r="AJ173" s="625"/>
      <c r="AK173" s="625"/>
      <c r="AL173" s="625"/>
      <c r="AM173" s="625"/>
      <c r="AN173" s="625"/>
      <c r="AO173" s="625"/>
      <c r="AP173" s="625"/>
      <c r="AQ173" s="625"/>
      <c r="AR173" s="625"/>
      <c r="AS173" s="625"/>
      <c r="AT173" s="625"/>
      <c r="AU173" s="625"/>
      <c r="AV173" s="625"/>
      <c r="AW173" s="625"/>
      <c r="AX173" s="625"/>
      <c r="AY173" s="625"/>
      <c r="AZ173" s="625"/>
      <c r="BA173" s="625"/>
      <c r="BB173" s="625"/>
      <c r="BC173" s="625" t="s">
        <v>400</v>
      </c>
      <c r="BD173" s="625"/>
      <c r="BE173" s="625"/>
      <c r="BF173" s="625"/>
      <c r="BG173" s="625"/>
      <c r="BH173" s="625"/>
      <c r="BI173" s="625"/>
      <c r="BJ173" s="625"/>
      <c r="BK173" s="625"/>
      <c r="BL173" s="625"/>
      <c r="BM173" s="625"/>
      <c r="BN173" s="625"/>
      <c r="BO173" s="625"/>
      <c r="BP173" s="625"/>
      <c r="BQ173" s="625"/>
      <c r="BR173" s="625"/>
      <c r="BS173" s="625"/>
      <c r="BT173" s="625"/>
      <c r="BU173" s="625"/>
      <c r="BV173" s="625"/>
      <c r="BW173" s="625"/>
      <c r="BX173" s="625"/>
      <c r="BY173" s="625"/>
      <c r="BZ173" s="625"/>
      <c r="CA173" s="625"/>
      <c r="CB173" s="625"/>
      <c r="CC173" s="625"/>
      <c r="CD173" s="625"/>
      <c r="CE173" s="625"/>
      <c r="CF173" s="625"/>
      <c r="CG173" s="625"/>
      <c r="CH173" s="625"/>
      <c r="CI173" s="625"/>
      <c r="CJ173" s="625"/>
      <c r="CK173" s="625"/>
      <c r="CL173" s="625"/>
      <c r="CM173" s="625"/>
      <c r="CN173" s="625"/>
      <c r="CO173" s="625"/>
      <c r="CP173" s="625"/>
      <c r="CQ173" s="625"/>
      <c r="CR173" s="625"/>
      <c r="CS173" s="625"/>
      <c r="CT173" s="625"/>
      <c r="CU173" s="625"/>
      <c r="CV173" s="625"/>
      <c r="CW173" s="625"/>
      <c r="CX173" s="625"/>
      <c r="CY173" s="625"/>
      <c r="CZ173" s="625"/>
      <c r="DA173" s="625"/>
      <c r="DB173" s="625"/>
      <c r="DC173" s="625"/>
      <c r="DD173" s="625"/>
      <c r="DE173" s="625"/>
      <c r="DF173" s="625"/>
      <c r="DG173" s="625"/>
      <c r="DH173" s="625"/>
      <c r="DI173" s="625"/>
      <c r="DJ173" s="625"/>
      <c r="DK173" s="625"/>
      <c r="DL173" s="625"/>
      <c r="DM173" s="625"/>
      <c r="DN173" s="625"/>
      <c r="DO173" s="625"/>
      <c r="DP173" s="625"/>
      <c r="DQ173" s="625"/>
      <c r="DR173" s="625"/>
      <c r="DS173" s="625"/>
      <c r="DT173" s="625"/>
      <c r="DU173" s="625"/>
      <c r="DV173" s="625"/>
      <c r="DW173" s="625"/>
      <c r="DX173" s="625"/>
      <c r="DY173" s="625"/>
      <c r="DZ173" s="625"/>
      <c r="EA173" s="625"/>
      <c r="EB173" s="625"/>
    </row>
    <row r="174" spans="1:132" ht="32.25" customHeight="1" x14ac:dyDescent="0.2">
      <c r="A174" s="627"/>
      <c r="B174" s="627"/>
      <c r="C174" s="628" t="s">
        <v>401</v>
      </c>
      <c r="D174" s="629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9"/>
      <c r="P174" s="629"/>
      <c r="Q174" s="629"/>
      <c r="R174" s="629"/>
      <c r="S174" s="629"/>
      <c r="T174" s="629"/>
      <c r="U174" s="629"/>
      <c r="V174" s="629"/>
      <c r="W174" s="629"/>
      <c r="X174" s="629"/>
      <c r="Y174" s="629"/>
      <c r="Z174" s="629"/>
      <c r="AA174" s="629"/>
      <c r="AB174" s="630"/>
      <c r="AC174" s="631" t="s">
        <v>402</v>
      </c>
      <c r="AD174" s="631"/>
      <c r="AE174" s="631"/>
      <c r="AF174" s="631"/>
      <c r="AG174" s="631"/>
      <c r="AH174" s="631"/>
      <c r="AI174" s="631"/>
      <c r="AJ174" s="631"/>
      <c r="AK174" s="631"/>
      <c r="AL174" s="631"/>
      <c r="AM174" s="631"/>
      <c r="AN174" s="631"/>
      <c r="AO174" s="631"/>
      <c r="AP174" s="631"/>
      <c r="AQ174" s="631"/>
      <c r="AR174" s="631"/>
      <c r="AS174" s="631"/>
      <c r="AT174" s="631"/>
      <c r="AU174" s="631"/>
      <c r="AV174" s="631"/>
      <c r="AW174" s="631"/>
      <c r="AX174" s="631"/>
      <c r="AY174" s="631"/>
      <c r="AZ174" s="631"/>
      <c r="BA174" s="631"/>
      <c r="BB174" s="631"/>
      <c r="BC174" s="631" t="s">
        <v>989</v>
      </c>
      <c r="BD174" s="631"/>
      <c r="BE174" s="631"/>
      <c r="BF174" s="631"/>
      <c r="BG174" s="631"/>
      <c r="BH174" s="631"/>
      <c r="BI174" s="631"/>
      <c r="BJ174" s="631"/>
      <c r="BK174" s="631"/>
      <c r="BL174" s="631"/>
      <c r="BM174" s="631"/>
      <c r="BN174" s="631"/>
      <c r="BO174" s="631"/>
      <c r="BP174" s="631"/>
      <c r="BQ174" s="631"/>
      <c r="BR174" s="631"/>
      <c r="BS174" s="631"/>
      <c r="BT174" s="631"/>
      <c r="BU174" s="631"/>
      <c r="BV174" s="631"/>
      <c r="BW174" s="631"/>
      <c r="BX174" s="631"/>
      <c r="BY174" s="631"/>
      <c r="BZ174" s="631"/>
      <c r="CA174" s="631"/>
      <c r="CB174" s="631"/>
      <c r="CC174" s="631" t="s">
        <v>404</v>
      </c>
      <c r="CD174" s="631"/>
      <c r="CE174" s="631"/>
      <c r="CF174" s="631"/>
      <c r="CG174" s="631"/>
      <c r="CH174" s="631"/>
      <c r="CI174" s="631"/>
      <c r="CJ174" s="631"/>
      <c r="CK174" s="631"/>
      <c r="CL174" s="631"/>
      <c r="CM174" s="631"/>
      <c r="CN174" s="631"/>
      <c r="CO174" s="631"/>
      <c r="CP174" s="631"/>
      <c r="CQ174" s="631"/>
      <c r="CR174" s="631"/>
      <c r="CS174" s="631"/>
      <c r="CT174" s="631"/>
      <c r="CU174" s="631"/>
      <c r="CV174" s="631"/>
      <c r="CW174" s="631"/>
      <c r="CX174" s="631"/>
      <c r="CY174" s="631"/>
      <c r="CZ174" s="631"/>
      <c r="DA174" s="631"/>
      <c r="DB174" s="631"/>
      <c r="DC174" s="631" t="s">
        <v>405</v>
      </c>
      <c r="DD174" s="631"/>
      <c r="DE174" s="631"/>
      <c r="DF174" s="631"/>
      <c r="DG174" s="631"/>
      <c r="DH174" s="631"/>
      <c r="DI174" s="631"/>
      <c r="DJ174" s="631"/>
      <c r="DK174" s="631"/>
      <c r="DL174" s="631"/>
      <c r="DM174" s="631"/>
      <c r="DN174" s="631"/>
      <c r="DO174" s="631"/>
      <c r="DP174" s="631"/>
      <c r="DQ174" s="631"/>
      <c r="DR174" s="631"/>
      <c r="DS174" s="631"/>
      <c r="DT174" s="631"/>
      <c r="DU174" s="631"/>
      <c r="DV174" s="631"/>
      <c r="DW174" s="631"/>
      <c r="DX174" s="631"/>
      <c r="DY174" s="631"/>
      <c r="DZ174" s="631"/>
      <c r="EA174" s="631"/>
      <c r="EB174" s="631"/>
    </row>
    <row r="175" spans="1:132" x14ac:dyDescent="0.2">
      <c r="A175" s="627"/>
      <c r="B175" s="627"/>
      <c r="C175" s="617" t="s">
        <v>990</v>
      </c>
      <c r="D175" s="632" t="s">
        <v>407</v>
      </c>
      <c r="E175" s="633"/>
      <c r="F175" s="633"/>
      <c r="G175" s="633"/>
      <c r="H175" s="633"/>
      <c r="I175" s="633"/>
      <c r="J175" s="633"/>
      <c r="K175" s="633"/>
      <c r="L175" s="633"/>
      <c r="M175" s="633"/>
      <c r="N175" s="633"/>
      <c r="O175" s="633"/>
      <c r="P175" s="633"/>
      <c r="Q175" s="633"/>
      <c r="R175" s="633"/>
      <c r="S175" s="633"/>
      <c r="T175" s="633"/>
      <c r="U175" s="633"/>
      <c r="V175" s="633"/>
      <c r="W175" s="633"/>
      <c r="X175" s="633"/>
      <c r="Y175" s="633"/>
      <c r="Z175" s="633"/>
      <c r="AA175" s="633"/>
      <c r="AB175" s="634"/>
      <c r="AC175" s="617" t="s">
        <v>990</v>
      </c>
      <c r="AD175" s="625" t="s">
        <v>407</v>
      </c>
      <c r="AE175" s="625"/>
      <c r="AF175" s="625"/>
      <c r="AG175" s="625"/>
      <c r="AH175" s="625"/>
      <c r="AI175" s="625"/>
      <c r="AJ175" s="625"/>
      <c r="AK175" s="625"/>
      <c r="AL175" s="625"/>
      <c r="AM175" s="625"/>
      <c r="AN175" s="625"/>
      <c r="AO175" s="625"/>
      <c r="AP175" s="625"/>
      <c r="AQ175" s="625"/>
      <c r="AR175" s="625"/>
      <c r="AS175" s="625"/>
      <c r="AT175" s="625"/>
      <c r="AU175" s="625"/>
      <c r="AV175" s="625"/>
      <c r="AW175" s="625"/>
      <c r="AX175" s="625"/>
      <c r="AY175" s="625"/>
      <c r="AZ175" s="625"/>
      <c r="BA175" s="625"/>
      <c r="BB175" s="625"/>
      <c r="BC175" s="617" t="s">
        <v>990</v>
      </c>
      <c r="BD175" s="625" t="s">
        <v>407</v>
      </c>
      <c r="BE175" s="625"/>
      <c r="BF175" s="625"/>
      <c r="BG175" s="625"/>
      <c r="BH175" s="625"/>
      <c r="BI175" s="625"/>
      <c r="BJ175" s="625"/>
      <c r="BK175" s="625"/>
      <c r="BL175" s="625"/>
      <c r="BM175" s="625"/>
      <c r="BN175" s="625"/>
      <c r="BO175" s="625"/>
      <c r="BP175" s="625"/>
      <c r="BQ175" s="625"/>
      <c r="BR175" s="625"/>
      <c r="BS175" s="625"/>
      <c r="BT175" s="625"/>
      <c r="BU175" s="625"/>
      <c r="BV175" s="625"/>
      <c r="BW175" s="625"/>
      <c r="BX175" s="625"/>
      <c r="BY175" s="625"/>
      <c r="BZ175" s="625"/>
      <c r="CA175" s="625"/>
      <c r="CB175" s="625"/>
      <c r="CC175" s="617" t="s">
        <v>990</v>
      </c>
      <c r="CD175" s="625" t="s">
        <v>407</v>
      </c>
      <c r="CE175" s="625"/>
      <c r="CF175" s="625"/>
      <c r="CG175" s="625"/>
      <c r="CH175" s="625"/>
      <c r="CI175" s="625"/>
      <c r="CJ175" s="625"/>
      <c r="CK175" s="625"/>
      <c r="CL175" s="625"/>
      <c r="CM175" s="625"/>
      <c r="CN175" s="625"/>
      <c r="CO175" s="625"/>
      <c r="CP175" s="625"/>
      <c r="CQ175" s="625"/>
      <c r="CR175" s="625"/>
      <c r="CS175" s="625"/>
      <c r="CT175" s="625"/>
      <c r="CU175" s="625"/>
      <c r="CV175" s="625"/>
      <c r="CW175" s="625"/>
      <c r="CX175" s="625"/>
      <c r="CY175" s="625"/>
      <c r="CZ175" s="625"/>
      <c r="DA175" s="625"/>
      <c r="DB175" s="625"/>
      <c r="DC175" s="617" t="s">
        <v>990</v>
      </c>
      <c r="DD175" s="625" t="s">
        <v>407</v>
      </c>
      <c r="DE175" s="625"/>
      <c r="DF175" s="625"/>
      <c r="DG175" s="625"/>
      <c r="DH175" s="625"/>
      <c r="DI175" s="625"/>
      <c r="DJ175" s="625"/>
      <c r="DK175" s="625"/>
      <c r="DL175" s="625"/>
      <c r="DM175" s="625"/>
      <c r="DN175" s="625"/>
      <c r="DO175" s="625"/>
      <c r="DP175" s="625"/>
      <c r="DQ175" s="625"/>
      <c r="DR175" s="625"/>
      <c r="DS175" s="625"/>
      <c r="DT175" s="625"/>
      <c r="DU175" s="625"/>
      <c r="DV175" s="625"/>
      <c r="DW175" s="625"/>
      <c r="DX175" s="625"/>
      <c r="DY175" s="625"/>
      <c r="DZ175" s="625"/>
      <c r="EA175" s="625"/>
      <c r="EB175" s="625"/>
    </row>
    <row r="176" spans="1:132" x14ac:dyDescent="0.2">
      <c r="A176" s="627"/>
      <c r="B176" s="627"/>
      <c r="C176" s="617"/>
      <c r="D176" s="207">
        <v>2021</v>
      </c>
      <c r="E176" s="208">
        <v>2022</v>
      </c>
      <c r="F176" s="207">
        <v>2023</v>
      </c>
      <c r="G176" s="208">
        <v>2024</v>
      </c>
      <c r="H176" s="207">
        <v>2025</v>
      </c>
      <c r="I176" s="208">
        <v>2026</v>
      </c>
      <c r="J176" s="207">
        <v>2027</v>
      </c>
      <c r="K176" s="208">
        <v>2028</v>
      </c>
      <c r="L176" s="207">
        <v>2029</v>
      </c>
      <c r="M176" s="208">
        <v>2030</v>
      </c>
      <c r="N176" s="207">
        <v>2031</v>
      </c>
      <c r="O176" s="208">
        <v>2032</v>
      </c>
      <c r="P176" s="207">
        <v>2033</v>
      </c>
      <c r="Q176" s="208">
        <v>2034</v>
      </c>
      <c r="R176" s="207">
        <v>2035</v>
      </c>
      <c r="S176" s="208">
        <v>2036</v>
      </c>
      <c r="T176" s="207">
        <v>2037</v>
      </c>
      <c r="U176" s="208">
        <v>2038</v>
      </c>
      <c r="V176" s="207">
        <v>2039</v>
      </c>
      <c r="W176" s="208">
        <v>2040</v>
      </c>
      <c r="X176" s="207">
        <v>2041</v>
      </c>
      <c r="Y176" s="208">
        <v>2042</v>
      </c>
      <c r="Z176" s="207">
        <v>2043</v>
      </c>
      <c r="AA176" s="208">
        <v>2044</v>
      </c>
      <c r="AB176" s="207">
        <v>2045</v>
      </c>
      <c r="AC176" s="617"/>
      <c r="AD176" s="207">
        <v>2021</v>
      </c>
      <c r="AE176" s="208">
        <v>2022</v>
      </c>
      <c r="AF176" s="207">
        <v>2023</v>
      </c>
      <c r="AG176" s="208">
        <v>2024</v>
      </c>
      <c r="AH176" s="207">
        <v>2025</v>
      </c>
      <c r="AI176" s="208">
        <v>2026</v>
      </c>
      <c r="AJ176" s="207">
        <v>2027</v>
      </c>
      <c r="AK176" s="208">
        <v>2028</v>
      </c>
      <c r="AL176" s="207">
        <v>2029</v>
      </c>
      <c r="AM176" s="208">
        <v>2030</v>
      </c>
      <c r="AN176" s="207">
        <v>2031</v>
      </c>
      <c r="AO176" s="208">
        <v>2032</v>
      </c>
      <c r="AP176" s="207">
        <v>2033</v>
      </c>
      <c r="AQ176" s="208">
        <v>2034</v>
      </c>
      <c r="AR176" s="207">
        <v>2035</v>
      </c>
      <c r="AS176" s="208">
        <v>2036</v>
      </c>
      <c r="AT176" s="207">
        <v>2037</v>
      </c>
      <c r="AU176" s="208">
        <v>2038</v>
      </c>
      <c r="AV176" s="207">
        <v>2039</v>
      </c>
      <c r="AW176" s="208">
        <v>2040</v>
      </c>
      <c r="AX176" s="207">
        <v>2041</v>
      </c>
      <c r="AY176" s="208">
        <v>2042</v>
      </c>
      <c r="AZ176" s="207">
        <v>2043</v>
      </c>
      <c r="BA176" s="208">
        <v>2044</v>
      </c>
      <c r="BB176" s="207">
        <v>2045</v>
      </c>
      <c r="BC176" s="617"/>
      <c r="BD176" s="207">
        <v>2021</v>
      </c>
      <c r="BE176" s="208">
        <v>2022</v>
      </c>
      <c r="BF176" s="207">
        <v>2023</v>
      </c>
      <c r="BG176" s="208">
        <v>2024</v>
      </c>
      <c r="BH176" s="207">
        <v>2025</v>
      </c>
      <c r="BI176" s="208">
        <v>2026</v>
      </c>
      <c r="BJ176" s="207">
        <v>2027</v>
      </c>
      <c r="BK176" s="208">
        <v>2028</v>
      </c>
      <c r="BL176" s="207">
        <v>2029</v>
      </c>
      <c r="BM176" s="208">
        <v>2030</v>
      </c>
      <c r="BN176" s="207">
        <v>2031</v>
      </c>
      <c r="BO176" s="208">
        <v>2032</v>
      </c>
      <c r="BP176" s="207">
        <v>2033</v>
      </c>
      <c r="BQ176" s="208">
        <v>2034</v>
      </c>
      <c r="BR176" s="207">
        <v>2035</v>
      </c>
      <c r="BS176" s="208">
        <v>2036</v>
      </c>
      <c r="BT176" s="207">
        <v>2037</v>
      </c>
      <c r="BU176" s="208">
        <v>2038</v>
      </c>
      <c r="BV176" s="207">
        <v>2039</v>
      </c>
      <c r="BW176" s="208">
        <v>2040</v>
      </c>
      <c r="BX176" s="207">
        <v>2041</v>
      </c>
      <c r="BY176" s="208">
        <v>2042</v>
      </c>
      <c r="BZ176" s="207">
        <v>2043</v>
      </c>
      <c r="CA176" s="208">
        <v>2044</v>
      </c>
      <c r="CB176" s="207">
        <v>2045</v>
      </c>
      <c r="CC176" s="617"/>
      <c r="CD176" s="207">
        <v>2021</v>
      </c>
      <c r="CE176" s="208">
        <v>2022</v>
      </c>
      <c r="CF176" s="207">
        <v>2023</v>
      </c>
      <c r="CG176" s="208">
        <v>2024</v>
      </c>
      <c r="CH176" s="207">
        <v>2025</v>
      </c>
      <c r="CI176" s="208">
        <v>2026</v>
      </c>
      <c r="CJ176" s="207">
        <v>2027</v>
      </c>
      <c r="CK176" s="208">
        <v>2028</v>
      </c>
      <c r="CL176" s="207">
        <v>2029</v>
      </c>
      <c r="CM176" s="208">
        <v>2030</v>
      </c>
      <c r="CN176" s="207">
        <v>2031</v>
      </c>
      <c r="CO176" s="208">
        <v>2032</v>
      </c>
      <c r="CP176" s="207">
        <v>2033</v>
      </c>
      <c r="CQ176" s="208">
        <v>2034</v>
      </c>
      <c r="CR176" s="207">
        <v>2035</v>
      </c>
      <c r="CS176" s="208">
        <v>2036</v>
      </c>
      <c r="CT176" s="207">
        <v>2037</v>
      </c>
      <c r="CU176" s="208">
        <v>2038</v>
      </c>
      <c r="CV176" s="207">
        <v>2039</v>
      </c>
      <c r="CW176" s="208">
        <v>2040</v>
      </c>
      <c r="CX176" s="207">
        <v>2041</v>
      </c>
      <c r="CY176" s="208">
        <v>2042</v>
      </c>
      <c r="CZ176" s="207">
        <v>2043</v>
      </c>
      <c r="DA176" s="208">
        <v>2044</v>
      </c>
      <c r="DB176" s="207">
        <v>2045</v>
      </c>
      <c r="DC176" s="617"/>
      <c r="DD176" s="207">
        <v>2021</v>
      </c>
      <c r="DE176" s="208">
        <v>2022</v>
      </c>
      <c r="DF176" s="207">
        <v>2023</v>
      </c>
      <c r="DG176" s="208">
        <v>2024</v>
      </c>
      <c r="DH176" s="207">
        <v>2025</v>
      </c>
      <c r="DI176" s="208">
        <v>2026</v>
      </c>
      <c r="DJ176" s="207">
        <v>2027</v>
      </c>
      <c r="DK176" s="208">
        <v>2028</v>
      </c>
      <c r="DL176" s="207">
        <v>2029</v>
      </c>
      <c r="DM176" s="208">
        <v>2030</v>
      </c>
      <c r="DN176" s="207">
        <v>2031</v>
      </c>
      <c r="DO176" s="208">
        <v>2032</v>
      </c>
      <c r="DP176" s="207">
        <v>2033</v>
      </c>
      <c r="DQ176" s="208">
        <v>2034</v>
      </c>
      <c r="DR176" s="207">
        <v>2035</v>
      </c>
      <c r="DS176" s="208">
        <v>2036</v>
      </c>
      <c r="DT176" s="207">
        <v>2037</v>
      </c>
      <c r="DU176" s="208">
        <v>2038</v>
      </c>
      <c r="DV176" s="207">
        <v>2039</v>
      </c>
      <c r="DW176" s="208">
        <v>2040</v>
      </c>
      <c r="DX176" s="207">
        <v>2041</v>
      </c>
      <c r="DY176" s="208">
        <v>2042</v>
      </c>
      <c r="DZ176" s="207">
        <v>2043</v>
      </c>
      <c r="EA176" s="208">
        <v>2044</v>
      </c>
      <c r="EB176" s="207">
        <v>2045</v>
      </c>
    </row>
    <row r="177" spans="1:132" ht="22.5" x14ac:dyDescent="0.2">
      <c r="A177" s="209">
        <v>1</v>
      </c>
      <c r="B177" s="209" t="s">
        <v>1017</v>
      </c>
      <c r="C177" s="210">
        <v>0.28274117569839596</v>
      </c>
      <c r="D177" s="210">
        <v>0.28274117569839596</v>
      </c>
      <c r="E177" s="210">
        <v>0.28274117569839596</v>
      </c>
      <c r="F177" s="210">
        <v>0.28274117569839596</v>
      </c>
      <c r="G177" s="210">
        <v>0.28274117569839596</v>
      </c>
      <c r="H177" s="210">
        <v>0.28274117569839596</v>
      </c>
      <c r="I177" s="210">
        <v>0.28274117569839596</v>
      </c>
      <c r="J177" s="210">
        <v>0.23211558975316915</v>
      </c>
      <c r="K177" s="210">
        <v>0.23211558975316915</v>
      </c>
      <c r="L177" s="210">
        <v>0.23211558975316915</v>
      </c>
      <c r="M177" s="210">
        <v>0.23211558975316915</v>
      </c>
      <c r="N177" s="210">
        <v>0.23211558975316915</v>
      </c>
      <c r="O177" s="210">
        <v>0.23211558975316915</v>
      </c>
      <c r="P177" s="210">
        <v>0.23211558975316915</v>
      </c>
      <c r="Q177" s="210">
        <v>0.23211558975316915</v>
      </c>
      <c r="R177" s="210">
        <v>0.23211558975316915</v>
      </c>
      <c r="S177" s="210">
        <v>0.23211558975316915</v>
      </c>
      <c r="T177" s="210">
        <v>0.23211558975316915</v>
      </c>
      <c r="U177" s="210">
        <v>0.23211558975316915</v>
      </c>
      <c r="V177" s="210">
        <v>0.23211558975316915</v>
      </c>
      <c r="W177" s="210">
        <v>0.23211558975316915</v>
      </c>
      <c r="X177" s="210">
        <v>0.23211558975316915</v>
      </c>
      <c r="Y177" s="210">
        <v>0.23211558975316915</v>
      </c>
      <c r="Z177" s="210">
        <v>0.23211558975316915</v>
      </c>
      <c r="AA177" s="210">
        <v>0.23211558975316915</v>
      </c>
      <c r="AB177" s="210">
        <v>0.23211558975316915</v>
      </c>
      <c r="AC177" s="210">
        <v>0.14121962402567628</v>
      </c>
      <c r="AD177" s="210">
        <v>0.14121962402567628</v>
      </c>
      <c r="AE177" s="210">
        <v>0.14121962402567628</v>
      </c>
      <c r="AF177" s="210">
        <v>0.14121962402567628</v>
      </c>
      <c r="AG177" s="210">
        <v>0.14121962402567628</v>
      </c>
      <c r="AH177" s="210">
        <v>0.14121962402567628</v>
      </c>
      <c r="AI177" s="210">
        <v>0.14121962402567628</v>
      </c>
      <c r="AJ177" s="210">
        <v>0</v>
      </c>
      <c r="AK177" s="210">
        <v>0</v>
      </c>
      <c r="AL177" s="210">
        <v>0</v>
      </c>
      <c r="AM177" s="210">
        <v>0</v>
      </c>
      <c r="AN177" s="210">
        <v>0</v>
      </c>
      <c r="AO177" s="210">
        <v>0</v>
      </c>
      <c r="AP177" s="210">
        <v>0</v>
      </c>
      <c r="AQ177" s="210">
        <v>0</v>
      </c>
      <c r="AR177" s="210">
        <v>0</v>
      </c>
      <c r="AS177" s="210">
        <v>0</v>
      </c>
      <c r="AT177" s="210">
        <v>0</v>
      </c>
      <c r="AU177" s="210">
        <v>0</v>
      </c>
      <c r="AV177" s="210">
        <v>0</v>
      </c>
      <c r="AW177" s="210">
        <v>0</v>
      </c>
      <c r="AX177" s="210">
        <v>0</v>
      </c>
      <c r="AY177" s="210">
        <v>0</v>
      </c>
      <c r="AZ177" s="210">
        <v>0</v>
      </c>
      <c r="BA177" s="210">
        <v>0</v>
      </c>
      <c r="BB177" s="210">
        <v>0</v>
      </c>
      <c r="BC177" s="211">
        <v>172.68238381312224</v>
      </c>
      <c r="BD177" s="211">
        <v>172.68238381312224</v>
      </c>
      <c r="BE177" s="211">
        <v>172.68238381312224</v>
      </c>
      <c r="BF177" s="211">
        <v>172.68238381312224</v>
      </c>
      <c r="BG177" s="211">
        <v>172.68238381312224</v>
      </c>
      <c r="BH177" s="211">
        <v>172.68238381312224</v>
      </c>
      <c r="BI177" s="211">
        <v>172.68238381312224</v>
      </c>
      <c r="BJ177" s="211">
        <v>168.43243243243245</v>
      </c>
      <c r="BK177" s="211">
        <v>168.43243243243245</v>
      </c>
      <c r="BL177" s="211">
        <v>168.43243243243245</v>
      </c>
      <c r="BM177" s="211">
        <v>168.43243243243245</v>
      </c>
      <c r="BN177" s="211">
        <v>168.43243243243245</v>
      </c>
      <c r="BO177" s="211">
        <v>168.43243243243245</v>
      </c>
      <c r="BP177" s="211">
        <v>168.43243243243245</v>
      </c>
      <c r="BQ177" s="211">
        <v>168.43243243243245</v>
      </c>
      <c r="BR177" s="211">
        <v>168.43243243243245</v>
      </c>
      <c r="BS177" s="211">
        <v>168.43243243243245</v>
      </c>
      <c r="BT177" s="211">
        <v>168.43243243243245</v>
      </c>
      <c r="BU177" s="211">
        <v>168.43243243243245</v>
      </c>
      <c r="BV177" s="211">
        <v>168.43243243243245</v>
      </c>
      <c r="BW177" s="211">
        <v>168.43243243243245</v>
      </c>
      <c r="BX177" s="211">
        <v>168.43243243243245</v>
      </c>
      <c r="BY177" s="211">
        <v>168.43243243243245</v>
      </c>
      <c r="BZ177" s="211">
        <v>168.43243243243245</v>
      </c>
      <c r="CA177" s="211">
        <v>168.43243243243245</v>
      </c>
      <c r="CB177" s="211">
        <v>168.43243243243245</v>
      </c>
      <c r="CC177" s="211">
        <v>3.4429198931658824</v>
      </c>
      <c r="CD177" s="211">
        <v>3.4429198931658824</v>
      </c>
      <c r="CE177" s="211">
        <v>3.4429198931658824</v>
      </c>
      <c r="CF177" s="211">
        <v>3.4429198931658824</v>
      </c>
      <c r="CG177" s="211">
        <v>3.4429198931658824</v>
      </c>
      <c r="CH177" s="211">
        <v>3.4429198931658824</v>
      </c>
      <c r="CI177" s="211">
        <v>3.4429198931658824</v>
      </c>
      <c r="CJ177" s="211">
        <v>3.4429198931658824</v>
      </c>
      <c r="CK177" s="211">
        <v>3.3222916440411434</v>
      </c>
      <c r="CL177" s="211">
        <v>3.3222916440411434</v>
      </c>
      <c r="CM177" s="211">
        <v>3.3222916440411434</v>
      </c>
      <c r="CN177" s="211">
        <v>3.3222916440411434</v>
      </c>
      <c r="CO177" s="211">
        <v>3.3222916440411434</v>
      </c>
      <c r="CP177" s="211">
        <v>3.3222916440411434</v>
      </c>
      <c r="CQ177" s="211">
        <v>3.3222916440411434</v>
      </c>
      <c r="CR177" s="211">
        <v>3.3222916440411434</v>
      </c>
      <c r="CS177" s="211">
        <v>3.3222916440411434</v>
      </c>
      <c r="CT177" s="211">
        <v>3.3222916440411434</v>
      </c>
      <c r="CU177" s="211">
        <v>3.3222916440411434</v>
      </c>
      <c r="CV177" s="211">
        <v>3.3222916440411434</v>
      </c>
      <c r="CW177" s="211">
        <v>3.3222916440411434</v>
      </c>
      <c r="CX177" s="211">
        <v>3.3222916440411434</v>
      </c>
      <c r="CY177" s="211">
        <v>3.3222916440411434</v>
      </c>
      <c r="CZ177" s="211">
        <v>3.3222916440411434</v>
      </c>
      <c r="DA177" s="211">
        <v>3.3222916440411434</v>
      </c>
      <c r="DB177" s="211">
        <v>3.3222916440411434</v>
      </c>
      <c r="DC177" s="211">
        <v>2982.6462614082152</v>
      </c>
      <c r="DD177" s="211">
        <v>2982.6462614082152</v>
      </c>
      <c r="DE177" s="211">
        <v>2982.6462614082152</v>
      </c>
      <c r="DF177" s="211">
        <v>2982.6462614082152</v>
      </c>
      <c r="DG177" s="211">
        <v>2982.6462614082152</v>
      </c>
      <c r="DH177" s="211">
        <v>2982.6462614082152</v>
      </c>
      <c r="DI177" s="211">
        <v>2982.6462614082152</v>
      </c>
      <c r="DJ177" s="211">
        <v>2982.6462614082152</v>
      </c>
      <c r="DK177" s="211">
        <v>2878.1444410242152</v>
      </c>
      <c r="DL177" s="211">
        <v>2878.1444410242152</v>
      </c>
      <c r="DM177" s="211">
        <v>2878.1444410242152</v>
      </c>
      <c r="DN177" s="211">
        <v>2878.1444410242152</v>
      </c>
      <c r="DO177" s="211">
        <v>2878.1444410242152</v>
      </c>
      <c r="DP177" s="211">
        <v>2878.1444410242152</v>
      </c>
      <c r="DQ177" s="211">
        <v>2878.1444410242152</v>
      </c>
      <c r="DR177" s="211">
        <v>2878.1444410242152</v>
      </c>
      <c r="DS177" s="211">
        <v>2878.1444410242152</v>
      </c>
      <c r="DT177" s="211">
        <v>2878.1444410242152</v>
      </c>
      <c r="DU177" s="211">
        <v>2878.1444410242152</v>
      </c>
      <c r="DV177" s="211">
        <v>2878.1444410242152</v>
      </c>
      <c r="DW177" s="211">
        <v>2878.1444410242152</v>
      </c>
      <c r="DX177" s="211">
        <v>2878.1444410242152</v>
      </c>
      <c r="DY177" s="211">
        <v>2878.1444410242152</v>
      </c>
      <c r="DZ177" s="211">
        <v>2878.1444410242152</v>
      </c>
      <c r="EA177" s="211">
        <v>2878.1444410242152</v>
      </c>
      <c r="EB177" s="211">
        <v>2878.1444410242152</v>
      </c>
    </row>
    <row r="178" spans="1:132" ht="22.5" x14ac:dyDescent="0.2">
      <c r="A178" s="209">
        <v>2</v>
      </c>
      <c r="B178" s="209" t="s">
        <v>1024</v>
      </c>
      <c r="C178" s="210">
        <v>0.53418803418803429</v>
      </c>
      <c r="D178" s="210">
        <v>0.53418803418803429</v>
      </c>
      <c r="E178" s="210">
        <v>0.53418803418803429</v>
      </c>
      <c r="F178" s="210">
        <v>0.53418803418803429</v>
      </c>
      <c r="G178" s="210">
        <v>0.53418803418803429</v>
      </c>
      <c r="H178" s="210">
        <v>0.53418803418803429</v>
      </c>
      <c r="I178" s="210">
        <v>0.53418803418803429</v>
      </c>
      <c r="J178" s="210">
        <v>0.53418803418803429</v>
      </c>
      <c r="K178" s="210">
        <v>0.53418803418803429</v>
      </c>
      <c r="L178" s="210">
        <v>0.53418803418803429</v>
      </c>
      <c r="M178" s="210">
        <v>0.53418803418803429</v>
      </c>
      <c r="N178" s="210">
        <v>0.53418803418803429</v>
      </c>
      <c r="O178" s="210">
        <v>0.53418803418803429</v>
      </c>
      <c r="P178" s="210">
        <v>0.53418803418803429</v>
      </c>
      <c r="Q178" s="210">
        <v>0.53418803418803429</v>
      </c>
      <c r="R178" s="210">
        <v>0.53418803418803429</v>
      </c>
      <c r="S178" s="210">
        <v>0.53418803418803429</v>
      </c>
      <c r="T178" s="210">
        <v>0.53418803418803429</v>
      </c>
      <c r="U178" s="210">
        <v>0.53418803418803429</v>
      </c>
      <c r="V178" s="210">
        <v>0.53418803418803429</v>
      </c>
      <c r="W178" s="210">
        <v>0.53418803418803429</v>
      </c>
      <c r="X178" s="210">
        <v>0.53418803418803429</v>
      </c>
      <c r="Y178" s="210">
        <v>0.53418803418803429</v>
      </c>
      <c r="Z178" s="210">
        <v>0.53418803418803429</v>
      </c>
      <c r="AA178" s="210">
        <v>0.53418803418803429</v>
      </c>
      <c r="AB178" s="210">
        <v>0.53418803418803429</v>
      </c>
      <c r="AC178" s="210">
        <v>0.58740463485753092</v>
      </c>
      <c r="AD178" s="210">
        <v>0.58740463485753092</v>
      </c>
      <c r="AE178" s="210">
        <v>0.58740463485753092</v>
      </c>
      <c r="AF178" s="210">
        <v>0.58740463485753092</v>
      </c>
      <c r="AG178" s="210">
        <v>0.58740463485753092</v>
      </c>
      <c r="AH178" s="210">
        <v>0</v>
      </c>
      <c r="AI178" s="210">
        <v>0</v>
      </c>
      <c r="AJ178" s="210">
        <v>0</v>
      </c>
      <c r="AK178" s="210">
        <v>0</v>
      </c>
      <c r="AL178" s="210">
        <v>0</v>
      </c>
      <c r="AM178" s="210">
        <v>0</v>
      </c>
      <c r="AN178" s="210">
        <v>0</v>
      </c>
      <c r="AO178" s="210">
        <v>0</v>
      </c>
      <c r="AP178" s="210">
        <v>0</v>
      </c>
      <c r="AQ178" s="210">
        <v>0</v>
      </c>
      <c r="AR178" s="210">
        <v>0</v>
      </c>
      <c r="AS178" s="210">
        <v>0</v>
      </c>
      <c r="AT178" s="210">
        <v>0</v>
      </c>
      <c r="AU178" s="210">
        <v>0</v>
      </c>
      <c r="AV178" s="210">
        <v>0</v>
      </c>
      <c r="AW178" s="210">
        <v>0</v>
      </c>
      <c r="AX178" s="210">
        <v>0</v>
      </c>
      <c r="AY178" s="210">
        <v>0</v>
      </c>
      <c r="AZ178" s="210">
        <v>0</v>
      </c>
      <c r="BA178" s="210">
        <v>0</v>
      </c>
      <c r="BB178" s="210">
        <v>0</v>
      </c>
      <c r="BC178" s="211">
        <v>227.82823186455886</v>
      </c>
      <c r="BD178" s="211">
        <v>227.82823186455886</v>
      </c>
      <c r="BE178" s="211">
        <v>227.82823186455886</v>
      </c>
      <c r="BF178" s="211">
        <v>227.82823186455886</v>
      </c>
      <c r="BG178" s="211">
        <v>227.82823186455886</v>
      </c>
      <c r="BH178" s="211">
        <v>156.7103935418769</v>
      </c>
      <c r="BI178" s="211">
        <v>156.7103935418769</v>
      </c>
      <c r="BJ178" s="211">
        <v>156.7103935418769</v>
      </c>
      <c r="BK178" s="211">
        <v>156.7103935418769</v>
      </c>
      <c r="BL178" s="211">
        <v>156.7103935418769</v>
      </c>
      <c r="BM178" s="211">
        <v>156.7103935418769</v>
      </c>
      <c r="BN178" s="211">
        <v>156.7103935418769</v>
      </c>
      <c r="BO178" s="211">
        <v>156.7103935418769</v>
      </c>
      <c r="BP178" s="211">
        <v>156.7103935418769</v>
      </c>
      <c r="BQ178" s="211">
        <v>156.7103935418769</v>
      </c>
      <c r="BR178" s="211">
        <v>156.7103935418769</v>
      </c>
      <c r="BS178" s="211">
        <v>156.7103935418769</v>
      </c>
      <c r="BT178" s="211">
        <v>156.7103935418769</v>
      </c>
      <c r="BU178" s="211">
        <v>156.7103935418769</v>
      </c>
      <c r="BV178" s="211">
        <v>156.7103935418769</v>
      </c>
      <c r="BW178" s="211">
        <v>156.7103935418769</v>
      </c>
      <c r="BX178" s="211">
        <v>156.7103935418769</v>
      </c>
      <c r="BY178" s="211">
        <v>156.7103935418769</v>
      </c>
      <c r="BZ178" s="211">
        <v>156.7103935418769</v>
      </c>
      <c r="CA178" s="211">
        <v>156.7103935418769</v>
      </c>
      <c r="CB178" s="211">
        <v>156.7103935418769</v>
      </c>
      <c r="CC178" s="211">
        <v>4.6950685643371255</v>
      </c>
      <c r="CD178" s="211">
        <v>4.6950685643371255</v>
      </c>
      <c r="CE178" s="211">
        <v>4.6950685643371255</v>
      </c>
      <c r="CF178" s="211">
        <v>4.6950685643371255</v>
      </c>
      <c r="CG178" s="211">
        <v>4.6950685643371255</v>
      </c>
      <c r="CH178" s="211">
        <v>4.6950685643371255</v>
      </c>
      <c r="CI178" s="211">
        <v>4.6950685643371255</v>
      </c>
      <c r="CJ178" s="211">
        <v>4.6950685643371255</v>
      </c>
      <c r="CK178" s="211">
        <v>4.6950685643371255</v>
      </c>
      <c r="CL178" s="211">
        <v>4.6950685643371255</v>
      </c>
      <c r="CM178" s="211">
        <v>4.6950685643371255</v>
      </c>
      <c r="CN178" s="211">
        <v>4.6950685643371255</v>
      </c>
      <c r="CO178" s="211">
        <v>4.6950685643371255</v>
      </c>
      <c r="CP178" s="211">
        <v>4.6950685643371255</v>
      </c>
      <c r="CQ178" s="211">
        <v>4.6950685643371255</v>
      </c>
      <c r="CR178" s="211">
        <v>4.6950685643371255</v>
      </c>
      <c r="CS178" s="211">
        <v>4.6950685643371255</v>
      </c>
      <c r="CT178" s="211">
        <v>4.6950685643371255</v>
      </c>
      <c r="CU178" s="211">
        <v>4.6950685643371255</v>
      </c>
      <c r="CV178" s="211">
        <v>4.6950685643371255</v>
      </c>
      <c r="CW178" s="211">
        <v>4.6950685643371255</v>
      </c>
      <c r="CX178" s="211">
        <v>4.6950685643371255</v>
      </c>
      <c r="CY178" s="211">
        <v>4.6950685643371255</v>
      </c>
      <c r="CZ178" s="211">
        <v>4.6950685643371255</v>
      </c>
      <c r="DA178" s="211">
        <v>4.6950685643371255</v>
      </c>
      <c r="DB178" s="211">
        <v>4.6950685643371255</v>
      </c>
      <c r="DC178" s="211">
        <v>926.24312637242804</v>
      </c>
      <c r="DD178" s="211">
        <v>926.24312637242804</v>
      </c>
      <c r="DE178" s="211">
        <v>926.24312637242804</v>
      </c>
      <c r="DF178" s="211">
        <v>926.24312637242804</v>
      </c>
      <c r="DG178" s="211">
        <v>926.24312637242804</v>
      </c>
      <c r="DH178" s="211">
        <v>926.24312637242804</v>
      </c>
      <c r="DI178" s="211">
        <v>926.24312637242804</v>
      </c>
      <c r="DJ178" s="211">
        <v>926.24312637242804</v>
      </c>
      <c r="DK178" s="211">
        <v>926.24312637242804</v>
      </c>
      <c r="DL178" s="211">
        <v>926.24312637242804</v>
      </c>
      <c r="DM178" s="211">
        <v>926.24312637242804</v>
      </c>
      <c r="DN178" s="211">
        <v>926.24312637242804</v>
      </c>
      <c r="DO178" s="211">
        <v>926.24312637242804</v>
      </c>
      <c r="DP178" s="211">
        <v>926.24312637242804</v>
      </c>
      <c r="DQ178" s="211">
        <v>926.24312637242804</v>
      </c>
      <c r="DR178" s="211">
        <v>926.24312637242804</v>
      </c>
      <c r="DS178" s="211">
        <v>926.24312637242804</v>
      </c>
      <c r="DT178" s="211">
        <v>926.24312637242804</v>
      </c>
      <c r="DU178" s="211">
        <v>926.24312637242804</v>
      </c>
      <c r="DV178" s="211">
        <v>926.24312637242804</v>
      </c>
      <c r="DW178" s="211">
        <v>926.24312637242804</v>
      </c>
      <c r="DX178" s="211">
        <v>926.24312637242804</v>
      </c>
      <c r="DY178" s="211">
        <v>926.24312637242804</v>
      </c>
      <c r="DZ178" s="211">
        <v>926.24312637242804</v>
      </c>
      <c r="EA178" s="211">
        <v>926.24312637242804</v>
      </c>
      <c r="EB178" s="211">
        <v>926.24312637242804</v>
      </c>
    </row>
    <row r="179" spans="1:132" ht="22.5" x14ac:dyDescent="0.2">
      <c r="A179" s="209">
        <v>3</v>
      </c>
      <c r="B179" s="209" t="s">
        <v>1025</v>
      </c>
      <c r="C179" s="210">
        <v>0.28274117569839596</v>
      </c>
      <c r="D179" s="210">
        <v>0.28274117569839596</v>
      </c>
      <c r="E179" s="210">
        <v>0.28274117569839596</v>
      </c>
      <c r="F179" s="210">
        <v>0.28274117569839596</v>
      </c>
      <c r="G179" s="210">
        <v>0.28274117569839596</v>
      </c>
      <c r="H179" s="210">
        <v>0.27995373479214319</v>
      </c>
      <c r="I179" s="210">
        <v>0.27995373479214319</v>
      </c>
      <c r="J179" s="210">
        <v>0.27995373479214319</v>
      </c>
      <c r="K179" s="210">
        <v>0.27995373479214319</v>
      </c>
      <c r="L179" s="210">
        <v>0.27995373479214319</v>
      </c>
      <c r="M179" s="210">
        <v>0.27995373479214319</v>
      </c>
      <c r="N179" s="210">
        <v>0.27995373479214319</v>
      </c>
      <c r="O179" s="210">
        <v>0.27995373479214319</v>
      </c>
      <c r="P179" s="210">
        <v>0.27995373479214319</v>
      </c>
      <c r="Q179" s="210">
        <v>0.27995373479214319</v>
      </c>
      <c r="R179" s="210">
        <v>0.27995373479214319</v>
      </c>
      <c r="S179" s="210">
        <v>0.27995373479214319</v>
      </c>
      <c r="T179" s="210">
        <v>0.27995373479214319</v>
      </c>
      <c r="U179" s="210">
        <v>0.27995373479214319</v>
      </c>
      <c r="V179" s="210">
        <v>0.27995373479214319</v>
      </c>
      <c r="W179" s="210">
        <v>0.27995373479214319</v>
      </c>
      <c r="X179" s="210">
        <v>0.27995373479214319</v>
      </c>
      <c r="Y179" s="210">
        <v>0.27995373479214319</v>
      </c>
      <c r="Z179" s="210">
        <v>0.27995373479214319</v>
      </c>
      <c r="AA179" s="210">
        <v>0.27995373479214319</v>
      </c>
      <c r="AB179" s="210">
        <v>0.27995373479214319</v>
      </c>
      <c r="AC179" s="210">
        <v>0.14121962402567628</v>
      </c>
      <c r="AD179" s="210">
        <v>0.14121962402567628</v>
      </c>
      <c r="AE179" s="210">
        <v>0.14121962402567628</v>
      </c>
      <c r="AF179" s="210">
        <v>0.14121962402567628</v>
      </c>
      <c r="AG179" s="210">
        <v>0.14121962402567628</v>
      </c>
      <c r="AH179" s="210">
        <v>0</v>
      </c>
      <c r="AI179" s="210">
        <v>0</v>
      </c>
      <c r="AJ179" s="210">
        <v>0</v>
      </c>
      <c r="AK179" s="210">
        <v>0</v>
      </c>
      <c r="AL179" s="210">
        <v>0</v>
      </c>
      <c r="AM179" s="210">
        <v>0</v>
      </c>
      <c r="AN179" s="210">
        <v>0</v>
      </c>
      <c r="AO179" s="210">
        <v>0</v>
      </c>
      <c r="AP179" s="210">
        <v>0</v>
      </c>
      <c r="AQ179" s="210">
        <v>0</v>
      </c>
      <c r="AR179" s="210">
        <v>0</v>
      </c>
      <c r="AS179" s="210">
        <v>0</v>
      </c>
      <c r="AT179" s="210">
        <v>0</v>
      </c>
      <c r="AU179" s="210">
        <v>0</v>
      </c>
      <c r="AV179" s="210">
        <v>0</v>
      </c>
      <c r="AW179" s="210">
        <v>0</v>
      </c>
      <c r="AX179" s="210">
        <v>0</v>
      </c>
      <c r="AY179" s="210">
        <v>0</v>
      </c>
      <c r="AZ179" s="210">
        <v>0</v>
      </c>
      <c r="BA179" s="210">
        <v>0</v>
      </c>
      <c r="BB179" s="210">
        <v>0</v>
      </c>
      <c r="BC179" s="211">
        <v>169.92017247855605</v>
      </c>
      <c r="BD179" s="211">
        <v>169.92017247855605</v>
      </c>
      <c r="BE179" s="211">
        <v>169.92017247855605</v>
      </c>
      <c r="BF179" s="211">
        <v>169.92017247855605</v>
      </c>
      <c r="BG179" s="211">
        <v>169.92017247855605</v>
      </c>
      <c r="BH179" s="211">
        <v>165.88675213675216</v>
      </c>
      <c r="BI179" s="211">
        <v>165.88675213675216</v>
      </c>
      <c r="BJ179" s="211">
        <v>165.88675213675216</v>
      </c>
      <c r="BK179" s="211">
        <v>165.88675213675216</v>
      </c>
      <c r="BL179" s="211">
        <v>165.88675213675216</v>
      </c>
      <c r="BM179" s="211">
        <v>165.88675213675216</v>
      </c>
      <c r="BN179" s="211">
        <v>165.88675213675216</v>
      </c>
      <c r="BO179" s="211">
        <v>165.88675213675216</v>
      </c>
      <c r="BP179" s="211">
        <v>165.88675213675216</v>
      </c>
      <c r="BQ179" s="211">
        <v>165.88675213675216</v>
      </c>
      <c r="BR179" s="211">
        <v>165.88675213675216</v>
      </c>
      <c r="BS179" s="211">
        <v>165.88675213675216</v>
      </c>
      <c r="BT179" s="211">
        <v>165.88675213675216</v>
      </c>
      <c r="BU179" s="211">
        <v>165.88675213675216</v>
      </c>
      <c r="BV179" s="211">
        <v>165.88675213675216</v>
      </c>
      <c r="BW179" s="211">
        <v>165.88675213675216</v>
      </c>
      <c r="BX179" s="211">
        <v>165.88675213675216</v>
      </c>
      <c r="BY179" s="211">
        <v>165.88675213675216</v>
      </c>
      <c r="BZ179" s="211">
        <v>165.88675213675216</v>
      </c>
      <c r="CA179" s="211">
        <v>165.88675213675216</v>
      </c>
      <c r="CB179" s="211">
        <v>165.88675213675216</v>
      </c>
      <c r="CC179" s="211">
        <v>4.4221896292519896</v>
      </c>
      <c r="CD179" s="211">
        <v>4.4221896292519896</v>
      </c>
      <c r="CE179" s="211">
        <v>4.4221896292519896</v>
      </c>
      <c r="CF179" s="211">
        <v>4.4221896292519896</v>
      </c>
      <c r="CG179" s="211">
        <v>4.4221896292519896</v>
      </c>
      <c r="CH179" s="211">
        <v>4.4221896292519896</v>
      </c>
      <c r="CI179" s="211">
        <v>4.4053889184858157</v>
      </c>
      <c r="CJ179" s="211">
        <v>4.4053889184858157</v>
      </c>
      <c r="CK179" s="211">
        <v>4.4053889184858157</v>
      </c>
      <c r="CL179" s="211">
        <v>4.4053889184858157</v>
      </c>
      <c r="CM179" s="211">
        <v>4.4053889184858157</v>
      </c>
      <c r="CN179" s="211">
        <v>4.4053889184858157</v>
      </c>
      <c r="CO179" s="211">
        <v>4.4053889184858157</v>
      </c>
      <c r="CP179" s="211">
        <v>4.4053889184858157</v>
      </c>
      <c r="CQ179" s="211">
        <v>4.4053889184858157</v>
      </c>
      <c r="CR179" s="211">
        <v>4.4053889184858157</v>
      </c>
      <c r="CS179" s="211">
        <v>4.4053889184858157</v>
      </c>
      <c r="CT179" s="211">
        <v>4.4053889184858157</v>
      </c>
      <c r="CU179" s="211">
        <v>4.4053889184858157</v>
      </c>
      <c r="CV179" s="211">
        <v>4.4053889184858157</v>
      </c>
      <c r="CW179" s="211">
        <v>4.4053889184858157</v>
      </c>
      <c r="CX179" s="211">
        <v>4.4053889184858157</v>
      </c>
      <c r="CY179" s="211">
        <v>4.4053889184858157</v>
      </c>
      <c r="CZ179" s="211">
        <v>4.4053889184858157</v>
      </c>
      <c r="DA179" s="211">
        <v>4.4053889184858157</v>
      </c>
      <c r="DB179" s="211">
        <v>4.4053889184858157</v>
      </c>
      <c r="DC179" s="211">
        <v>9905.2006399067213</v>
      </c>
      <c r="DD179" s="211">
        <v>9905.2006399067213</v>
      </c>
      <c r="DE179" s="211">
        <v>9905.2006399067213</v>
      </c>
      <c r="DF179" s="211">
        <v>9905.2006399067213</v>
      </c>
      <c r="DG179" s="211">
        <v>9905.2006399067213</v>
      </c>
      <c r="DH179" s="211">
        <v>9905.2006399067213</v>
      </c>
      <c r="DI179" s="211">
        <v>9867.5689630715206</v>
      </c>
      <c r="DJ179" s="211">
        <v>9867.5689630715206</v>
      </c>
      <c r="DK179" s="211">
        <v>9867.5689630715206</v>
      </c>
      <c r="DL179" s="211">
        <v>9867.5689630715206</v>
      </c>
      <c r="DM179" s="211">
        <v>9867.5689630715206</v>
      </c>
      <c r="DN179" s="211">
        <v>9867.5689630715206</v>
      </c>
      <c r="DO179" s="211">
        <v>9867.5689630715206</v>
      </c>
      <c r="DP179" s="211">
        <v>9867.5689630715206</v>
      </c>
      <c r="DQ179" s="211">
        <v>9867.5689630715206</v>
      </c>
      <c r="DR179" s="211">
        <v>9867.5689630715206</v>
      </c>
      <c r="DS179" s="211">
        <v>9867.5689630715206</v>
      </c>
      <c r="DT179" s="211">
        <v>9867.5689630715206</v>
      </c>
      <c r="DU179" s="211">
        <v>9867.5689630715206</v>
      </c>
      <c r="DV179" s="211">
        <v>9867.5689630715206</v>
      </c>
      <c r="DW179" s="211">
        <v>9867.5689630715206</v>
      </c>
      <c r="DX179" s="211">
        <v>9867.5689630715206</v>
      </c>
      <c r="DY179" s="211">
        <v>9867.5689630715206</v>
      </c>
      <c r="DZ179" s="211">
        <v>9867.5689630715206</v>
      </c>
      <c r="EA179" s="211">
        <v>9867.5689630715206</v>
      </c>
      <c r="EB179" s="211">
        <v>9867.5689630715206</v>
      </c>
    </row>
    <row r="180" spans="1:132" ht="22.5" x14ac:dyDescent="0.2">
      <c r="A180" s="209">
        <v>4</v>
      </c>
      <c r="B180" s="209" t="s">
        <v>1026</v>
      </c>
      <c r="C180" s="210">
        <v>0.28274117569839596</v>
      </c>
      <c r="D180" s="210">
        <v>0.28274117569839596</v>
      </c>
      <c r="E180" s="210">
        <v>0.28274117569839596</v>
      </c>
      <c r="F180" s="210">
        <v>0.28274117569839596</v>
      </c>
      <c r="G180" s="210">
        <v>0.28274117569839596</v>
      </c>
      <c r="H180" s="210">
        <v>0.28274117569839596</v>
      </c>
      <c r="I180" s="210">
        <v>0.28274117569839596</v>
      </c>
      <c r="J180" s="210">
        <v>0.28274117569839596</v>
      </c>
      <c r="K180" s="210">
        <v>0.28274117569839596</v>
      </c>
      <c r="L180" s="210">
        <v>0.28274117569839596</v>
      </c>
      <c r="M180" s="210">
        <v>0.28274117569839596</v>
      </c>
      <c r="N180" s="210">
        <v>0.28274117569839596</v>
      </c>
      <c r="O180" s="210">
        <v>0.28274117569839596</v>
      </c>
      <c r="P180" s="210">
        <v>0.28274117569839596</v>
      </c>
      <c r="Q180" s="210">
        <v>0.28274117569839596</v>
      </c>
      <c r="R180" s="210">
        <v>0.28274117569839596</v>
      </c>
      <c r="S180" s="210">
        <v>0.28274117569839596</v>
      </c>
      <c r="T180" s="210">
        <v>0.28274117569839596</v>
      </c>
      <c r="U180" s="210">
        <v>0.28274117569839596</v>
      </c>
      <c r="V180" s="210">
        <v>0.28274117569839596</v>
      </c>
      <c r="W180" s="210">
        <v>0.28274117569839596</v>
      </c>
      <c r="X180" s="210">
        <v>0.28274117569839596</v>
      </c>
      <c r="Y180" s="210">
        <v>0.28274117569839596</v>
      </c>
      <c r="Z180" s="210">
        <v>0.28274117569839596</v>
      </c>
      <c r="AA180" s="210">
        <v>0.28274117569839596</v>
      </c>
      <c r="AB180" s="210">
        <v>0.28274117569839596</v>
      </c>
      <c r="AC180" s="210">
        <v>0.14121962402567628</v>
      </c>
      <c r="AD180" s="210">
        <v>0.14121962402567628</v>
      </c>
      <c r="AE180" s="210">
        <v>0.14121962402567628</v>
      </c>
      <c r="AF180" s="210">
        <v>0.14121962402567628</v>
      </c>
      <c r="AG180" s="210">
        <v>0.14121962402567628</v>
      </c>
      <c r="AH180" s="210">
        <v>0</v>
      </c>
      <c r="AI180" s="210">
        <v>0</v>
      </c>
      <c r="AJ180" s="210">
        <v>0</v>
      </c>
      <c r="AK180" s="210">
        <v>0</v>
      </c>
      <c r="AL180" s="210">
        <v>0</v>
      </c>
      <c r="AM180" s="210">
        <v>0</v>
      </c>
      <c r="AN180" s="210">
        <v>0</v>
      </c>
      <c r="AO180" s="210">
        <v>0</v>
      </c>
      <c r="AP180" s="210">
        <v>0</v>
      </c>
      <c r="AQ180" s="210">
        <v>0</v>
      </c>
      <c r="AR180" s="210">
        <v>0</v>
      </c>
      <c r="AS180" s="210">
        <v>0</v>
      </c>
      <c r="AT180" s="210">
        <v>0</v>
      </c>
      <c r="AU180" s="210">
        <v>0</v>
      </c>
      <c r="AV180" s="210">
        <v>0</v>
      </c>
      <c r="AW180" s="210">
        <v>0</v>
      </c>
      <c r="AX180" s="210">
        <v>0</v>
      </c>
      <c r="AY180" s="210">
        <v>0</v>
      </c>
      <c r="AZ180" s="210">
        <v>0</v>
      </c>
      <c r="BA180" s="210">
        <v>0</v>
      </c>
      <c r="BB180" s="210">
        <v>0</v>
      </c>
      <c r="BC180" s="211">
        <v>174.19225304259882</v>
      </c>
      <c r="BD180" s="211">
        <v>174.19225304259882</v>
      </c>
      <c r="BE180" s="211">
        <v>174.19225304259882</v>
      </c>
      <c r="BF180" s="211">
        <v>174.19225304259882</v>
      </c>
      <c r="BG180" s="211">
        <v>174.19225304259882</v>
      </c>
      <c r="BH180" s="211">
        <v>160.90155440414509</v>
      </c>
      <c r="BI180" s="211">
        <v>160.90155440414509</v>
      </c>
      <c r="BJ180" s="211">
        <v>160.90155440414509</v>
      </c>
      <c r="BK180" s="211">
        <v>160.90155440414509</v>
      </c>
      <c r="BL180" s="211">
        <v>160.90155440414509</v>
      </c>
      <c r="BM180" s="211">
        <v>160.90155440414509</v>
      </c>
      <c r="BN180" s="211">
        <v>160.90155440414509</v>
      </c>
      <c r="BO180" s="211">
        <v>160.90155440414509</v>
      </c>
      <c r="BP180" s="211">
        <v>160.90155440414509</v>
      </c>
      <c r="BQ180" s="211">
        <v>160.90155440414509</v>
      </c>
      <c r="BR180" s="211">
        <v>160.90155440414509</v>
      </c>
      <c r="BS180" s="211">
        <v>160.90155440414509</v>
      </c>
      <c r="BT180" s="211">
        <v>160.90155440414509</v>
      </c>
      <c r="BU180" s="211">
        <v>160.90155440414509</v>
      </c>
      <c r="BV180" s="211">
        <v>160.90155440414509</v>
      </c>
      <c r="BW180" s="211">
        <v>160.90155440414509</v>
      </c>
      <c r="BX180" s="211">
        <v>160.90155440414509</v>
      </c>
      <c r="BY180" s="211">
        <v>160.90155440414509</v>
      </c>
      <c r="BZ180" s="211">
        <v>160.90155440414509</v>
      </c>
      <c r="CA180" s="211">
        <v>160.90155440414509</v>
      </c>
      <c r="CB180" s="211">
        <v>160.90155440414509</v>
      </c>
      <c r="CC180" s="211">
        <v>1.8900448877670302</v>
      </c>
      <c r="CD180" s="211">
        <v>1.8900448877670302</v>
      </c>
      <c r="CE180" s="211">
        <v>1.8900448877670302</v>
      </c>
      <c r="CF180" s="211">
        <v>1.8900448877670302</v>
      </c>
      <c r="CG180" s="211">
        <v>1.8900448877670302</v>
      </c>
      <c r="CH180" s="211">
        <v>1.8900448877670302</v>
      </c>
      <c r="CI180" s="211">
        <v>1.8900448877670302</v>
      </c>
      <c r="CJ180" s="211">
        <v>1.8900448877670302</v>
      </c>
      <c r="CK180" s="211">
        <v>1.8900448877670302</v>
      </c>
      <c r="CL180" s="211">
        <v>1.8900448877670302</v>
      </c>
      <c r="CM180" s="211">
        <v>1.8900448877670302</v>
      </c>
      <c r="CN180" s="211">
        <v>1.8900448877670302</v>
      </c>
      <c r="CO180" s="211">
        <v>1.8900448877670302</v>
      </c>
      <c r="CP180" s="211">
        <v>1.8900448877670302</v>
      </c>
      <c r="CQ180" s="211">
        <v>1.8900448877670302</v>
      </c>
      <c r="CR180" s="211">
        <v>1.8900448877670302</v>
      </c>
      <c r="CS180" s="211">
        <v>1.8900448877670302</v>
      </c>
      <c r="CT180" s="211">
        <v>1.8900448877670302</v>
      </c>
      <c r="CU180" s="211">
        <v>1.8900448877670302</v>
      </c>
      <c r="CV180" s="211">
        <v>1.8900448877670302</v>
      </c>
      <c r="CW180" s="211">
        <v>1.8900448877670302</v>
      </c>
      <c r="CX180" s="211">
        <v>1.8900448877670302</v>
      </c>
      <c r="CY180" s="211">
        <v>1.8900448877670302</v>
      </c>
      <c r="CZ180" s="211">
        <v>1.8900448877670302</v>
      </c>
      <c r="DA180" s="211">
        <v>1.8900448877670302</v>
      </c>
      <c r="DB180" s="211">
        <v>1.8900448877670302</v>
      </c>
      <c r="DC180" s="211">
        <v>1533.5578513506273</v>
      </c>
      <c r="DD180" s="211">
        <v>1533.5578513506273</v>
      </c>
      <c r="DE180" s="211">
        <v>1533.5578513506273</v>
      </c>
      <c r="DF180" s="211">
        <v>1533.5578513506273</v>
      </c>
      <c r="DG180" s="211">
        <v>1533.5578513506273</v>
      </c>
      <c r="DH180" s="211">
        <v>1533.5578513506273</v>
      </c>
      <c r="DI180" s="211">
        <v>1533.5578513506273</v>
      </c>
      <c r="DJ180" s="211">
        <v>1533.5578513506273</v>
      </c>
      <c r="DK180" s="211">
        <v>1533.5578513506273</v>
      </c>
      <c r="DL180" s="211">
        <v>1533.5578513506273</v>
      </c>
      <c r="DM180" s="211">
        <v>1533.5578513506273</v>
      </c>
      <c r="DN180" s="211">
        <v>1533.5578513506273</v>
      </c>
      <c r="DO180" s="211">
        <v>1533.5578513506273</v>
      </c>
      <c r="DP180" s="211">
        <v>1533.5578513506273</v>
      </c>
      <c r="DQ180" s="211">
        <v>1533.5578513506273</v>
      </c>
      <c r="DR180" s="211">
        <v>1533.5578513506273</v>
      </c>
      <c r="DS180" s="211">
        <v>1533.5578513506273</v>
      </c>
      <c r="DT180" s="211">
        <v>1533.5578513506273</v>
      </c>
      <c r="DU180" s="211">
        <v>1533.5578513506273</v>
      </c>
      <c r="DV180" s="211">
        <v>1533.5578513506273</v>
      </c>
      <c r="DW180" s="211">
        <v>1533.5578513506273</v>
      </c>
      <c r="DX180" s="211">
        <v>1533.5578513506273</v>
      </c>
      <c r="DY180" s="211">
        <v>1533.5578513506273</v>
      </c>
      <c r="DZ180" s="211">
        <v>1533.5578513506273</v>
      </c>
      <c r="EA180" s="211">
        <v>1533.5578513506273</v>
      </c>
      <c r="EB180" s="211">
        <v>1533.5578513506273</v>
      </c>
    </row>
    <row r="181" spans="1:132" ht="22.5" x14ac:dyDescent="0.2">
      <c r="A181" s="209">
        <v>5</v>
      </c>
      <c r="B181" s="209" t="s">
        <v>1027</v>
      </c>
      <c r="C181" s="210">
        <v>0.28274117569839596</v>
      </c>
      <c r="D181" s="210">
        <v>0.28274117569839596</v>
      </c>
      <c r="E181" s="210">
        <v>0.28274117569839596</v>
      </c>
      <c r="F181" s="210">
        <v>0.28274117569839596</v>
      </c>
      <c r="G181" s="210">
        <v>0.28274117569839596</v>
      </c>
      <c r="H181" s="210">
        <v>0.28274117569839596</v>
      </c>
      <c r="I181" s="210">
        <v>0.28274117569839596</v>
      </c>
      <c r="J181" s="210">
        <v>0.28274117569839596</v>
      </c>
      <c r="K181" s="210">
        <v>0.28274117569839596</v>
      </c>
      <c r="L181" s="210">
        <v>0.28274117569839596</v>
      </c>
      <c r="M181" s="210">
        <v>0.28274117569839596</v>
      </c>
      <c r="N181" s="210">
        <v>0.28274117569839596</v>
      </c>
      <c r="O181" s="210">
        <v>0.28274117569839596</v>
      </c>
      <c r="P181" s="210">
        <v>0.28274117569839596</v>
      </c>
      <c r="Q181" s="210">
        <v>0.28274117569839596</v>
      </c>
      <c r="R181" s="210">
        <v>0.28274117569839596</v>
      </c>
      <c r="S181" s="210">
        <v>0.28274117569839596</v>
      </c>
      <c r="T181" s="210">
        <v>0.28274117569839596</v>
      </c>
      <c r="U181" s="210">
        <v>0.28274117569839596</v>
      </c>
      <c r="V181" s="210">
        <v>0.28274117569839596</v>
      </c>
      <c r="W181" s="210">
        <v>0.28274117569839596</v>
      </c>
      <c r="X181" s="210">
        <v>0.28274117569839596</v>
      </c>
      <c r="Y181" s="210">
        <v>0.28274117569839596</v>
      </c>
      <c r="Z181" s="210">
        <v>0.28274117569839596</v>
      </c>
      <c r="AA181" s="210">
        <v>0.28274117569839596</v>
      </c>
      <c r="AB181" s="210">
        <v>0.28274117569839596</v>
      </c>
      <c r="AC181" s="210">
        <v>0.16381143338280441</v>
      </c>
      <c r="AD181" s="210">
        <v>0.16381143338280441</v>
      </c>
      <c r="AE181" s="210">
        <v>0.16381143338280441</v>
      </c>
      <c r="AF181" s="210">
        <v>0.16381143338280441</v>
      </c>
      <c r="AG181" s="210">
        <v>0.16381143338280441</v>
      </c>
      <c r="AH181" s="210">
        <v>0</v>
      </c>
      <c r="AI181" s="210">
        <v>0</v>
      </c>
      <c r="AJ181" s="210">
        <v>0</v>
      </c>
      <c r="AK181" s="210">
        <v>0</v>
      </c>
      <c r="AL181" s="210">
        <v>0</v>
      </c>
      <c r="AM181" s="210">
        <v>0</v>
      </c>
      <c r="AN181" s="210">
        <v>0</v>
      </c>
      <c r="AO181" s="210">
        <v>0</v>
      </c>
      <c r="AP181" s="210">
        <v>0</v>
      </c>
      <c r="AQ181" s="210">
        <v>0</v>
      </c>
      <c r="AR181" s="210">
        <v>0</v>
      </c>
      <c r="AS181" s="210">
        <v>0</v>
      </c>
      <c r="AT181" s="210">
        <v>0</v>
      </c>
      <c r="AU181" s="210">
        <v>0</v>
      </c>
      <c r="AV181" s="210">
        <v>0</v>
      </c>
      <c r="AW181" s="210">
        <v>0</v>
      </c>
      <c r="AX181" s="210">
        <v>0</v>
      </c>
      <c r="AY181" s="210">
        <v>0</v>
      </c>
      <c r="AZ181" s="210">
        <v>0</v>
      </c>
      <c r="BA181" s="210">
        <v>0</v>
      </c>
      <c r="BB181" s="210">
        <v>0</v>
      </c>
      <c r="BC181" s="211">
        <v>166.85922337884102</v>
      </c>
      <c r="BD181" s="211">
        <v>166.85922337884102</v>
      </c>
      <c r="BE181" s="211">
        <v>166.85922337884102</v>
      </c>
      <c r="BF181" s="211">
        <v>166.85922337884102</v>
      </c>
      <c r="BG181" s="211">
        <v>166.85922337884102</v>
      </c>
      <c r="BH181" s="211">
        <v>156.5221774193549</v>
      </c>
      <c r="BI181" s="211">
        <v>156.5221774193549</v>
      </c>
      <c r="BJ181" s="211">
        <v>156.5221774193549</v>
      </c>
      <c r="BK181" s="211">
        <v>156.5221774193549</v>
      </c>
      <c r="BL181" s="211">
        <v>156.5221774193549</v>
      </c>
      <c r="BM181" s="211">
        <v>156.5221774193549</v>
      </c>
      <c r="BN181" s="211">
        <v>156.5221774193549</v>
      </c>
      <c r="BO181" s="211">
        <v>156.5221774193549</v>
      </c>
      <c r="BP181" s="211">
        <v>156.5221774193549</v>
      </c>
      <c r="BQ181" s="211">
        <v>156.5221774193549</v>
      </c>
      <c r="BR181" s="211">
        <v>156.5221774193549</v>
      </c>
      <c r="BS181" s="211">
        <v>156.5221774193549</v>
      </c>
      <c r="BT181" s="211">
        <v>156.5221774193549</v>
      </c>
      <c r="BU181" s="211">
        <v>156.5221774193549</v>
      </c>
      <c r="BV181" s="211">
        <v>156.5221774193549</v>
      </c>
      <c r="BW181" s="211">
        <v>156.5221774193549</v>
      </c>
      <c r="BX181" s="211">
        <v>156.5221774193549</v>
      </c>
      <c r="BY181" s="211">
        <v>156.5221774193549</v>
      </c>
      <c r="BZ181" s="211">
        <v>156.5221774193549</v>
      </c>
      <c r="CA181" s="211">
        <v>156.5221774193549</v>
      </c>
      <c r="CB181" s="211">
        <v>156.5221774193549</v>
      </c>
      <c r="CC181" s="211">
        <v>3.8209910774183289</v>
      </c>
      <c r="CD181" s="211">
        <v>3.8209910774183289</v>
      </c>
      <c r="CE181" s="211">
        <v>3.8209910774183289</v>
      </c>
      <c r="CF181" s="211">
        <v>3.8209910774183289</v>
      </c>
      <c r="CG181" s="211">
        <v>3.8209910774183289</v>
      </c>
      <c r="CH181" s="211">
        <v>3.8209910774183289</v>
      </c>
      <c r="CI181" s="211">
        <v>3.8209910774183289</v>
      </c>
      <c r="CJ181" s="211">
        <v>3.8209910774183289</v>
      </c>
      <c r="CK181" s="211">
        <v>3.8209910774183289</v>
      </c>
      <c r="CL181" s="211">
        <v>3.8209910774183289</v>
      </c>
      <c r="CM181" s="211">
        <v>3.8209910774183289</v>
      </c>
      <c r="CN181" s="211">
        <v>3.8209910774183289</v>
      </c>
      <c r="CO181" s="211">
        <v>3.8209910774183289</v>
      </c>
      <c r="CP181" s="211">
        <v>3.8209910774183289</v>
      </c>
      <c r="CQ181" s="211">
        <v>3.8209910774183289</v>
      </c>
      <c r="CR181" s="211">
        <v>3.8209910774183289</v>
      </c>
      <c r="CS181" s="211">
        <v>3.8209910774183289</v>
      </c>
      <c r="CT181" s="211">
        <v>3.8209910774183289</v>
      </c>
      <c r="CU181" s="211">
        <v>3.8209910774183289</v>
      </c>
      <c r="CV181" s="211">
        <v>3.8209910774183289</v>
      </c>
      <c r="CW181" s="211">
        <v>3.8209910774183289</v>
      </c>
      <c r="CX181" s="211">
        <v>3.8209910774183289</v>
      </c>
      <c r="CY181" s="211">
        <v>3.8209910774183289</v>
      </c>
      <c r="CZ181" s="211">
        <v>3.8209910774183289</v>
      </c>
      <c r="DA181" s="211">
        <v>3.8209910774183289</v>
      </c>
      <c r="DB181" s="211">
        <v>3.8209910774183289</v>
      </c>
      <c r="DC181" s="211">
        <v>5287.6402925745806</v>
      </c>
      <c r="DD181" s="211">
        <v>5287.6402925745806</v>
      </c>
      <c r="DE181" s="211">
        <v>5287.6402925745806</v>
      </c>
      <c r="DF181" s="211">
        <v>5287.6402925745806</v>
      </c>
      <c r="DG181" s="211">
        <v>5287.6402925745806</v>
      </c>
      <c r="DH181" s="211">
        <v>5287.6402925745806</v>
      </c>
      <c r="DI181" s="211">
        <v>5287.6402925745806</v>
      </c>
      <c r="DJ181" s="211">
        <v>5287.6402925745806</v>
      </c>
      <c r="DK181" s="211">
        <v>5287.6402925745806</v>
      </c>
      <c r="DL181" s="211">
        <v>5287.6402925745806</v>
      </c>
      <c r="DM181" s="211">
        <v>5287.6402925745806</v>
      </c>
      <c r="DN181" s="211">
        <v>5287.6402925745806</v>
      </c>
      <c r="DO181" s="211">
        <v>5287.6402925745806</v>
      </c>
      <c r="DP181" s="211">
        <v>5287.6402925745806</v>
      </c>
      <c r="DQ181" s="211">
        <v>5287.6402925745806</v>
      </c>
      <c r="DR181" s="211">
        <v>5287.6402925745806</v>
      </c>
      <c r="DS181" s="211">
        <v>5287.6402925745806</v>
      </c>
      <c r="DT181" s="211">
        <v>5287.6402925745806</v>
      </c>
      <c r="DU181" s="211">
        <v>5287.6402925745806</v>
      </c>
      <c r="DV181" s="211">
        <v>5287.6402925745806</v>
      </c>
      <c r="DW181" s="211">
        <v>5287.6402925745806</v>
      </c>
      <c r="DX181" s="211">
        <v>5287.6402925745806</v>
      </c>
      <c r="DY181" s="211">
        <v>5287.6402925745806</v>
      </c>
      <c r="DZ181" s="211">
        <v>5287.6402925745806</v>
      </c>
      <c r="EA181" s="211">
        <v>5287.6402925745806</v>
      </c>
      <c r="EB181" s="211">
        <v>5287.6402925745806</v>
      </c>
    </row>
    <row r="182" spans="1:132" ht="22.5" x14ac:dyDescent="0.2">
      <c r="A182" s="209">
        <v>6</v>
      </c>
      <c r="B182" s="209" t="s">
        <v>1035</v>
      </c>
      <c r="C182" s="210">
        <v>0.49900199600798401</v>
      </c>
      <c r="D182" s="210">
        <v>0.49900199600798401</v>
      </c>
      <c r="E182" s="210">
        <v>0.49900199600798401</v>
      </c>
      <c r="F182" s="210">
        <v>0.49900199600798401</v>
      </c>
      <c r="G182" s="210">
        <v>0.49900199600798401</v>
      </c>
      <c r="H182" s="210">
        <v>0.49900199600798401</v>
      </c>
      <c r="I182" s="210">
        <v>0.49900199600798401</v>
      </c>
      <c r="J182" s="210">
        <v>0.49900199600798401</v>
      </c>
      <c r="K182" s="210">
        <v>0.49900199600798401</v>
      </c>
      <c r="L182" s="210">
        <v>0.49900199600798401</v>
      </c>
      <c r="M182" s="210">
        <v>0.49900199600798401</v>
      </c>
      <c r="N182" s="210">
        <v>0.49900199600798401</v>
      </c>
      <c r="O182" s="210">
        <v>0.49900199600798401</v>
      </c>
      <c r="P182" s="210">
        <v>0.49900199600798401</v>
      </c>
      <c r="Q182" s="210">
        <v>0.49900199600798401</v>
      </c>
      <c r="R182" s="210">
        <v>0.49900199600798401</v>
      </c>
      <c r="S182" s="210">
        <v>0.49900199600798401</v>
      </c>
      <c r="T182" s="210">
        <v>0.49900199600798401</v>
      </c>
      <c r="U182" s="210">
        <v>0.49900199600798401</v>
      </c>
      <c r="V182" s="210">
        <v>0.49900199600798401</v>
      </c>
      <c r="W182" s="210">
        <v>0.49900199600798401</v>
      </c>
      <c r="X182" s="210">
        <v>0.49900199600798401</v>
      </c>
      <c r="Y182" s="210">
        <v>0.49900199600798401</v>
      </c>
      <c r="Z182" s="210">
        <v>0.49900199600798401</v>
      </c>
      <c r="AA182" s="210">
        <v>0.49900199600798401</v>
      </c>
      <c r="AB182" s="210">
        <v>0.49900199600798401</v>
      </c>
      <c r="AC182" s="210">
        <v>0.14121962402567628</v>
      </c>
      <c r="AD182" s="210">
        <v>0.14121962402567628</v>
      </c>
      <c r="AE182" s="210">
        <v>0.14121962402567628</v>
      </c>
      <c r="AF182" s="210">
        <v>0.14121962402567628</v>
      </c>
      <c r="AG182" s="210">
        <v>0.14121962402567628</v>
      </c>
      <c r="AH182" s="210">
        <v>0.14121962402567628</v>
      </c>
      <c r="AI182" s="210">
        <v>0</v>
      </c>
      <c r="AJ182" s="210">
        <v>0</v>
      </c>
      <c r="AK182" s="210">
        <v>0</v>
      </c>
      <c r="AL182" s="210">
        <v>0</v>
      </c>
      <c r="AM182" s="210">
        <v>0</v>
      </c>
      <c r="AN182" s="210">
        <v>0</v>
      </c>
      <c r="AO182" s="210">
        <v>0</v>
      </c>
      <c r="AP182" s="210">
        <v>0</v>
      </c>
      <c r="AQ182" s="210">
        <v>0</v>
      </c>
      <c r="AR182" s="210">
        <v>0</v>
      </c>
      <c r="AS182" s="210">
        <v>0</v>
      </c>
      <c r="AT182" s="210">
        <v>0</v>
      </c>
      <c r="AU182" s="210">
        <v>0</v>
      </c>
      <c r="AV182" s="210">
        <v>0</v>
      </c>
      <c r="AW182" s="210">
        <v>0</v>
      </c>
      <c r="AX182" s="210">
        <v>0</v>
      </c>
      <c r="AY182" s="210">
        <v>0</v>
      </c>
      <c r="AZ182" s="210">
        <v>0</v>
      </c>
      <c r="BA182" s="210">
        <v>0</v>
      </c>
      <c r="BB182" s="210">
        <v>0</v>
      </c>
      <c r="BC182" s="211">
        <v>159.50524028101935</v>
      </c>
      <c r="BD182" s="211">
        <v>159.50524028101935</v>
      </c>
      <c r="BE182" s="211">
        <v>159.50524028101935</v>
      </c>
      <c r="BF182" s="211">
        <v>159.50524028101935</v>
      </c>
      <c r="BG182" s="211">
        <v>159.50524028101935</v>
      </c>
      <c r="BH182" s="211">
        <v>159.50524028101935</v>
      </c>
      <c r="BI182" s="211">
        <v>155.27173913043478</v>
      </c>
      <c r="BJ182" s="211">
        <v>155.27173913043478</v>
      </c>
      <c r="BK182" s="211">
        <v>155.27173913043478</v>
      </c>
      <c r="BL182" s="211">
        <v>155.27173913043478</v>
      </c>
      <c r="BM182" s="211">
        <v>155.27173913043478</v>
      </c>
      <c r="BN182" s="211">
        <v>155.27173913043478</v>
      </c>
      <c r="BO182" s="211">
        <v>155.27173913043478</v>
      </c>
      <c r="BP182" s="211">
        <v>155.27173913043478</v>
      </c>
      <c r="BQ182" s="211">
        <v>155.27173913043478</v>
      </c>
      <c r="BR182" s="211">
        <v>155.27173913043478</v>
      </c>
      <c r="BS182" s="211">
        <v>155.27173913043478</v>
      </c>
      <c r="BT182" s="211">
        <v>155.27173913043478</v>
      </c>
      <c r="BU182" s="211">
        <v>155.27173913043478</v>
      </c>
      <c r="BV182" s="211">
        <v>155.27173913043478</v>
      </c>
      <c r="BW182" s="211">
        <v>155.27173913043478</v>
      </c>
      <c r="BX182" s="211">
        <v>155.27173913043478</v>
      </c>
      <c r="BY182" s="211">
        <v>155.27173913043478</v>
      </c>
      <c r="BZ182" s="211">
        <v>155.27173913043478</v>
      </c>
      <c r="CA182" s="211">
        <v>155.27173913043478</v>
      </c>
      <c r="CB182" s="211">
        <v>155.27173913043478</v>
      </c>
      <c r="CC182" s="211">
        <v>1.4831013196085536</v>
      </c>
      <c r="CD182" s="211">
        <v>1.4831013196085536</v>
      </c>
      <c r="CE182" s="211">
        <v>1.4831013196085536</v>
      </c>
      <c r="CF182" s="211">
        <v>1.4831013196085536</v>
      </c>
      <c r="CG182" s="211">
        <v>1.4831013196085536</v>
      </c>
      <c r="CH182" s="211">
        <v>1.4831013196085536</v>
      </c>
      <c r="CI182" s="211">
        <v>1.4831013196085536</v>
      </c>
      <c r="CJ182" s="211">
        <v>1.4140405164243073</v>
      </c>
      <c r="CK182" s="211">
        <v>1.4140405164243073</v>
      </c>
      <c r="CL182" s="211">
        <v>1.4140405164243073</v>
      </c>
      <c r="CM182" s="211">
        <v>1.4140405164243073</v>
      </c>
      <c r="CN182" s="211">
        <v>1.4140405164243073</v>
      </c>
      <c r="CO182" s="211">
        <v>1.4140405164243073</v>
      </c>
      <c r="CP182" s="211">
        <v>1.4140405164243073</v>
      </c>
      <c r="CQ182" s="211">
        <v>1.4140405164243073</v>
      </c>
      <c r="CR182" s="211">
        <v>1.4140405164243073</v>
      </c>
      <c r="CS182" s="211">
        <v>1.4140405164243073</v>
      </c>
      <c r="CT182" s="211">
        <v>1.4140405164243073</v>
      </c>
      <c r="CU182" s="211">
        <v>1.4140405164243073</v>
      </c>
      <c r="CV182" s="211">
        <v>1.4140405164243073</v>
      </c>
      <c r="CW182" s="211">
        <v>1.4140405164243073</v>
      </c>
      <c r="CX182" s="211">
        <v>1.4140405164243073</v>
      </c>
      <c r="CY182" s="211">
        <v>1.4140405164243073</v>
      </c>
      <c r="CZ182" s="211">
        <v>1.4140405164243073</v>
      </c>
      <c r="DA182" s="211">
        <v>1.4140405164243073</v>
      </c>
      <c r="DB182" s="211">
        <v>1.4140405164243073</v>
      </c>
      <c r="DC182" s="211">
        <v>651.32174172193163</v>
      </c>
      <c r="DD182" s="211">
        <v>651.32174172193163</v>
      </c>
      <c r="DE182" s="211">
        <v>651.32174172193163</v>
      </c>
      <c r="DF182" s="211">
        <v>651.32174172193163</v>
      </c>
      <c r="DG182" s="211">
        <v>651.32174172193163</v>
      </c>
      <c r="DH182" s="211">
        <v>651.32174172193163</v>
      </c>
      <c r="DI182" s="211">
        <v>651.32174172193163</v>
      </c>
      <c r="DJ182" s="211">
        <v>620.99286127393168</v>
      </c>
      <c r="DK182" s="211">
        <v>620.99286127393168</v>
      </c>
      <c r="DL182" s="211">
        <v>620.99286127393168</v>
      </c>
      <c r="DM182" s="211">
        <v>620.99286127393168</v>
      </c>
      <c r="DN182" s="211">
        <v>620.99286127393168</v>
      </c>
      <c r="DO182" s="211">
        <v>620.99286127393168</v>
      </c>
      <c r="DP182" s="211">
        <v>620.99286127393168</v>
      </c>
      <c r="DQ182" s="211">
        <v>620.99286127393168</v>
      </c>
      <c r="DR182" s="211">
        <v>620.99286127393168</v>
      </c>
      <c r="DS182" s="211">
        <v>620.99286127393168</v>
      </c>
      <c r="DT182" s="211">
        <v>620.99286127393168</v>
      </c>
      <c r="DU182" s="211">
        <v>620.99286127393168</v>
      </c>
      <c r="DV182" s="211">
        <v>620.99286127393168</v>
      </c>
      <c r="DW182" s="211">
        <v>620.99286127393168</v>
      </c>
      <c r="DX182" s="211">
        <v>620.99286127393168</v>
      </c>
      <c r="DY182" s="211">
        <v>620.99286127393168</v>
      </c>
      <c r="DZ182" s="211">
        <v>620.99286127393168</v>
      </c>
      <c r="EA182" s="211">
        <v>620.99286127393168</v>
      </c>
      <c r="EB182" s="211">
        <v>620.99286127393168</v>
      </c>
    </row>
    <row r="183" spans="1:132" ht="22.5" x14ac:dyDescent="0.2">
      <c r="A183" s="209">
        <v>7</v>
      </c>
      <c r="B183" s="209" t="s">
        <v>1036</v>
      </c>
      <c r="C183" s="210">
        <v>0.28274117569839596</v>
      </c>
      <c r="D183" s="210">
        <v>0.28274117569839596</v>
      </c>
      <c r="E183" s="210">
        <v>0.28274117569839596</v>
      </c>
      <c r="F183" s="210">
        <v>0.28274117569839596</v>
      </c>
      <c r="G183" s="210">
        <v>0.28274117569839596</v>
      </c>
      <c r="H183" s="210">
        <v>0.28274117569839596</v>
      </c>
      <c r="I183" s="210">
        <v>0.28274117569839596</v>
      </c>
      <c r="J183" s="210">
        <v>0.28274117569839596</v>
      </c>
      <c r="K183" s="210">
        <v>0.28274117569839596</v>
      </c>
      <c r="L183" s="210">
        <v>0.28274117569839596</v>
      </c>
      <c r="M183" s="210">
        <v>0.28274117569839596</v>
      </c>
      <c r="N183" s="210">
        <v>0.28274117569839596</v>
      </c>
      <c r="O183" s="210">
        <v>0.28274117569839596</v>
      </c>
      <c r="P183" s="210">
        <v>0.28274117569839596</v>
      </c>
      <c r="Q183" s="210">
        <v>0.28274117569839596</v>
      </c>
      <c r="R183" s="210">
        <v>0.28274117569839596</v>
      </c>
      <c r="S183" s="210">
        <v>0.28274117569839596</v>
      </c>
      <c r="T183" s="210">
        <v>0.28274117569839596</v>
      </c>
      <c r="U183" s="210">
        <v>0.28274117569839596</v>
      </c>
      <c r="V183" s="210">
        <v>0.28274117569839596</v>
      </c>
      <c r="W183" s="210">
        <v>0.28274117569839596</v>
      </c>
      <c r="X183" s="210">
        <v>0.28274117569839596</v>
      </c>
      <c r="Y183" s="210">
        <v>0.28274117569839596</v>
      </c>
      <c r="Z183" s="210">
        <v>0.28274117569839596</v>
      </c>
      <c r="AA183" s="210">
        <v>0.28274117569839596</v>
      </c>
      <c r="AB183" s="210">
        <v>0.28274117569839596</v>
      </c>
      <c r="AC183" s="210">
        <v>0.14121962402567628</v>
      </c>
      <c r="AD183" s="210">
        <v>0.14121962402567628</v>
      </c>
      <c r="AE183" s="210">
        <v>0.14121962402567628</v>
      </c>
      <c r="AF183" s="210">
        <v>0.14121962402567628</v>
      </c>
      <c r="AG183" s="210">
        <v>0.14121962402567628</v>
      </c>
      <c r="AH183" s="210">
        <v>0.14121962402567628</v>
      </c>
      <c r="AI183" s="210">
        <v>0</v>
      </c>
      <c r="AJ183" s="210">
        <v>0</v>
      </c>
      <c r="AK183" s="210">
        <v>0</v>
      </c>
      <c r="AL183" s="210">
        <v>0</v>
      </c>
      <c r="AM183" s="210">
        <v>0</v>
      </c>
      <c r="AN183" s="210">
        <v>0</v>
      </c>
      <c r="AO183" s="210">
        <v>0</v>
      </c>
      <c r="AP183" s="210">
        <v>0</v>
      </c>
      <c r="AQ183" s="210">
        <v>0</v>
      </c>
      <c r="AR183" s="210">
        <v>0</v>
      </c>
      <c r="AS183" s="210">
        <v>0</v>
      </c>
      <c r="AT183" s="210">
        <v>0</v>
      </c>
      <c r="AU183" s="210">
        <v>0</v>
      </c>
      <c r="AV183" s="210">
        <v>0</v>
      </c>
      <c r="AW183" s="210">
        <v>0</v>
      </c>
      <c r="AX183" s="210">
        <v>0</v>
      </c>
      <c r="AY183" s="210">
        <v>0</v>
      </c>
      <c r="AZ183" s="210">
        <v>0</v>
      </c>
      <c r="BA183" s="210">
        <v>0</v>
      </c>
      <c r="BB183" s="210">
        <v>0</v>
      </c>
      <c r="BC183" s="211">
        <v>164.86715277219668</v>
      </c>
      <c r="BD183" s="211">
        <v>164.86715277219668</v>
      </c>
      <c r="BE183" s="211">
        <v>164.86715277219668</v>
      </c>
      <c r="BF183" s="211">
        <v>164.86715277219668</v>
      </c>
      <c r="BG183" s="211">
        <v>164.86715277219668</v>
      </c>
      <c r="BH183" s="211">
        <v>164.86715277219668</v>
      </c>
      <c r="BI183" s="211">
        <v>155.26999999999998</v>
      </c>
      <c r="BJ183" s="211">
        <v>155.26999999999998</v>
      </c>
      <c r="BK183" s="211">
        <v>155.26999999999998</v>
      </c>
      <c r="BL183" s="211">
        <v>155.26999999999998</v>
      </c>
      <c r="BM183" s="211">
        <v>155.26999999999998</v>
      </c>
      <c r="BN183" s="211">
        <v>155.26999999999998</v>
      </c>
      <c r="BO183" s="211">
        <v>155.26999999999998</v>
      </c>
      <c r="BP183" s="211">
        <v>155.26999999999998</v>
      </c>
      <c r="BQ183" s="211">
        <v>155.26999999999998</v>
      </c>
      <c r="BR183" s="211">
        <v>155.26999999999998</v>
      </c>
      <c r="BS183" s="211">
        <v>155.26999999999998</v>
      </c>
      <c r="BT183" s="211">
        <v>155.26999999999998</v>
      </c>
      <c r="BU183" s="211">
        <v>155.26999999999998</v>
      </c>
      <c r="BV183" s="211">
        <v>155.26999999999998</v>
      </c>
      <c r="BW183" s="211">
        <v>155.26999999999998</v>
      </c>
      <c r="BX183" s="211">
        <v>155.26999999999998</v>
      </c>
      <c r="BY183" s="211">
        <v>155.26999999999998</v>
      </c>
      <c r="BZ183" s="211">
        <v>155.26999999999998</v>
      </c>
      <c r="CA183" s="211">
        <v>155.26999999999998</v>
      </c>
      <c r="CB183" s="211">
        <v>155.26999999999998</v>
      </c>
      <c r="CC183" s="211">
        <v>1.7931802167998625</v>
      </c>
      <c r="CD183" s="211">
        <v>1.7931802167998625</v>
      </c>
      <c r="CE183" s="211">
        <v>1.7931802167998625</v>
      </c>
      <c r="CF183" s="211">
        <v>1.7931802167998625</v>
      </c>
      <c r="CG183" s="211">
        <v>1.7931802167998625</v>
      </c>
      <c r="CH183" s="211">
        <v>1.7931802167998625</v>
      </c>
      <c r="CI183" s="211">
        <v>1.7931802167998625</v>
      </c>
      <c r="CJ183" s="211">
        <v>1.7931802167998625</v>
      </c>
      <c r="CK183" s="211">
        <v>1.7931802167998625</v>
      </c>
      <c r="CL183" s="211">
        <v>1.7931802167998625</v>
      </c>
      <c r="CM183" s="211">
        <v>1.7931802167998625</v>
      </c>
      <c r="CN183" s="211">
        <v>1.7931802167998625</v>
      </c>
      <c r="CO183" s="211">
        <v>1.7931802167998625</v>
      </c>
      <c r="CP183" s="211">
        <v>1.7931802167998625</v>
      </c>
      <c r="CQ183" s="211">
        <v>1.7931802167998625</v>
      </c>
      <c r="CR183" s="211">
        <v>1.7931802167998625</v>
      </c>
      <c r="CS183" s="211">
        <v>1.7931802167998625</v>
      </c>
      <c r="CT183" s="211">
        <v>1.7931802167998625</v>
      </c>
      <c r="CU183" s="211">
        <v>1.7931802167998625</v>
      </c>
      <c r="CV183" s="211">
        <v>1.7931802167998625</v>
      </c>
      <c r="CW183" s="211">
        <v>1.7931802167998625</v>
      </c>
      <c r="CX183" s="211">
        <v>1.7931802167998625</v>
      </c>
      <c r="CY183" s="211">
        <v>1.7931802167998625</v>
      </c>
      <c r="CZ183" s="211">
        <v>1.7931802167998625</v>
      </c>
      <c r="DA183" s="211">
        <v>1.7931802167998625</v>
      </c>
      <c r="DB183" s="211">
        <v>1.7931802167998625</v>
      </c>
      <c r="DC183" s="211">
        <v>949.81528359498475</v>
      </c>
      <c r="DD183" s="211">
        <v>949.81528359498475</v>
      </c>
      <c r="DE183" s="211">
        <v>949.81528359498475</v>
      </c>
      <c r="DF183" s="211">
        <v>949.81528359498475</v>
      </c>
      <c r="DG183" s="211">
        <v>949.81528359498475</v>
      </c>
      <c r="DH183" s="211">
        <v>949.81528359498475</v>
      </c>
      <c r="DI183" s="211">
        <v>949.81528359498475</v>
      </c>
      <c r="DJ183" s="211">
        <v>949.81528359498475</v>
      </c>
      <c r="DK183" s="211">
        <v>949.81528359498475</v>
      </c>
      <c r="DL183" s="211">
        <v>949.81528359498475</v>
      </c>
      <c r="DM183" s="211">
        <v>949.81528359498475</v>
      </c>
      <c r="DN183" s="211">
        <v>949.81528359498475</v>
      </c>
      <c r="DO183" s="211">
        <v>949.81528359498475</v>
      </c>
      <c r="DP183" s="211">
        <v>949.81528359498475</v>
      </c>
      <c r="DQ183" s="211">
        <v>949.81528359498475</v>
      </c>
      <c r="DR183" s="211">
        <v>949.81528359498475</v>
      </c>
      <c r="DS183" s="211">
        <v>949.81528359498475</v>
      </c>
      <c r="DT183" s="211">
        <v>949.81528359498475</v>
      </c>
      <c r="DU183" s="211">
        <v>949.81528359498475</v>
      </c>
      <c r="DV183" s="211">
        <v>949.81528359498475</v>
      </c>
      <c r="DW183" s="211">
        <v>949.81528359498475</v>
      </c>
      <c r="DX183" s="211">
        <v>949.81528359498475</v>
      </c>
      <c r="DY183" s="211">
        <v>949.81528359498475</v>
      </c>
      <c r="DZ183" s="211">
        <v>949.81528359498475</v>
      </c>
      <c r="EA183" s="211">
        <v>949.81528359498475</v>
      </c>
      <c r="EB183" s="211">
        <v>949.81528359498475</v>
      </c>
    </row>
    <row r="184" spans="1:132" ht="22.5" x14ac:dyDescent="0.2">
      <c r="A184" s="209">
        <v>8</v>
      </c>
      <c r="B184" s="209" t="s">
        <v>1038</v>
      </c>
      <c r="C184" s="210">
        <v>0.28274117569839591</v>
      </c>
      <c r="D184" s="210">
        <v>0.28274117569839591</v>
      </c>
      <c r="E184" s="210">
        <v>0.28274117569839596</v>
      </c>
      <c r="F184" s="210">
        <v>0.28274117569839596</v>
      </c>
      <c r="G184" s="210">
        <v>0.28274117569839596</v>
      </c>
      <c r="H184" s="210">
        <v>0.28274117569839596</v>
      </c>
      <c r="I184" s="210">
        <v>0.28274117569839596</v>
      </c>
      <c r="J184" s="210">
        <v>0.23769527279829405</v>
      </c>
      <c r="K184" s="210">
        <v>0.23769527279829405</v>
      </c>
      <c r="L184" s="210">
        <v>0.23769527279829405</v>
      </c>
      <c r="M184" s="210">
        <v>0.23769527279829405</v>
      </c>
      <c r="N184" s="210">
        <v>0.23769527279829405</v>
      </c>
      <c r="O184" s="210">
        <v>0.23769527279829405</v>
      </c>
      <c r="P184" s="210">
        <v>0.23769527279829405</v>
      </c>
      <c r="Q184" s="210">
        <v>0.23769527279829405</v>
      </c>
      <c r="R184" s="210">
        <v>0.23769527279829405</v>
      </c>
      <c r="S184" s="210">
        <v>0.23769527279829405</v>
      </c>
      <c r="T184" s="210">
        <v>0.23769527279829405</v>
      </c>
      <c r="U184" s="210">
        <v>0.23769527279829405</v>
      </c>
      <c r="V184" s="210">
        <v>0.23769527279829405</v>
      </c>
      <c r="W184" s="210">
        <v>0.23769527279829405</v>
      </c>
      <c r="X184" s="210">
        <v>0.23769527279829405</v>
      </c>
      <c r="Y184" s="210">
        <v>0.23769527279829405</v>
      </c>
      <c r="Z184" s="210">
        <v>0.23769527279829405</v>
      </c>
      <c r="AA184" s="210">
        <v>0.23769527279829405</v>
      </c>
      <c r="AB184" s="210">
        <v>0.23769527279829405</v>
      </c>
      <c r="AC184" s="210">
        <v>0.14121962402567628</v>
      </c>
      <c r="AD184" s="210">
        <v>0.14121962402567628</v>
      </c>
      <c r="AE184" s="210">
        <v>0.14121962402567628</v>
      </c>
      <c r="AF184" s="210">
        <v>0.14121962402567628</v>
      </c>
      <c r="AG184" s="210">
        <v>0.14121962402567628</v>
      </c>
      <c r="AH184" s="210">
        <v>0.14121962402567628</v>
      </c>
      <c r="AI184" s="210">
        <v>0.14121962402567628</v>
      </c>
      <c r="AJ184" s="210">
        <v>0</v>
      </c>
      <c r="AK184" s="210">
        <v>0</v>
      </c>
      <c r="AL184" s="210">
        <v>0</v>
      </c>
      <c r="AM184" s="210">
        <v>0</v>
      </c>
      <c r="AN184" s="210">
        <v>0</v>
      </c>
      <c r="AO184" s="210">
        <v>0</v>
      </c>
      <c r="AP184" s="210">
        <v>0</v>
      </c>
      <c r="AQ184" s="210">
        <v>0</v>
      </c>
      <c r="AR184" s="210">
        <v>0</v>
      </c>
      <c r="AS184" s="210">
        <v>0</v>
      </c>
      <c r="AT184" s="210">
        <v>0</v>
      </c>
      <c r="AU184" s="210">
        <v>0</v>
      </c>
      <c r="AV184" s="210">
        <v>0</v>
      </c>
      <c r="AW184" s="210">
        <v>0</v>
      </c>
      <c r="AX184" s="210">
        <v>0</v>
      </c>
      <c r="AY184" s="210">
        <v>0</v>
      </c>
      <c r="AZ184" s="210">
        <v>0</v>
      </c>
      <c r="BA184" s="210">
        <v>0</v>
      </c>
      <c r="BB184" s="210">
        <v>0</v>
      </c>
      <c r="BC184" s="211">
        <v>159.85426053620756</v>
      </c>
      <c r="BD184" s="211">
        <v>159.85426053620756</v>
      </c>
      <c r="BE184" s="211">
        <v>159.85426053620756</v>
      </c>
      <c r="BF184" s="211">
        <v>159.85426053620756</v>
      </c>
      <c r="BG184" s="211">
        <v>159.85426053620756</v>
      </c>
      <c r="BH184" s="211">
        <v>159.85426053620756</v>
      </c>
      <c r="BI184" s="211">
        <v>159.85426053620756</v>
      </c>
      <c r="BJ184" s="211">
        <v>159.85426053620756</v>
      </c>
      <c r="BK184" s="211">
        <v>159.85426053620756</v>
      </c>
      <c r="BL184" s="211">
        <v>159.85426053620756</v>
      </c>
      <c r="BM184" s="211">
        <v>159.85426053620756</v>
      </c>
      <c r="BN184" s="211">
        <v>159.85426053620756</v>
      </c>
      <c r="BO184" s="211">
        <v>159.85426053620756</v>
      </c>
      <c r="BP184" s="211">
        <v>159.85426053620756</v>
      </c>
      <c r="BQ184" s="211">
        <v>159.85426053620756</v>
      </c>
      <c r="BR184" s="211">
        <v>159.85426053620756</v>
      </c>
      <c r="BS184" s="211">
        <v>159.85426053620756</v>
      </c>
      <c r="BT184" s="211">
        <v>159.85426053620756</v>
      </c>
      <c r="BU184" s="211">
        <v>159.85426053620756</v>
      </c>
      <c r="BV184" s="211">
        <v>159.85426053620756</v>
      </c>
      <c r="BW184" s="211">
        <v>159.85426053620756</v>
      </c>
      <c r="BX184" s="211">
        <v>159.85426053620756</v>
      </c>
      <c r="BY184" s="211">
        <v>159.85426053620756</v>
      </c>
      <c r="BZ184" s="211">
        <v>159.85426053620756</v>
      </c>
      <c r="CA184" s="211">
        <v>159.85426053620756</v>
      </c>
      <c r="CB184" s="211">
        <v>159.85426053620756</v>
      </c>
      <c r="CC184" s="211">
        <v>1.3590775755134357</v>
      </c>
      <c r="CD184" s="211">
        <v>1.3590775755134357</v>
      </c>
      <c r="CE184" s="211">
        <v>1.3590775755134357</v>
      </c>
      <c r="CF184" s="211">
        <v>1.3590775755134357</v>
      </c>
      <c r="CG184" s="211">
        <v>1.3590775755134357</v>
      </c>
      <c r="CH184" s="211">
        <v>1.3590775755134357</v>
      </c>
      <c r="CI184" s="211">
        <v>1.3590775755134357</v>
      </c>
      <c r="CJ184" s="211">
        <v>1.3590775755134357</v>
      </c>
      <c r="CK184" s="211">
        <v>1.0734604333651319</v>
      </c>
      <c r="CL184" s="211">
        <v>1.0734604333651319</v>
      </c>
      <c r="CM184" s="211">
        <v>1.0734604333651319</v>
      </c>
      <c r="CN184" s="211">
        <v>1.0734604333651319</v>
      </c>
      <c r="CO184" s="211">
        <v>1.0734604333651319</v>
      </c>
      <c r="CP184" s="211">
        <v>1.0734604333651319</v>
      </c>
      <c r="CQ184" s="211">
        <v>1.0734604333651319</v>
      </c>
      <c r="CR184" s="211">
        <v>1.0734604333651319</v>
      </c>
      <c r="CS184" s="211">
        <v>1.0734604333651319</v>
      </c>
      <c r="CT184" s="211">
        <v>1.0734604333651319</v>
      </c>
      <c r="CU184" s="211">
        <v>1.0734604333651319</v>
      </c>
      <c r="CV184" s="211">
        <v>1.0734604333651319</v>
      </c>
      <c r="CW184" s="211">
        <v>1.0734604333651319</v>
      </c>
      <c r="CX184" s="211">
        <v>1.0734604333651319</v>
      </c>
      <c r="CY184" s="211">
        <v>1.0734604333651319</v>
      </c>
      <c r="CZ184" s="211">
        <v>1.0734604333651319</v>
      </c>
      <c r="DA184" s="211">
        <v>1.0734604333651319</v>
      </c>
      <c r="DB184" s="211">
        <v>1.0734604333651319</v>
      </c>
      <c r="DC184" s="211">
        <v>9039.3200901701493</v>
      </c>
      <c r="DD184" s="211">
        <v>9039.3200901701493</v>
      </c>
      <c r="DE184" s="211">
        <v>9039.3200901701493</v>
      </c>
      <c r="DF184" s="211">
        <v>9039.3200901701493</v>
      </c>
      <c r="DG184" s="211">
        <v>9039.3200901701493</v>
      </c>
      <c r="DH184" s="211">
        <v>9039.3200901701493</v>
      </c>
      <c r="DI184" s="211">
        <v>9039.3200901701493</v>
      </c>
      <c r="DJ184" s="211">
        <v>9039.3200901701493</v>
      </c>
      <c r="DK184" s="211">
        <v>7139.6604845418287</v>
      </c>
      <c r="DL184" s="211">
        <v>7139.6604845418287</v>
      </c>
      <c r="DM184" s="211">
        <v>7139.6604845418287</v>
      </c>
      <c r="DN184" s="211">
        <v>7139.6604845418287</v>
      </c>
      <c r="DO184" s="211">
        <v>7139.6604845418287</v>
      </c>
      <c r="DP184" s="211">
        <v>7139.6604845418287</v>
      </c>
      <c r="DQ184" s="211">
        <v>7139.6604845418287</v>
      </c>
      <c r="DR184" s="211">
        <v>7139.6604845418287</v>
      </c>
      <c r="DS184" s="211">
        <v>7139.6604845418287</v>
      </c>
      <c r="DT184" s="211">
        <v>7139.6604845418287</v>
      </c>
      <c r="DU184" s="211">
        <v>7139.6604845418287</v>
      </c>
      <c r="DV184" s="211">
        <v>7139.6604845418287</v>
      </c>
      <c r="DW184" s="211">
        <v>7139.6604845418287</v>
      </c>
      <c r="DX184" s="211">
        <v>7139.6604845418287</v>
      </c>
      <c r="DY184" s="211">
        <v>7139.6604845418287</v>
      </c>
      <c r="DZ184" s="211">
        <v>7139.6604845418287</v>
      </c>
      <c r="EA184" s="211">
        <v>7139.6604845418287</v>
      </c>
      <c r="EB184" s="211">
        <v>7139.6604845418287</v>
      </c>
    </row>
    <row r="185" spans="1:132" x14ac:dyDescent="0.2">
      <c r="A185" s="209">
        <v>9</v>
      </c>
      <c r="B185" s="209" t="s">
        <v>1046</v>
      </c>
      <c r="C185" s="210">
        <v>0.28274117569839596</v>
      </c>
      <c r="D185" s="210">
        <v>0.28274117569839596</v>
      </c>
      <c r="E185" s="210">
        <v>0.28274117569839596</v>
      </c>
      <c r="F185" s="210">
        <v>0.28274117569839596</v>
      </c>
      <c r="G185" s="210">
        <v>0.28274117569839596</v>
      </c>
      <c r="H185" s="210">
        <v>0.28274117569839596</v>
      </c>
      <c r="I185" s="210">
        <v>0.28274117569839596</v>
      </c>
      <c r="J185" s="210">
        <v>0.28274117569839596</v>
      </c>
      <c r="K185" s="210">
        <v>0.28274117569839596</v>
      </c>
      <c r="L185" s="210">
        <v>0.28274117569839596</v>
      </c>
      <c r="M185" s="210">
        <v>0.28274117569839596</v>
      </c>
      <c r="N185" s="210">
        <v>0.28274117569839596</v>
      </c>
      <c r="O185" s="210">
        <v>0.28274117569839596</v>
      </c>
      <c r="P185" s="210">
        <v>0.28274117569839596</v>
      </c>
      <c r="Q185" s="210">
        <v>0.28274117569839596</v>
      </c>
      <c r="R185" s="210">
        <v>0.28274117569839596</v>
      </c>
      <c r="S185" s="210">
        <v>0.28274117569839596</v>
      </c>
      <c r="T185" s="210">
        <v>0.28274117569839596</v>
      </c>
      <c r="U185" s="210">
        <v>0.28274117569839596</v>
      </c>
      <c r="V185" s="210">
        <v>0.28274117569839596</v>
      </c>
      <c r="W185" s="210">
        <v>0.28274117569839596</v>
      </c>
      <c r="X185" s="210">
        <v>0.28274117569839596</v>
      </c>
      <c r="Y185" s="210">
        <v>0.28274117569839596</v>
      </c>
      <c r="Z185" s="210">
        <v>0.28274117569839596</v>
      </c>
      <c r="AA185" s="210">
        <v>0.28274117569839596</v>
      </c>
      <c r="AB185" s="210">
        <v>0.28274117569839596</v>
      </c>
      <c r="AC185" s="210">
        <v>0.14121962402567628</v>
      </c>
      <c r="AD185" s="210">
        <v>0.14121962402567628</v>
      </c>
      <c r="AE185" s="210">
        <v>0.14121962402567628</v>
      </c>
      <c r="AF185" s="210">
        <v>0.14121962402567628</v>
      </c>
      <c r="AG185" s="210">
        <v>0.14121962402567628</v>
      </c>
      <c r="AH185" s="210">
        <v>0.14121962402567628</v>
      </c>
      <c r="AI185" s="210">
        <v>0</v>
      </c>
      <c r="AJ185" s="210">
        <v>0</v>
      </c>
      <c r="AK185" s="210">
        <v>0</v>
      </c>
      <c r="AL185" s="210">
        <v>0</v>
      </c>
      <c r="AM185" s="210">
        <v>0</v>
      </c>
      <c r="AN185" s="210">
        <v>0</v>
      </c>
      <c r="AO185" s="210">
        <v>0</v>
      </c>
      <c r="AP185" s="210">
        <v>0</v>
      </c>
      <c r="AQ185" s="210">
        <v>0</v>
      </c>
      <c r="AR185" s="210">
        <v>0</v>
      </c>
      <c r="AS185" s="210">
        <v>0</v>
      </c>
      <c r="AT185" s="210">
        <v>0</v>
      </c>
      <c r="AU185" s="210">
        <v>0</v>
      </c>
      <c r="AV185" s="210">
        <v>0</v>
      </c>
      <c r="AW185" s="210">
        <v>0</v>
      </c>
      <c r="AX185" s="210">
        <v>0</v>
      </c>
      <c r="AY185" s="210">
        <v>0</v>
      </c>
      <c r="AZ185" s="210">
        <v>0</v>
      </c>
      <c r="BA185" s="210">
        <v>0</v>
      </c>
      <c r="BB185" s="210">
        <v>0</v>
      </c>
      <c r="BC185" s="211">
        <v>167.8838586774726</v>
      </c>
      <c r="BD185" s="211">
        <v>167.8838586774726</v>
      </c>
      <c r="BE185" s="211">
        <v>167.8838586774726</v>
      </c>
      <c r="BF185" s="211">
        <v>167.8838586774726</v>
      </c>
      <c r="BG185" s="211">
        <v>167.8838586774726</v>
      </c>
      <c r="BH185" s="211">
        <v>167.8838586774726</v>
      </c>
      <c r="BI185" s="211">
        <v>163.44210526315791</v>
      </c>
      <c r="BJ185" s="211">
        <v>163.44210526315791</v>
      </c>
      <c r="BK185" s="211">
        <v>163.44210526315791</v>
      </c>
      <c r="BL185" s="211">
        <v>163.44210526315791</v>
      </c>
      <c r="BM185" s="211">
        <v>163.44210526315791</v>
      </c>
      <c r="BN185" s="211">
        <v>163.44210526315791</v>
      </c>
      <c r="BO185" s="211">
        <v>163.44210526315791</v>
      </c>
      <c r="BP185" s="211">
        <v>163.44210526315791</v>
      </c>
      <c r="BQ185" s="211">
        <v>163.44210526315791</v>
      </c>
      <c r="BR185" s="211">
        <v>163.44210526315791</v>
      </c>
      <c r="BS185" s="211">
        <v>163.44210526315791</v>
      </c>
      <c r="BT185" s="211">
        <v>163.44210526315791</v>
      </c>
      <c r="BU185" s="211">
        <v>163.44210526315791</v>
      </c>
      <c r="BV185" s="211">
        <v>163.44210526315791</v>
      </c>
      <c r="BW185" s="211">
        <v>163.44210526315791</v>
      </c>
      <c r="BX185" s="211">
        <v>163.44210526315791</v>
      </c>
      <c r="BY185" s="211">
        <v>163.44210526315791</v>
      </c>
      <c r="BZ185" s="211">
        <v>163.44210526315791</v>
      </c>
      <c r="CA185" s="211">
        <v>163.44210526315791</v>
      </c>
      <c r="CB185" s="211">
        <v>163.44210526315791</v>
      </c>
      <c r="CC185" s="211">
        <v>1.9576040036177829</v>
      </c>
      <c r="CD185" s="211">
        <v>1.9576040036177829</v>
      </c>
      <c r="CE185" s="211">
        <v>1.9576040036177829</v>
      </c>
      <c r="CF185" s="211">
        <v>1.9576040036177829</v>
      </c>
      <c r="CG185" s="211">
        <v>1.9576040036177829</v>
      </c>
      <c r="CH185" s="211">
        <v>1.9576040036177829</v>
      </c>
      <c r="CI185" s="211">
        <v>1.9576040036177829</v>
      </c>
      <c r="CJ185" s="211">
        <v>1.9576040036177829</v>
      </c>
      <c r="CK185" s="211">
        <v>1.9576040036177829</v>
      </c>
      <c r="CL185" s="211">
        <v>1.9576040036177829</v>
      </c>
      <c r="CM185" s="211">
        <v>1.9576040036177829</v>
      </c>
      <c r="CN185" s="211">
        <v>1.9576040036177829</v>
      </c>
      <c r="CO185" s="211">
        <v>1.9576040036177829</v>
      </c>
      <c r="CP185" s="211">
        <v>1.9576040036177829</v>
      </c>
      <c r="CQ185" s="211">
        <v>1.9576040036177829</v>
      </c>
      <c r="CR185" s="211">
        <v>1.9576040036177829</v>
      </c>
      <c r="CS185" s="211">
        <v>1.9576040036177829</v>
      </c>
      <c r="CT185" s="211">
        <v>1.9576040036177829</v>
      </c>
      <c r="CU185" s="211">
        <v>1.9576040036177829</v>
      </c>
      <c r="CV185" s="211">
        <v>1.9576040036177829</v>
      </c>
      <c r="CW185" s="211">
        <v>1.9576040036177829</v>
      </c>
      <c r="CX185" s="211">
        <v>1.9576040036177829</v>
      </c>
      <c r="CY185" s="211">
        <v>1.9576040036177829</v>
      </c>
      <c r="CZ185" s="211">
        <v>1.9576040036177829</v>
      </c>
      <c r="DA185" s="211">
        <v>1.9576040036177829</v>
      </c>
      <c r="DB185" s="211">
        <v>1.9576040036177829</v>
      </c>
      <c r="DC185" s="211">
        <v>10130.584024758389</v>
      </c>
      <c r="DD185" s="211">
        <v>10130.584024758389</v>
      </c>
      <c r="DE185" s="211">
        <v>10130.584024758389</v>
      </c>
      <c r="DF185" s="211">
        <v>10130.584024758389</v>
      </c>
      <c r="DG185" s="211">
        <v>10130.584024758389</v>
      </c>
      <c r="DH185" s="211">
        <v>10130.584024758389</v>
      </c>
      <c r="DI185" s="211">
        <v>10130.584024758389</v>
      </c>
      <c r="DJ185" s="211">
        <v>10130.584024758389</v>
      </c>
      <c r="DK185" s="211">
        <v>10130.584024758389</v>
      </c>
      <c r="DL185" s="211">
        <v>10130.584024758389</v>
      </c>
      <c r="DM185" s="211">
        <v>10130.584024758389</v>
      </c>
      <c r="DN185" s="211">
        <v>10130.584024758389</v>
      </c>
      <c r="DO185" s="211">
        <v>10130.584024758389</v>
      </c>
      <c r="DP185" s="211">
        <v>10130.584024758389</v>
      </c>
      <c r="DQ185" s="211">
        <v>10130.584024758389</v>
      </c>
      <c r="DR185" s="211">
        <v>10130.584024758389</v>
      </c>
      <c r="DS185" s="211">
        <v>10130.584024758389</v>
      </c>
      <c r="DT185" s="211">
        <v>10130.584024758389</v>
      </c>
      <c r="DU185" s="211">
        <v>10130.584024758389</v>
      </c>
      <c r="DV185" s="211">
        <v>10130.584024758389</v>
      </c>
      <c r="DW185" s="211">
        <v>10130.584024758389</v>
      </c>
      <c r="DX185" s="211">
        <v>10130.584024758389</v>
      </c>
      <c r="DY185" s="211">
        <v>10130.584024758389</v>
      </c>
      <c r="DZ185" s="211">
        <v>10130.584024758389</v>
      </c>
      <c r="EA185" s="211">
        <v>10130.584024758389</v>
      </c>
      <c r="EB185" s="211">
        <v>10130.584024758389</v>
      </c>
    </row>
    <row r="186" spans="1:132" ht="22.5" x14ac:dyDescent="0.2">
      <c r="A186" s="209">
        <v>10</v>
      </c>
      <c r="B186" s="209" t="s">
        <v>1058</v>
      </c>
      <c r="C186" s="210">
        <v>0.28274117569839596</v>
      </c>
      <c r="D186" s="210">
        <v>0.28274117569839596</v>
      </c>
      <c r="E186" s="210">
        <v>0.28274117569839596</v>
      </c>
      <c r="F186" s="210">
        <v>0.28274117569839596</v>
      </c>
      <c r="G186" s="210">
        <v>0.28274117569839596</v>
      </c>
      <c r="H186" s="210">
        <v>0.28274117569839596</v>
      </c>
      <c r="I186" s="210">
        <v>0.28274117569839596</v>
      </c>
      <c r="J186" s="210">
        <v>0.28274117569839596</v>
      </c>
      <c r="K186" s="210">
        <v>0.28274117569839596</v>
      </c>
      <c r="L186" s="210">
        <v>0.28274117569839596</v>
      </c>
      <c r="M186" s="210">
        <v>0.28274117569839596</v>
      </c>
      <c r="N186" s="210">
        <v>0.28274117569839596</v>
      </c>
      <c r="O186" s="210">
        <v>0.28274117569839596</v>
      </c>
      <c r="P186" s="210">
        <v>0.28274117569839596</v>
      </c>
      <c r="Q186" s="210">
        <v>0.28274117569839596</v>
      </c>
      <c r="R186" s="210">
        <v>0.28274117569839596</v>
      </c>
      <c r="S186" s="210">
        <v>0.28274117569839596</v>
      </c>
      <c r="T186" s="210">
        <v>0.28274117569839596</v>
      </c>
      <c r="U186" s="210">
        <v>0.28274117569839596</v>
      </c>
      <c r="V186" s="210">
        <v>0.28274117569839596</v>
      </c>
      <c r="W186" s="210">
        <v>0.28274117569839596</v>
      </c>
      <c r="X186" s="210">
        <v>0.28274117569839596</v>
      </c>
      <c r="Y186" s="210">
        <v>0.28274117569839596</v>
      </c>
      <c r="Z186" s="210">
        <v>0.28274117569839596</v>
      </c>
      <c r="AA186" s="210">
        <v>0.28274117569839596</v>
      </c>
      <c r="AB186" s="210">
        <v>0.28274117569839596</v>
      </c>
      <c r="AC186" s="210">
        <v>0.29069767441860467</v>
      </c>
      <c r="AD186" s="210">
        <v>0.29069767441860467</v>
      </c>
      <c r="AE186" s="210">
        <v>0.29069767441860467</v>
      </c>
      <c r="AF186" s="210">
        <v>0.29069767441860467</v>
      </c>
      <c r="AG186" s="210">
        <v>0.29069767441860467</v>
      </c>
      <c r="AH186" s="210">
        <v>0.29069767441860467</v>
      </c>
      <c r="AI186" s="210">
        <v>0.29069767441860467</v>
      </c>
      <c r="AJ186" s="210">
        <v>0.29069767441860467</v>
      </c>
      <c r="AK186" s="210">
        <v>0.29069767441860467</v>
      </c>
      <c r="AL186" s="210">
        <v>0.29069767441860467</v>
      </c>
      <c r="AM186" s="210">
        <v>0.29069767441860467</v>
      </c>
      <c r="AN186" s="210">
        <v>0.29069767441860467</v>
      </c>
      <c r="AO186" s="210">
        <v>0.29069767441860467</v>
      </c>
      <c r="AP186" s="210">
        <v>0.29069767441860467</v>
      </c>
      <c r="AQ186" s="210">
        <v>0.29069767441860467</v>
      </c>
      <c r="AR186" s="210">
        <v>0.29069767441860467</v>
      </c>
      <c r="AS186" s="210">
        <v>0.29069767441860467</v>
      </c>
      <c r="AT186" s="210">
        <v>0.29069767441860467</v>
      </c>
      <c r="AU186" s="210">
        <v>0.29069767441860467</v>
      </c>
      <c r="AV186" s="210">
        <v>0.29069767441860467</v>
      </c>
      <c r="AW186" s="210">
        <v>0.29069767441860467</v>
      </c>
      <c r="AX186" s="210">
        <v>0.29069767441860467</v>
      </c>
      <c r="AY186" s="210">
        <v>0.29069767441860467</v>
      </c>
      <c r="AZ186" s="210">
        <v>0.29069767441860467</v>
      </c>
      <c r="BA186" s="210">
        <v>0.29069767441860467</v>
      </c>
      <c r="BB186" s="210">
        <v>0.29069767441860467</v>
      </c>
      <c r="BC186" s="211">
        <v>159.61862931519323</v>
      </c>
      <c r="BD186" s="211">
        <v>159.61862931519323</v>
      </c>
      <c r="BE186" s="211">
        <v>159.61862931519323</v>
      </c>
      <c r="BF186" s="211">
        <v>159.61862931519323</v>
      </c>
      <c r="BG186" s="211">
        <v>159.61862931519323</v>
      </c>
      <c r="BH186" s="211">
        <v>159.61862931519323</v>
      </c>
      <c r="BI186" s="211">
        <v>159.61862931519323</v>
      </c>
      <c r="BJ186" s="211">
        <v>159.61862931519323</v>
      </c>
      <c r="BK186" s="211">
        <v>159.61862931519323</v>
      </c>
      <c r="BL186" s="211">
        <v>159.61862931519323</v>
      </c>
      <c r="BM186" s="211">
        <v>159.61862931519323</v>
      </c>
      <c r="BN186" s="211">
        <v>159.61862931519323</v>
      </c>
      <c r="BO186" s="211">
        <v>159.61862931519323</v>
      </c>
      <c r="BP186" s="211">
        <v>159.61862931519323</v>
      </c>
      <c r="BQ186" s="211">
        <v>159.61862931519323</v>
      </c>
      <c r="BR186" s="211">
        <v>159.61862931519323</v>
      </c>
      <c r="BS186" s="211">
        <v>159.61862931519323</v>
      </c>
      <c r="BT186" s="211">
        <v>159.61862931519323</v>
      </c>
      <c r="BU186" s="211">
        <v>159.61862931519323</v>
      </c>
      <c r="BV186" s="211">
        <v>159.61862931519323</v>
      </c>
      <c r="BW186" s="211">
        <v>159.61862931519323</v>
      </c>
      <c r="BX186" s="211">
        <v>159.61862931519323</v>
      </c>
      <c r="BY186" s="211">
        <v>159.61862931519323</v>
      </c>
      <c r="BZ186" s="211">
        <v>159.61862931519323</v>
      </c>
      <c r="CA186" s="211">
        <v>159.61862931519323</v>
      </c>
      <c r="CB186" s="211">
        <v>159.61862931519323</v>
      </c>
      <c r="CC186" s="211">
        <v>4.6926728203530477</v>
      </c>
      <c r="CD186" s="211">
        <v>4.6926728203530477</v>
      </c>
      <c r="CE186" s="211">
        <v>4.6926728203530477</v>
      </c>
      <c r="CF186" s="211">
        <v>4.6926728203530477</v>
      </c>
      <c r="CG186" s="211">
        <v>4.6926728203530477</v>
      </c>
      <c r="CH186" s="211">
        <v>4.6926728203530477</v>
      </c>
      <c r="CI186" s="211">
        <v>4.6926728203530477</v>
      </c>
      <c r="CJ186" s="211">
        <v>4.6926728203530477</v>
      </c>
      <c r="CK186" s="211">
        <v>4.6926728203530477</v>
      </c>
      <c r="CL186" s="211">
        <v>4.6926728203530477</v>
      </c>
      <c r="CM186" s="211">
        <v>4.6926728203530477</v>
      </c>
      <c r="CN186" s="211">
        <v>4.6926728203530477</v>
      </c>
      <c r="CO186" s="211">
        <v>4.6926728203530477</v>
      </c>
      <c r="CP186" s="211">
        <v>4.6926728203530477</v>
      </c>
      <c r="CQ186" s="211">
        <v>4.6926728203530477</v>
      </c>
      <c r="CR186" s="211">
        <v>4.6926728203530477</v>
      </c>
      <c r="CS186" s="211">
        <v>4.6926728203530477</v>
      </c>
      <c r="CT186" s="211">
        <v>4.6926728203530477</v>
      </c>
      <c r="CU186" s="211">
        <v>4.6926728203530477</v>
      </c>
      <c r="CV186" s="211">
        <v>4.6926728203530477</v>
      </c>
      <c r="CW186" s="211">
        <v>4.6926728203530477</v>
      </c>
      <c r="CX186" s="211">
        <v>4.6926728203530477</v>
      </c>
      <c r="CY186" s="211">
        <v>4.6926728203530477</v>
      </c>
      <c r="CZ186" s="211">
        <v>4.6926728203530477</v>
      </c>
      <c r="DA186" s="211">
        <v>4.6926728203530477</v>
      </c>
      <c r="DB186" s="211">
        <v>4.6926728203530477</v>
      </c>
      <c r="DC186" s="211">
        <v>1671.4080491164268</v>
      </c>
      <c r="DD186" s="211">
        <v>1671.4080491164268</v>
      </c>
      <c r="DE186" s="211">
        <v>1671.4080491164268</v>
      </c>
      <c r="DF186" s="211">
        <v>1671.4080491164268</v>
      </c>
      <c r="DG186" s="211">
        <v>1671.4080491164268</v>
      </c>
      <c r="DH186" s="211">
        <v>1671.4080491164268</v>
      </c>
      <c r="DI186" s="211">
        <v>1671.4080491164268</v>
      </c>
      <c r="DJ186" s="211">
        <v>1671.4080491164268</v>
      </c>
      <c r="DK186" s="211">
        <v>1671.4080491164268</v>
      </c>
      <c r="DL186" s="211">
        <v>1671.4080491164268</v>
      </c>
      <c r="DM186" s="211">
        <v>1671.4080491164268</v>
      </c>
      <c r="DN186" s="211">
        <v>1671.4080491164268</v>
      </c>
      <c r="DO186" s="211">
        <v>1671.4080491164268</v>
      </c>
      <c r="DP186" s="211">
        <v>1671.4080491164268</v>
      </c>
      <c r="DQ186" s="211">
        <v>1671.4080491164268</v>
      </c>
      <c r="DR186" s="211">
        <v>1671.4080491164268</v>
      </c>
      <c r="DS186" s="211">
        <v>1671.4080491164268</v>
      </c>
      <c r="DT186" s="211">
        <v>1671.4080491164268</v>
      </c>
      <c r="DU186" s="211">
        <v>1671.4080491164268</v>
      </c>
      <c r="DV186" s="211">
        <v>1671.4080491164268</v>
      </c>
      <c r="DW186" s="211">
        <v>1671.4080491164268</v>
      </c>
      <c r="DX186" s="211">
        <v>1671.4080491164268</v>
      </c>
      <c r="DY186" s="211">
        <v>1671.4080491164268</v>
      </c>
      <c r="DZ186" s="211">
        <v>1671.4080491164268</v>
      </c>
      <c r="EA186" s="211">
        <v>1671.4080491164268</v>
      </c>
      <c r="EB186" s="211">
        <v>1671.4080491164268</v>
      </c>
    </row>
    <row r="187" spans="1:132" ht="22.5" x14ac:dyDescent="0.2">
      <c r="A187" s="209">
        <v>11</v>
      </c>
      <c r="B187" s="209" t="s">
        <v>1059</v>
      </c>
      <c r="C187" s="210">
        <v>0.28274117569839596</v>
      </c>
      <c r="D187" s="210">
        <v>0.28274117569839596</v>
      </c>
      <c r="E187" s="210">
        <v>0.28274117569839596</v>
      </c>
      <c r="F187" s="210">
        <v>0.28274117569839596</v>
      </c>
      <c r="G187" s="210">
        <v>0.28274117569839596</v>
      </c>
      <c r="H187" s="210">
        <v>0.28274117569839596</v>
      </c>
      <c r="I187" s="210">
        <v>0.25979849915409026</v>
      </c>
      <c r="J187" s="210">
        <v>0.25979849915409026</v>
      </c>
      <c r="K187" s="210">
        <v>0.25979849915409026</v>
      </c>
      <c r="L187" s="210">
        <v>0.25979849915409026</v>
      </c>
      <c r="M187" s="210">
        <v>0.25979849915409026</v>
      </c>
      <c r="N187" s="210">
        <v>0.25979849915409026</v>
      </c>
      <c r="O187" s="210">
        <v>0.25979849915409026</v>
      </c>
      <c r="P187" s="210">
        <v>0.25979849915409026</v>
      </c>
      <c r="Q187" s="210">
        <v>0.25979849915409026</v>
      </c>
      <c r="R187" s="210">
        <v>0.25979849915409026</v>
      </c>
      <c r="S187" s="210">
        <v>0.25979849915409026</v>
      </c>
      <c r="T187" s="210">
        <v>0.25979849915409026</v>
      </c>
      <c r="U187" s="210">
        <v>0.25979849915409026</v>
      </c>
      <c r="V187" s="210">
        <v>0.25979849915409026</v>
      </c>
      <c r="W187" s="210">
        <v>0.25979849915409026</v>
      </c>
      <c r="X187" s="210">
        <v>0.25979849915409026</v>
      </c>
      <c r="Y187" s="210">
        <v>0.25979849915409026</v>
      </c>
      <c r="Z187" s="210">
        <v>0.25979849915409026</v>
      </c>
      <c r="AA187" s="210">
        <v>0.25979849915409026</v>
      </c>
      <c r="AB187" s="210">
        <v>0.25979849915409026</v>
      </c>
      <c r="AC187" s="210">
        <v>0.14121962402567628</v>
      </c>
      <c r="AD187" s="210">
        <v>0.14121962402567628</v>
      </c>
      <c r="AE187" s="210">
        <v>0.14121962402567628</v>
      </c>
      <c r="AF187" s="210">
        <v>0.14121962402567628</v>
      </c>
      <c r="AG187" s="210">
        <v>0.14121962402567628</v>
      </c>
      <c r="AH187" s="210">
        <v>0.14121962402567628</v>
      </c>
      <c r="AI187" s="210">
        <v>0</v>
      </c>
      <c r="AJ187" s="210">
        <v>0</v>
      </c>
      <c r="AK187" s="210">
        <v>0</v>
      </c>
      <c r="AL187" s="210">
        <v>0</v>
      </c>
      <c r="AM187" s="210">
        <v>0</v>
      </c>
      <c r="AN187" s="210">
        <v>0</v>
      </c>
      <c r="AO187" s="210">
        <v>0</v>
      </c>
      <c r="AP187" s="210">
        <v>0</v>
      </c>
      <c r="AQ187" s="210">
        <v>0</v>
      </c>
      <c r="AR187" s="210">
        <v>0</v>
      </c>
      <c r="AS187" s="210">
        <v>0</v>
      </c>
      <c r="AT187" s="210">
        <v>0</v>
      </c>
      <c r="AU187" s="210">
        <v>0</v>
      </c>
      <c r="AV187" s="210">
        <v>0</v>
      </c>
      <c r="AW187" s="210">
        <v>0</v>
      </c>
      <c r="AX187" s="210">
        <v>0</v>
      </c>
      <c r="AY187" s="210">
        <v>0</v>
      </c>
      <c r="AZ187" s="210">
        <v>0</v>
      </c>
      <c r="BA187" s="210">
        <v>0</v>
      </c>
      <c r="BB187" s="210">
        <v>0</v>
      </c>
      <c r="BC187" s="211">
        <v>315.5310097072134</v>
      </c>
      <c r="BD187" s="211">
        <v>315.5310097072134</v>
      </c>
      <c r="BE187" s="211">
        <v>315.5310097072134</v>
      </c>
      <c r="BF187" s="211">
        <v>315.5310097072134</v>
      </c>
      <c r="BG187" s="211">
        <v>315.5310097072134</v>
      </c>
      <c r="BH187" s="211">
        <v>315.5310097072134</v>
      </c>
      <c r="BI187" s="211">
        <v>161.77083333333331</v>
      </c>
      <c r="BJ187" s="211">
        <v>161.77083333333331</v>
      </c>
      <c r="BK187" s="211">
        <v>161.77083333333331</v>
      </c>
      <c r="BL187" s="211">
        <v>161.77083333333331</v>
      </c>
      <c r="BM187" s="211">
        <v>161.77083333333331</v>
      </c>
      <c r="BN187" s="211">
        <v>161.77083333333331</v>
      </c>
      <c r="BO187" s="211">
        <v>161.77083333333331</v>
      </c>
      <c r="BP187" s="211">
        <v>161.77083333333331</v>
      </c>
      <c r="BQ187" s="211">
        <v>161.77083333333331</v>
      </c>
      <c r="BR187" s="211">
        <v>161.77083333333331</v>
      </c>
      <c r="BS187" s="211">
        <v>161.77083333333331</v>
      </c>
      <c r="BT187" s="211">
        <v>161.77083333333331</v>
      </c>
      <c r="BU187" s="211">
        <v>161.77083333333331</v>
      </c>
      <c r="BV187" s="211">
        <v>161.77083333333331</v>
      </c>
      <c r="BW187" s="211">
        <v>161.77083333333331</v>
      </c>
      <c r="BX187" s="211">
        <v>161.77083333333331</v>
      </c>
      <c r="BY187" s="211">
        <v>161.77083333333331</v>
      </c>
      <c r="BZ187" s="211">
        <v>161.77083333333331</v>
      </c>
      <c r="CA187" s="211">
        <v>161.77083333333331</v>
      </c>
      <c r="CB187" s="211">
        <v>161.77083333333331</v>
      </c>
      <c r="CC187" s="211">
        <v>3.2746617454832085</v>
      </c>
      <c r="CD187" s="211">
        <v>3.2746617454832085</v>
      </c>
      <c r="CE187" s="211">
        <v>3.2746617454832085</v>
      </c>
      <c r="CF187" s="211">
        <v>3.2746617454832085</v>
      </c>
      <c r="CG187" s="211">
        <v>3.2746617454832085</v>
      </c>
      <c r="CH187" s="211">
        <v>3.2746617454832085</v>
      </c>
      <c r="CI187" s="211">
        <v>3.2746617454832085</v>
      </c>
      <c r="CJ187" s="211">
        <v>3.1672270941891862</v>
      </c>
      <c r="CK187" s="211">
        <v>3.1672270941891862</v>
      </c>
      <c r="CL187" s="211">
        <v>3.1672270941891862</v>
      </c>
      <c r="CM187" s="211">
        <v>3.1672270941891862</v>
      </c>
      <c r="CN187" s="211">
        <v>3.1672270941891862</v>
      </c>
      <c r="CO187" s="211">
        <v>3.1672270941891862</v>
      </c>
      <c r="CP187" s="211">
        <v>3.1672270941891862</v>
      </c>
      <c r="CQ187" s="211">
        <v>3.1672270941891862</v>
      </c>
      <c r="CR187" s="211">
        <v>3.1672270941891862</v>
      </c>
      <c r="CS187" s="211">
        <v>3.1672270941891862</v>
      </c>
      <c r="CT187" s="211">
        <v>3.1672270941891862</v>
      </c>
      <c r="CU187" s="211">
        <v>3.1672270941891862</v>
      </c>
      <c r="CV187" s="211">
        <v>3.1672270941891862</v>
      </c>
      <c r="CW187" s="211">
        <v>3.1672270941891862</v>
      </c>
      <c r="CX187" s="211">
        <v>3.1672270941891862</v>
      </c>
      <c r="CY187" s="211">
        <v>3.1672270941891862</v>
      </c>
      <c r="CZ187" s="211">
        <v>3.1672270941891862</v>
      </c>
      <c r="DA187" s="211">
        <v>3.1672270941891862</v>
      </c>
      <c r="DB187" s="211">
        <v>3.1672270941891862</v>
      </c>
      <c r="DC187" s="211">
        <v>1935.9145306947626</v>
      </c>
      <c r="DD187" s="211">
        <v>1935.9145306947626</v>
      </c>
      <c r="DE187" s="211">
        <v>1935.9145306947626</v>
      </c>
      <c r="DF187" s="211">
        <v>1935.9145306947626</v>
      </c>
      <c r="DG187" s="211">
        <v>1935.9145306947626</v>
      </c>
      <c r="DH187" s="211">
        <v>1935.9145306947626</v>
      </c>
      <c r="DI187" s="211">
        <v>1935.9145306947626</v>
      </c>
      <c r="DJ187" s="211">
        <v>1872.4013135427626</v>
      </c>
      <c r="DK187" s="211">
        <v>1872.4013135427626</v>
      </c>
      <c r="DL187" s="211">
        <v>1872.4013135427626</v>
      </c>
      <c r="DM187" s="211">
        <v>1872.4013135427626</v>
      </c>
      <c r="DN187" s="211">
        <v>1872.4013135427626</v>
      </c>
      <c r="DO187" s="211">
        <v>1872.4013135427626</v>
      </c>
      <c r="DP187" s="211">
        <v>1872.4013135427626</v>
      </c>
      <c r="DQ187" s="211">
        <v>1872.4013135427626</v>
      </c>
      <c r="DR187" s="211">
        <v>1872.4013135427626</v>
      </c>
      <c r="DS187" s="211">
        <v>1872.4013135427626</v>
      </c>
      <c r="DT187" s="211">
        <v>1872.4013135427626</v>
      </c>
      <c r="DU187" s="211">
        <v>1872.4013135427626</v>
      </c>
      <c r="DV187" s="211">
        <v>1872.4013135427626</v>
      </c>
      <c r="DW187" s="211">
        <v>1872.4013135427626</v>
      </c>
      <c r="DX187" s="211">
        <v>1872.4013135427626</v>
      </c>
      <c r="DY187" s="211">
        <v>1872.4013135427626</v>
      </c>
      <c r="DZ187" s="211">
        <v>1872.4013135427626</v>
      </c>
      <c r="EA187" s="211">
        <v>1872.4013135427626</v>
      </c>
      <c r="EB187" s="211">
        <v>1872.4013135427626</v>
      </c>
    </row>
    <row r="188" spans="1:132" ht="22.5" x14ac:dyDescent="0.2">
      <c r="A188" s="209">
        <v>12</v>
      </c>
      <c r="B188" s="209" t="s">
        <v>1060</v>
      </c>
      <c r="C188" s="210">
        <v>0.28274117569839596</v>
      </c>
      <c r="D188" s="210">
        <v>0.28274117569839596</v>
      </c>
      <c r="E188" s="210">
        <v>0.28274117569839596</v>
      </c>
      <c r="F188" s="210">
        <v>0.28274117569839596</v>
      </c>
      <c r="G188" s="210">
        <v>0.28274117569839596</v>
      </c>
      <c r="H188" s="210">
        <v>0.28274117569839596</v>
      </c>
      <c r="I188" s="210">
        <v>0.28274117569839596</v>
      </c>
      <c r="J188" s="210">
        <v>0.28274117569839596</v>
      </c>
      <c r="K188" s="210">
        <v>0.28274117569839596</v>
      </c>
      <c r="L188" s="210">
        <v>0.28274117569839596</v>
      </c>
      <c r="M188" s="210">
        <v>0.28274117569839596</v>
      </c>
      <c r="N188" s="210">
        <v>0.28274117569839596</v>
      </c>
      <c r="O188" s="210">
        <v>0.28274117569839596</v>
      </c>
      <c r="P188" s="210">
        <v>0.28274117569839596</v>
      </c>
      <c r="Q188" s="210">
        <v>0.28274117569839596</v>
      </c>
      <c r="R188" s="210">
        <v>0.28274117569839596</v>
      </c>
      <c r="S188" s="210">
        <v>0.28274117569839596</v>
      </c>
      <c r="T188" s="210">
        <v>0.28274117569839596</v>
      </c>
      <c r="U188" s="210">
        <v>0.28274117569839596</v>
      </c>
      <c r="V188" s="210">
        <v>0.28274117569839596</v>
      </c>
      <c r="W188" s="210">
        <v>0.28274117569839596</v>
      </c>
      <c r="X188" s="210">
        <v>0.28274117569839596</v>
      </c>
      <c r="Y188" s="210">
        <v>0.28274117569839596</v>
      </c>
      <c r="Z188" s="210">
        <v>0.28274117569839596</v>
      </c>
      <c r="AA188" s="210">
        <v>0.28274117569839596</v>
      </c>
      <c r="AB188" s="210">
        <v>0.28274117569839596</v>
      </c>
      <c r="AC188" s="210">
        <v>0.20951183741881413</v>
      </c>
      <c r="AD188" s="210">
        <v>0.20951183741881413</v>
      </c>
      <c r="AE188" s="210">
        <v>0.20951183741881413</v>
      </c>
      <c r="AF188" s="210">
        <v>0.20951183741881413</v>
      </c>
      <c r="AG188" s="210">
        <v>0.20951183741881413</v>
      </c>
      <c r="AH188" s="210">
        <v>0.20951183741881413</v>
      </c>
      <c r="AI188" s="210">
        <v>0.20951183741881413</v>
      </c>
      <c r="AJ188" s="210">
        <v>0.20951183741881413</v>
      </c>
      <c r="AK188" s="210">
        <v>0.20951183741881413</v>
      </c>
      <c r="AL188" s="210">
        <v>0.20951183741881413</v>
      </c>
      <c r="AM188" s="210">
        <v>0.20951183741881413</v>
      </c>
      <c r="AN188" s="210">
        <v>0.20951183741881413</v>
      </c>
      <c r="AO188" s="210">
        <v>0.20951183741881413</v>
      </c>
      <c r="AP188" s="210">
        <v>0.20951183741881413</v>
      </c>
      <c r="AQ188" s="210">
        <v>0.20951183741881413</v>
      </c>
      <c r="AR188" s="210">
        <v>0.20951183741881413</v>
      </c>
      <c r="AS188" s="210">
        <v>0.20951183741881413</v>
      </c>
      <c r="AT188" s="210">
        <v>0.20951183741881413</v>
      </c>
      <c r="AU188" s="210">
        <v>0.20951183741881413</v>
      </c>
      <c r="AV188" s="210">
        <v>0.20951183741881413</v>
      </c>
      <c r="AW188" s="210">
        <v>0.20951183741881413</v>
      </c>
      <c r="AX188" s="210">
        <v>0.20951183741881413</v>
      </c>
      <c r="AY188" s="210">
        <v>0.20951183741881413</v>
      </c>
      <c r="AZ188" s="210">
        <v>0.20951183741881413</v>
      </c>
      <c r="BA188" s="210">
        <v>0.20951183741881413</v>
      </c>
      <c r="BB188" s="210">
        <v>0.20951183741881413</v>
      </c>
      <c r="BC188" s="211">
        <v>154.27255940512487</v>
      </c>
      <c r="BD188" s="211">
        <v>154.27255940512487</v>
      </c>
      <c r="BE188" s="211">
        <v>154.27255940512487</v>
      </c>
      <c r="BF188" s="211">
        <v>154.27255940512487</v>
      </c>
      <c r="BG188" s="211">
        <v>154.27255940512487</v>
      </c>
      <c r="BH188" s="211">
        <v>154.27255940512487</v>
      </c>
      <c r="BI188" s="211">
        <v>154.27255940512487</v>
      </c>
      <c r="BJ188" s="211">
        <v>154.27255940512487</v>
      </c>
      <c r="BK188" s="211">
        <v>154.27255940512487</v>
      </c>
      <c r="BL188" s="211">
        <v>154.27255940512487</v>
      </c>
      <c r="BM188" s="211">
        <v>154.27255940512487</v>
      </c>
      <c r="BN188" s="211">
        <v>154.27255940512487</v>
      </c>
      <c r="BO188" s="211">
        <v>154.27255940512487</v>
      </c>
      <c r="BP188" s="211">
        <v>154.27255940512487</v>
      </c>
      <c r="BQ188" s="211">
        <v>154.27255940512487</v>
      </c>
      <c r="BR188" s="211">
        <v>154.27255940512487</v>
      </c>
      <c r="BS188" s="211">
        <v>154.27255940512487</v>
      </c>
      <c r="BT188" s="211">
        <v>154.27255940512487</v>
      </c>
      <c r="BU188" s="211">
        <v>154.27255940512487</v>
      </c>
      <c r="BV188" s="211">
        <v>154.27255940512487</v>
      </c>
      <c r="BW188" s="211">
        <v>154.27255940512487</v>
      </c>
      <c r="BX188" s="211">
        <v>154.27255940512487</v>
      </c>
      <c r="BY188" s="211">
        <v>154.27255940512487</v>
      </c>
      <c r="BZ188" s="211">
        <v>154.27255940512487</v>
      </c>
      <c r="CA188" s="211">
        <v>154.27255940512487</v>
      </c>
      <c r="CB188" s="211">
        <v>154.27255940512487</v>
      </c>
      <c r="CC188" s="211">
        <v>2.7415060909878881</v>
      </c>
      <c r="CD188" s="211">
        <v>2.7415060909878881</v>
      </c>
      <c r="CE188" s="211">
        <v>2.7415060909878881</v>
      </c>
      <c r="CF188" s="211">
        <v>2.7415060909878881</v>
      </c>
      <c r="CG188" s="211">
        <v>2.7415060909878881</v>
      </c>
      <c r="CH188" s="211">
        <v>2.7415060909878881</v>
      </c>
      <c r="CI188" s="211">
        <v>2.7415060909878881</v>
      </c>
      <c r="CJ188" s="211">
        <v>2.7415060909878881</v>
      </c>
      <c r="CK188" s="211">
        <v>2.7415060909878881</v>
      </c>
      <c r="CL188" s="211">
        <v>2.7415060909878881</v>
      </c>
      <c r="CM188" s="211">
        <v>2.7415060909878881</v>
      </c>
      <c r="CN188" s="211">
        <v>2.7415060909878881</v>
      </c>
      <c r="CO188" s="211">
        <v>2.7415060909878881</v>
      </c>
      <c r="CP188" s="211">
        <v>2.7415060909878881</v>
      </c>
      <c r="CQ188" s="211">
        <v>2.7415060909878881</v>
      </c>
      <c r="CR188" s="211">
        <v>2.7415060909878881</v>
      </c>
      <c r="CS188" s="211">
        <v>2.7415060909878881</v>
      </c>
      <c r="CT188" s="211">
        <v>2.7415060909878881</v>
      </c>
      <c r="CU188" s="211">
        <v>2.7415060909878881</v>
      </c>
      <c r="CV188" s="211">
        <v>2.7415060909878881</v>
      </c>
      <c r="CW188" s="211">
        <v>2.7415060909878881</v>
      </c>
      <c r="CX188" s="211">
        <v>2.7415060909878881</v>
      </c>
      <c r="CY188" s="211">
        <v>2.7415060909878881</v>
      </c>
      <c r="CZ188" s="211">
        <v>2.7415060909878881</v>
      </c>
      <c r="DA188" s="211">
        <v>2.7415060909878881</v>
      </c>
      <c r="DB188" s="211">
        <v>2.7415060909878881</v>
      </c>
      <c r="DC188" s="211">
        <v>1151.4627147819135</v>
      </c>
      <c r="DD188" s="211">
        <v>1151.4627147819135</v>
      </c>
      <c r="DE188" s="211">
        <v>1151.4627147819135</v>
      </c>
      <c r="DF188" s="211">
        <v>1151.4627147819135</v>
      </c>
      <c r="DG188" s="211">
        <v>1151.4627147819135</v>
      </c>
      <c r="DH188" s="211">
        <v>1151.4627147819135</v>
      </c>
      <c r="DI188" s="211">
        <v>1151.4627147819135</v>
      </c>
      <c r="DJ188" s="211">
        <v>1151.4627147819135</v>
      </c>
      <c r="DK188" s="211">
        <v>1151.4627147819135</v>
      </c>
      <c r="DL188" s="211">
        <v>1151.4627147819135</v>
      </c>
      <c r="DM188" s="211">
        <v>1151.4627147819135</v>
      </c>
      <c r="DN188" s="211">
        <v>1151.4627147819135</v>
      </c>
      <c r="DO188" s="211">
        <v>1151.4627147819135</v>
      </c>
      <c r="DP188" s="211">
        <v>1151.4627147819135</v>
      </c>
      <c r="DQ188" s="211">
        <v>1151.4627147819135</v>
      </c>
      <c r="DR188" s="211">
        <v>1151.4627147819135</v>
      </c>
      <c r="DS188" s="211">
        <v>1151.4627147819135</v>
      </c>
      <c r="DT188" s="211">
        <v>1151.4627147819135</v>
      </c>
      <c r="DU188" s="211">
        <v>1151.4627147819135</v>
      </c>
      <c r="DV188" s="211">
        <v>1151.4627147819135</v>
      </c>
      <c r="DW188" s="211">
        <v>1151.4627147819135</v>
      </c>
      <c r="DX188" s="211">
        <v>1151.4627147819135</v>
      </c>
      <c r="DY188" s="211">
        <v>1151.4627147819135</v>
      </c>
      <c r="DZ188" s="211">
        <v>1151.4627147819135</v>
      </c>
      <c r="EA188" s="211">
        <v>1151.4627147819135</v>
      </c>
      <c r="EB188" s="211">
        <v>1151.4627147819135</v>
      </c>
    </row>
    <row r="189" spans="1:132" ht="22.5" x14ac:dyDescent="0.2">
      <c r="A189" s="209">
        <v>13</v>
      </c>
      <c r="B189" s="209" t="s">
        <v>1063</v>
      </c>
      <c r="C189" s="210">
        <v>0.50454086781029261</v>
      </c>
      <c r="D189" s="210">
        <v>0.50454086781029261</v>
      </c>
      <c r="E189" s="210">
        <v>0.50454086781029261</v>
      </c>
      <c r="F189" s="210">
        <v>0.50454086781029261</v>
      </c>
      <c r="G189" s="210">
        <v>0.50454086781029261</v>
      </c>
      <c r="H189" s="210">
        <v>0.50454086781029261</v>
      </c>
      <c r="I189" s="210">
        <v>0.50454086781029261</v>
      </c>
      <c r="J189" s="210">
        <v>0.50454086781029261</v>
      </c>
      <c r="K189" s="210">
        <v>0.50454086781029261</v>
      </c>
      <c r="L189" s="210">
        <v>0.50454086781029261</v>
      </c>
      <c r="M189" s="210">
        <v>0.50454086781029261</v>
      </c>
      <c r="N189" s="210">
        <v>0.50454086781029261</v>
      </c>
      <c r="O189" s="210">
        <v>0.50454086781029261</v>
      </c>
      <c r="P189" s="210">
        <v>0.50454086781029261</v>
      </c>
      <c r="Q189" s="210">
        <v>0.50454086781029261</v>
      </c>
      <c r="R189" s="210">
        <v>0.50454086781029261</v>
      </c>
      <c r="S189" s="210">
        <v>0.50454086781029261</v>
      </c>
      <c r="T189" s="210">
        <v>0.50454086781029261</v>
      </c>
      <c r="U189" s="210">
        <v>0.50454086781029261</v>
      </c>
      <c r="V189" s="210">
        <v>0.50454086781029261</v>
      </c>
      <c r="W189" s="210">
        <v>0.50454086781029261</v>
      </c>
      <c r="X189" s="210">
        <v>0.50454086781029261</v>
      </c>
      <c r="Y189" s="210">
        <v>0.50454086781029261</v>
      </c>
      <c r="Z189" s="210">
        <v>0.50454086781029261</v>
      </c>
      <c r="AA189" s="210">
        <v>0.50454086781029261</v>
      </c>
      <c r="AB189" s="210">
        <v>0.50454086781029261</v>
      </c>
      <c r="AC189" s="210">
        <v>0</v>
      </c>
      <c r="AD189" s="210">
        <v>0</v>
      </c>
      <c r="AE189" s="210">
        <v>0</v>
      </c>
      <c r="AF189" s="210">
        <v>0</v>
      </c>
      <c r="AG189" s="210">
        <v>0</v>
      </c>
      <c r="AH189" s="210">
        <v>0</v>
      </c>
      <c r="AI189" s="210">
        <v>0</v>
      </c>
      <c r="AJ189" s="210">
        <v>0</v>
      </c>
      <c r="AK189" s="210">
        <v>0</v>
      </c>
      <c r="AL189" s="210">
        <v>0</v>
      </c>
      <c r="AM189" s="210">
        <v>0</v>
      </c>
      <c r="AN189" s="210">
        <v>0</v>
      </c>
      <c r="AO189" s="210">
        <v>0</v>
      </c>
      <c r="AP189" s="210">
        <v>0</v>
      </c>
      <c r="AQ189" s="210">
        <v>0</v>
      </c>
      <c r="AR189" s="210">
        <v>0</v>
      </c>
      <c r="AS189" s="210">
        <v>0</v>
      </c>
      <c r="AT189" s="210">
        <v>0</v>
      </c>
      <c r="AU189" s="210">
        <v>0</v>
      </c>
      <c r="AV189" s="210">
        <v>0</v>
      </c>
      <c r="AW189" s="210">
        <v>0</v>
      </c>
      <c r="AX189" s="210">
        <v>0</v>
      </c>
      <c r="AY189" s="210">
        <v>0</v>
      </c>
      <c r="AZ189" s="210">
        <v>0</v>
      </c>
      <c r="BA189" s="210">
        <v>0</v>
      </c>
      <c r="BB189" s="210">
        <v>0</v>
      </c>
      <c r="BC189" s="211">
        <v>0</v>
      </c>
      <c r="BD189" s="211">
        <v>0</v>
      </c>
      <c r="BE189" s="211">
        <v>0</v>
      </c>
      <c r="BF189" s="211">
        <v>0</v>
      </c>
      <c r="BG189" s="211">
        <v>0</v>
      </c>
      <c r="BH189" s="211">
        <v>0</v>
      </c>
      <c r="BI189" s="211">
        <v>0</v>
      </c>
      <c r="BJ189" s="211">
        <v>0</v>
      </c>
      <c r="BK189" s="211">
        <v>0</v>
      </c>
      <c r="BL189" s="211">
        <v>0</v>
      </c>
      <c r="BM189" s="211">
        <v>0</v>
      </c>
      <c r="BN189" s="211">
        <v>0</v>
      </c>
      <c r="BO189" s="211">
        <v>0</v>
      </c>
      <c r="BP189" s="211">
        <v>0</v>
      </c>
      <c r="BQ189" s="211">
        <v>0</v>
      </c>
      <c r="BR189" s="211">
        <v>0</v>
      </c>
      <c r="BS189" s="211">
        <v>0</v>
      </c>
      <c r="BT189" s="211">
        <v>0</v>
      </c>
      <c r="BU189" s="211">
        <v>0</v>
      </c>
      <c r="BV189" s="211">
        <v>0</v>
      </c>
      <c r="BW189" s="211">
        <v>0</v>
      </c>
      <c r="BX189" s="211">
        <v>0</v>
      </c>
      <c r="BY189" s="211">
        <v>0</v>
      </c>
      <c r="BZ189" s="211">
        <v>0</v>
      </c>
      <c r="CA189" s="211">
        <v>0</v>
      </c>
      <c r="CB189" s="211">
        <v>0</v>
      </c>
      <c r="CC189" s="211">
        <v>1.4363587238802018</v>
      </c>
      <c r="CD189" s="211">
        <v>1.4363587238802018</v>
      </c>
      <c r="CE189" s="211">
        <v>1.4363587238802018</v>
      </c>
      <c r="CF189" s="211">
        <v>1.4363587238802018</v>
      </c>
      <c r="CG189" s="211">
        <v>1.4363587238802018</v>
      </c>
      <c r="CH189" s="211">
        <v>1.4363587238802018</v>
      </c>
      <c r="CI189" s="211">
        <v>1.4363587238802018</v>
      </c>
      <c r="CJ189" s="211">
        <v>1.4363587238802018</v>
      </c>
      <c r="CK189" s="211">
        <v>1.4363587238802018</v>
      </c>
      <c r="CL189" s="211">
        <v>1.4363587238802018</v>
      </c>
      <c r="CM189" s="211">
        <v>1.4363587238802018</v>
      </c>
      <c r="CN189" s="211">
        <v>1.4363587238802018</v>
      </c>
      <c r="CO189" s="211">
        <v>1.4363587238802018</v>
      </c>
      <c r="CP189" s="211">
        <v>1.4363587238802018</v>
      </c>
      <c r="CQ189" s="211">
        <v>1.4363587238802018</v>
      </c>
      <c r="CR189" s="211">
        <v>1.4363587238802018</v>
      </c>
      <c r="CS189" s="211">
        <v>1.4363587238802018</v>
      </c>
      <c r="CT189" s="211">
        <v>1.4363587238802018</v>
      </c>
      <c r="CU189" s="211">
        <v>1.4363587238802018</v>
      </c>
      <c r="CV189" s="211">
        <v>1.4363587238802018</v>
      </c>
      <c r="CW189" s="211">
        <v>1.4363587238802018</v>
      </c>
      <c r="CX189" s="211">
        <v>1.4363587238802018</v>
      </c>
      <c r="CY189" s="211">
        <v>1.4363587238802018</v>
      </c>
      <c r="CZ189" s="211">
        <v>1.4363587238802018</v>
      </c>
      <c r="DA189" s="211">
        <v>1.4363587238802018</v>
      </c>
      <c r="DB189" s="211">
        <v>1.4363587238802018</v>
      </c>
      <c r="DC189" s="211">
        <v>255.8456522562654</v>
      </c>
      <c r="DD189" s="211">
        <v>255.8456522562654</v>
      </c>
      <c r="DE189" s="211">
        <v>255.8456522562654</v>
      </c>
      <c r="DF189" s="211">
        <v>255.8456522562654</v>
      </c>
      <c r="DG189" s="211">
        <v>255.8456522562654</v>
      </c>
      <c r="DH189" s="211">
        <v>255.8456522562654</v>
      </c>
      <c r="DI189" s="211">
        <v>255.8456522562654</v>
      </c>
      <c r="DJ189" s="211">
        <v>255.8456522562654</v>
      </c>
      <c r="DK189" s="211">
        <v>255.8456522562654</v>
      </c>
      <c r="DL189" s="211">
        <v>255.8456522562654</v>
      </c>
      <c r="DM189" s="211">
        <v>255.8456522562654</v>
      </c>
      <c r="DN189" s="211">
        <v>255.8456522562654</v>
      </c>
      <c r="DO189" s="211">
        <v>255.8456522562654</v>
      </c>
      <c r="DP189" s="211">
        <v>255.8456522562654</v>
      </c>
      <c r="DQ189" s="211">
        <v>255.8456522562654</v>
      </c>
      <c r="DR189" s="211">
        <v>255.8456522562654</v>
      </c>
      <c r="DS189" s="211">
        <v>255.8456522562654</v>
      </c>
      <c r="DT189" s="211">
        <v>255.8456522562654</v>
      </c>
      <c r="DU189" s="211">
        <v>255.8456522562654</v>
      </c>
      <c r="DV189" s="211">
        <v>255.8456522562654</v>
      </c>
      <c r="DW189" s="211">
        <v>255.8456522562654</v>
      </c>
      <c r="DX189" s="211">
        <v>255.8456522562654</v>
      </c>
      <c r="DY189" s="211">
        <v>255.8456522562654</v>
      </c>
      <c r="DZ189" s="211">
        <v>255.8456522562654</v>
      </c>
      <c r="EA189" s="211">
        <v>255.8456522562654</v>
      </c>
      <c r="EB189" s="211">
        <v>255.8456522562654</v>
      </c>
    </row>
    <row r="190" spans="1:132" ht="22.5" x14ac:dyDescent="0.2">
      <c r="A190" s="209">
        <v>14</v>
      </c>
      <c r="B190" s="209" t="s">
        <v>1064</v>
      </c>
      <c r="C190" s="210">
        <v>0.28274117569839591</v>
      </c>
      <c r="D190" s="210">
        <v>0.28274117569839591</v>
      </c>
      <c r="E190" s="210">
        <v>0.28274117569839596</v>
      </c>
      <c r="F190" s="210">
        <v>0.28274117569839596</v>
      </c>
      <c r="G190" s="210">
        <v>0.28274117569839596</v>
      </c>
      <c r="H190" s="210">
        <v>0.28274117569839596</v>
      </c>
      <c r="I190" s="210">
        <v>0.28274117569839596</v>
      </c>
      <c r="J190" s="210">
        <v>0.28274117569839596</v>
      </c>
      <c r="K190" s="210">
        <v>0.28274117569839596</v>
      </c>
      <c r="L190" s="210">
        <v>0.28274117569839596</v>
      </c>
      <c r="M190" s="210">
        <v>0.28274117569839596</v>
      </c>
      <c r="N190" s="210">
        <v>0.28274117569839596</v>
      </c>
      <c r="O190" s="210">
        <v>0.28274117569839596</v>
      </c>
      <c r="P190" s="210">
        <v>0.28274117569839596</v>
      </c>
      <c r="Q190" s="210">
        <v>0.28274117569839596</v>
      </c>
      <c r="R190" s="210">
        <v>0.28274117569839596</v>
      </c>
      <c r="S190" s="210">
        <v>0.28274117569839596</v>
      </c>
      <c r="T190" s="210">
        <v>0.28274117569839596</v>
      </c>
      <c r="U190" s="210">
        <v>0.28274117569839596</v>
      </c>
      <c r="V190" s="210">
        <v>0.28274117569839596</v>
      </c>
      <c r="W190" s="210">
        <v>0.28274117569839596</v>
      </c>
      <c r="X190" s="210">
        <v>0.28274117569839596</v>
      </c>
      <c r="Y190" s="210">
        <v>0.28274117569839596</v>
      </c>
      <c r="Z190" s="210">
        <v>0.28274117569839596</v>
      </c>
      <c r="AA190" s="210">
        <v>0.28274117569839596</v>
      </c>
      <c r="AB190" s="210">
        <v>0.28274117569839596</v>
      </c>
      <c r="AC190" s="210">
        <v>0</v>
      </c>
      <c r="AD190" s="210">
        <v>0</v>
      </c>
      <c r="AE190" s="210">
        <v>0</v>
      </c>
      <c r="AF190" s="210">
        <v>0</v>
      </c>
      <c r="AG190" s="210">
        <v>0</v>
      </c>
      <c r="AH190" s="210">
        <v>0</v>
      </c>
      <c r="AI190" s="210">
        <v>0</v>
      </c>
      <c r="AJ190" s="210">
        <v>0</v>
      </c>
      <c r="AK190" s="210">
        <v>0</v>
      </c>
      <c r="AL190" s="210">
        <v>0</v>
      </c>
      <c r="AM190" s="210">
        <v>0</v>
      </c>
      <c r="AN190" s="210">
        <v>0</v>
      </c>
      <c r="AO190" s="210">
        <v>0</v>
      </c>
      <c r="AP190" s="210">
        <v>0</v>
      </c>
      <c r="AQ190" s="210">
        <v>0</v>
      </c>
      <c r="AR190" s="210">
        <v>0</v>
      </c>
      <c r="AS190" s="210">
        <v>0</v>
      </c>
      <c r="AT190" s="210">
        <v>0</v>
      </c>
      <c r="AU190" s="210">
        <v>0</v>
      </c>
      <c r="AV190" s="210">
        <v>0</v>
      </c>
      <c r="AW190" s="210">
        <v>0</v>
      </c>
      <c r="AX190" s="210">
        <v>0</v>
      </c>
      <c r="AY190" s="210">
        <v>0</v>
      </c>
      <c r="AZ190" s="210">
        <v>0</v>
      </c>
      <c r="BA190" s="210">
        <v>0</v>
      </c>
      <c r="BB190" s="210">
        <v>0</v>
      </c>
      <c r="BC190" s="211">
        <v>0</v>
      </c>
      <c r="BD190" s="211">
        <v>0</v>
      </c>
      <c r="BE190" s="211">
        <v>0</v>
      </c>
      <c r="BF190" s="211">
        <v>0</v>
      </c>
      <c r="BG190" s="211">
        <v>0</v>
      </c>
      <c r="BH190" s="211">
        <v>0</v>
      </c>
      <c r="BI190" s="211">
        <v>0</v>
      </c>
      <c r="BJ190" s="211">
        <v>0</v>
      </c>
      <c r="BK190" s="211">
        <v>0</v>
      </c>
      <c r="BL190" s="211">
        <v>0</v>
      </c>
      <c r="BM190" s="211">
        <v>0</v>
      </c>
      <c r="BN190" s="211">
        <v>0</v>
      </c>
      <c r="BO190" s="211">
        <v>0</v>
      </c>
      <c r="BP190" s="211">
        <v>0</v>
      </c>
      <c r="BQ190" s="211">
        <v>0</v>
      </c>
      <c r="BR190" s="211">
        <v>0</v>
      </c>
      <c r="BS190" s="211">
        <v>0</v>
      </c>
      <c r="BT190" s="211">
        <v>0</v>
      </c>
      <c r="BU190" s="211">
        <v>0</v>
      </c>
      <c r="BV190" s="211">
        <v>0</v>
      </c>
      <c r="BW190" s="211">
        <v>0</v>
      </c>
      <c r="BX190" s="211">
        <v>0</v>
      </c>
      <c r="BY190" s="211">
        <v>0</v>
      </c>
      <c r="BZ190" s="211">
        <v>0</v>
      </c>
      <c r="CA190" s="211">
        <v>0</v>
      </c>
      <c r="CB190" s="211">
        <v>0</v>
      </c>
      <c r="CC190" s="211">
        <v>2.0022657971628242</v>
      </c>
      <c r="CD190" s="211">
        <v>2.0022657971628242</v>
      </c>
      <c r="CE190" s="211">
        <v>2.0022657971628242</v>
      </c>
      <c r="CF190" s="211">
        <v>2.0022657971628242</v>
      </c>
      <c r="CG190" s="211">
        <v>2.0022657971628242</v>
      </c>
      <c r="CH190" s="211">
        <v>2.0022657971628242</v>
      </c>
      <c r="CI190" s="211">
        <v>2.0022657971628242</v>
      </c>
      <c r="CJ190" s="211">
        <v>2.0022657971628242</v>
      </c>
      <c r="CK190" s="211">
        <v>2.0022657971628242</v>
      </c>
      <c r="CL190" s="211">
        <v>2.0022657971628242</v>
      </c>
      <c r="CM190" s="211">
        <v>2.0022657971628242</v>
      </c>
      <c r="CN190" s="211">
        <v>2.0022657971628242</v>
      </c>
      <c r="CO190" s="211">
        <v>2.0022657971628242</v>
      </c>
      <c r="CP190" s="211">
        <v>2.0022657971628242</v>
      </c>
      <c r="CQ190" s="211">
        <v>2.0022657971628242</v>
      </c>
      <c r="CR190" s="211">
        <v>2.0022657971628242</v>
      </c>
      <c r="CS190" s="211">
        <v>2.0022657971628242</v>
      </c>
      <c r="CT190" s="211">
        <v>2.0022657971628242</v>
      </c>
      <c r="CU190" s="211">
        <v>2.0022657971628242</v>
      </c>
      <c r="CV190" s="211">
        <v>2.0022657971628242</v>
      </c>
      <c r="CW190" s="211">
        <v>2.0022657971628242</v>
      </c>
      <c r="CX190" s="211">
        <v>2.0022657971628242</v>
      </c>
      <c r="CY190" s="211">
        <v>2.0022657971628242</v>
      </c>
      <c r="CZ190" s="211">
        <v>2.0022657971628242</v>
      </c>
      <c r="DA190" s="211">
        <v>2.0022657971628242</v>
      </c>
      <c r="DB190" s="211">
        <v>2.0022657971628242</v>
      </c>
      <c r="DC190" s="211">
        <v>983.05243843303208</v>
      </c>
      <c r="DD190" s="211">
        <v>983.05243843303208</v>
      </c>
      <c r="DE190" s="211">
        <v>983.05243843303208</v>
      </c>
      <c r="DF190" s="211">
        <v>983.05243843303208</v>
      </c>
      <c r="DG190" s="211">
        <v>983.05243843303208</v>
      </c>
      <c r="DH190" s="211">
        <v>983.05243843303208</v>
      </c>
      <c r="DI190" s="211">
        <v>983.05243843303208</v>
      </c>
      <c r="DJ190" s="211">
        <v>983.05243843303208</v>
      </c>
      <c r="DK190" s="211">
        <v>983.05243843303208</v>
      </c>
      <c r="DL190" s="211">
        <v>983.05243843303208</v>
      </c>
      <c r="DM190" s="211">
        <v>983.05243843303208</v>
      </c>
      <c r="DN190" s="211">
        <v>983.05243843303208</v>
      </c>
      <c r="DO190" s="211">
        <v>983.05243843303208</v>
      </c>
      <c r="DP190" s="211">
        <v>983.05243843303208</v>
      </c>
      <c r="DQ190" s="211">
        <v>983.05243843303208</v>
      </c>
      <c r="DR190" s="211">
        <v>983.05243843303208</v>
      </c>
      <c r="DS190" s="211">
        <v>983.05243843303208</v>
      </c>
      <c r="DT190" s="211">
        <v>983.05243843303208</v>
      </c>
      <c r="DU190" s="211">
        <v>983.05243843303208</v>
      </c>
      <c r="DV190" s="211">
        <v>983.05243843303208</v>
      </c>
      <c r="DW190" s="211">
        <v>983.05243843303208</v>
      </c>
      <c r="DX190" s="211">
        <v>983.05243843303208</v>
      </c>
      <c r="DY190" s="211">
        <v>983.05243843303208</v>
      </c>
      <c r="DZ190" s="211">
        <v>983.05243843303208</v>
      </c>
      <c r="EA190" s="211">
        <v>983.05243843303208</v>
      </c>
      <c r="EB190" s="211">
        <v>983.05243843303208</v>
      </c>
    </row>
    <row r="191" spans="1:132" ht="21" x14ac:dyDescent="0.2">
      <c r="A191" s="212"/>
      <c r="B191" s="522" t="s">
        <v>1066</v>
      </c>
      <c r="C191" s="213">
        <v>0.29138464621122617</v>
      </c>
      <c r="D191" s="213">
        <v>0.29138464621122617</v>
      </c>
      <c r="E191" s="213">
        <v>0.29138464621122617</v>
      </c>
      <c r="F191" s="213">
        <v>0.29138464621122617</v>
      </c>
      <c r="G191" s="213">
        <v>0.29138464621122617</v>
      </c>
      <c r="H191" s="213">
        <v>0.29099907016174631</v>
      </c>
      <c r="I191" s="213">
        <v>0.29023519308258811</v>
      </c>
      <c r="J191" s="213">
        <v>0.27711469487057094</v>
      </c>
      <c r="K191" s="213">
        <v>0.27711469487057094</v>
      </c>
      <c r="L191" s="213">
        <v>0.27711469487057094</v>
      </c>
      <c r="M191" s="213">
        <v>0.27711469487057094</v>
      </c>
      <c r="N191" s="213">
        <v>0.27711469487057094</v>
      </c>
      <c r="O191" s="213">
        <v>0.27711469487057094</v>
      </c>
      <c r="P191" s="213">
        <v>0.27711469487057094</v>
      </c>
      <c r="Q191" s="213">
        <v>0.27711469487057094</v>
      </c>
      <c r="R191" s="213">
        <v>0.27711469487057094</v>
      </c>
      <c r="S191" s="213">
        <v>0.27711469487057094</v>
      </c>
      <c r="T191" s="213">
        <v>0.27711469487057094</v>
      </c>
      <c r="U191" s="213">
        <v>0.27711469487057094</v>
      </c>
      <c r="V191" s="213">
        <v>0.27711469487057094</v>
      </c>
      <c r="W191" s="213">
        <v>0.27711469487057094</v>
      </c>
      <c r="X191" s="213">
        <v>0.27711469487057094</v>
      </c>
      <c r="Y191" s="213">
        <v>0.27711469487057094</v>
      </c>
      <c r="Z191" s="213">
        <v>0.27711469487057094</v>
      </c>
      <c r="AA191" s="213">
        <v>0.27711469487057094</v>
      </c>
      <c r="AB191" s="213">
        <v>0.27711469487057094</v>
      </c>
      <c r="AC191" s="213">
        <v>0.14792082984984456</v>
      </c>
      <c r="AD191" s="213">
        <v>0.14792082984984456</v>
      </c>
      <c r="AE191" s="213">
        <v>0.14792082984984456</v>
      </c>
      <c r="AF191" s="213">
        <v>0.14792082984984456</v>
      </c>
      <c r="AG191" s="213">
        <v>0.14792082984984456</v>
      </c>
      <c r="AH191" s="213">
        <v>0.12716243739343533</v>
      </c>
      <c r="AI191" s="213">
        <v>6.0770235951993698E-2</v>
      </c>
      <c r="AJ191" s="213">
        <v>7.7128907278134363E-3</v>
      </c>
      <c r="AK191" s="213">
        <v>7.7128907278134363E-3</v>
      </c>
      <c r="AL191" s="213">
        <v>7.7128907278134363E-3</v>
      </c>
      <c r="AM191" s="213">
        <v>7.7128907278134363E-3</v>
      </c>
      <c r="AN191" s="213">
        <v>7.7128907278134363E-3</v>
      </c>
      <c r="AO191" s="213">
        <v>7.7128907278134363E-3</v>
      </c>
      <c r="AP191" s="213">
        <v>7.7128907278134363E-3</v>
      </c>
      <c r="AQ191" s="213">
        <v>7.7128907278134363E-3</v>
      </c>
      <c r="AR191" s="213">
        <v>7.7128907278134363E-3</v>
      </c>
      <c r="AS191" s="213">
        <v>7.7128907278134363E-3</v>
      </c>
      <c r="AT191" s="213">
        <v>7.7128907278134363E-3</v>
      </c>
      <c r="AU191" s="213">
        <v>7.7128907278134363E-3</v>
      </c>
      <c r="AV191" s="213">
        <v>7.7128907278134363E-3</v>
      </c>
      <c r="AW191" s="213">
        <v>7.7128907278134363E-3</v>
      </c>
      <c r="AX191" s="213">
        <v>7.7128907278134363E-3</v>
      </c>
      <c r="AY191" s="213">
        <v>7.7128907278134363E-3</v>
      </c>
      <c r="AZ191" s="213">
        <v>7.7128907278134363E-3</v>
      </c>
      <c r="BA191" s="213">
        <v>7.7128907278134363E-3</v>
      </c>
      <c r="BB191" s="213">
        <v>7.7128907278134363E-3</v>
      </c>
      <c r="BC191" s="214">
        <v>168.05861824362111</v>
      </c>
      <c r="BD191" s="214">
        <v>168.05861824362111</v>
      </c>
      <c r="BE191" s="214">
        <v>168.05861824362111</v>
      </c>
      <c r="BF191" s="214">
        <v>168.05861824362111</v>
      </c>
      <c r="BG191" s="214">
        <v>168.05861824362111</v>
      </c>
      <c r="BH191" s="214">
        <v>166.82623219331461</v>
      </c>
      <c r="BI191" s="214">
        <v>160.98622362953162</v>
      </c>
      <c r="BJ191" s="214">
        <v>160.67894578538244</v>
      </c>
      <c r="BK191" s="214">
        <v>160.67894578538244</v>
      </c>
      <c r="BL191" s="214">
        <v>160.67894578538244</v>
      </c>
      <c r="BM191" s="214">
        <v>160.67894578538244</v>
      </c>
      <c r="BN191" s="214">
        <v>160.67894578538244</v>
      </c>
      <c r="BO191" s="214">
        <v>160.67894578538244</v>
      </c>
      <c r="BP191" s="214">
        <v>160.67894578538244</v>
      </c>
      <c r="BQ191" s="214">
        <v>160.67894578538244</v>
      </c>
      <c r="BR191" s="214">
        <v>160.67894578538244</v>
      </c>
      <c r="BS191" s="214">
        <v>160.67894578538244</v>
      </c>
      <c r="BT191" s="214">
        <v>160.67894578538244</v>
      </c>
      <c r="BU191" s="214">
        <v>160.67894578538244</v>
      </c>
      <c r="BV191" s="214">
        <v>160.67894578538244</v>
      </c>
      <c r="BW191" s="214">
        <v>160.67894578538244</v>
      </c>
      <c r="BX191" s="214">
        <v>160.67894578538244</v>
      </c>
      <c r="BY191" s="214">
        <v>160.67894578538244</v>
      </c>
      <c r="BZ191" s="214">
        <v>160.67894578538244</v>
      </c>
      <c r="CA191" s="214">
        <v>160.67894578538244</v>
      </c>
      <c r="CB191" s="214">
        <v>160.67894578538244</v>
      </c>
      <c r="CC191" s="214">
        <v>2.87</v>
      </c>
      <c r="CD191" s="214">
        <v>2.87</v>
      </c>
      <c r="CE191" s="214">
        <v>2.87</v>
      </c>
      <c r="CF191" s="214">
        <v>2.87</v>
      </c>
      <c r="CG191" s="214">
        <v>2.87</v>
      </c>
      <c r="CH191" s="214">
        <v>2.86</v>
      </c>
      <c r="CI191" s="214">
        <v>2.86</v>
      </c>
      <c r="CJ191" s="214">
        <v>2.25</v>
      </c>
      <c r="CK191" s="214">
        <v>2.16</v>
      </c>
      <c r="CL191" s="214">
        <v>2.16</v>
      </c>
      <c r="CM191" s="214">
        <v>2.16</v>
      </c>
      <c r="CN191" s="214">
        <v>2.16</v>
      </c>
      <c r="CO191" s="214">
        <v>2.16</v>
      </c>
      <c r="CP191" s="214">
        <v>2.16</v>
      </c>
      <c r="CQ191" s="214">
        <v>2.16</v>
      </c>
      <c r="CR191" s="214">
        <v>2.16</v>
      </c>
      <c r="CS191" s="214">
        <v>2.16</v>
      </c>
      <c r="CT191" s="214">
        <v>2.16</v>
      </c>
      <c r="CU191" s="214">
        <v>2.16</v>
      </c>
      <c r="CV191" s="214">
        <v>2.16</v>
      </c>
      <c r="CW191" s="214">
        <v>2.16</v>
      </c>
      <c r="CX191" s="214">
        <v>2.16</v>
      </c>
      <c r="CY191" s="214">
        <v>2.16</v>
      </c>
      <c r="CZ191" s="214">
        <v>2.16</v>
      </c>
      <c r="DA191" s="214">
        <v>2.16</v>
      </c>
      <c r="DB191" s="214">
        <v>2.16</v>
      </c>
      <c r="DC191" s="214">
        <v>61297.21</v>
      </c>
      <c r="DD191" s="214">
        <v>61297.21</v>
      </c>
      <c r="DE191" s="214">
        <v>61297.21</v>
      </c>
      <c r="DF191" s="214">
        <v>61297.21</v>
      </c>
      <c r="DG191" s="214">
        <v>61297.21</v>
      </c>
      <c r="DH191" s="214">
        <v>61297.21</v>
      </c>
      <c r="DI191" s="214">
        <v>61260.52</v>
      </c>
      <c r="DJ191" s="214">
        <v>61169.05</v>
      </c>
      <c r="DK191" s="214">
        <v>59215.45</v>
      </c>
      <c r="DL191" s="214">
        <v>59215.45</v>
      </c>
      <c r="DM191" s="214">
        <v>59215.45</v>
      </c>
      <c r="DN191" s="214">
        <v>59215.45</v>
      </c>
      <c r="DO191" s="214">
        <v>59215.45</v>
      </c>
      <c r="DP191" s="214">
        <v>59215.45</v>
      </c>
      <c r="DQ191" s="214">
        <v>59215.45</v>
      </c>
      <c r="DR191" s="214">
        <v>59215.45</v>
      </c>
      <c r="DS191" s="214">
        <v>59215.45</v>
      </c>
      <c r="DT191" s="214">
        <v>59215.45</v>
      </c>
      <c r="DU191" s="214">
        <v>59215.45</v>
      </c>
      <c r="DV191" s="214">
        <v>59215.45</v>
      </c>
      <c r="DW191" s="214">
        <v>59215.45</v>
      </c>
      <c r="DX191" s="214">
        <v>59215.45</v>
      </c>
      <c r="DY191" s="214">
        <v>59215.45</v>
      </c>
      <c r="DZ191" s="214">
        <v>59215.45</v>
      </c>
      <c r="EA191" s="214">
        <v>59215.45</v>
      </c>
      <c r="EB191" s="214">
        <v>59215.45</v>
      </c>
    </row>
    <row r="192" spans="1:132" s="215" customFormat="1" ht="15" x14ac:dyDescent="0.25">
      <c r="A192" s="212"/>
      <c r="B192" s="524" t="s">
        <v>1315</v>
      </c>
      <c r="C192" s="213"/>
      <c r="D192" s="213"/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13"/>
      <c r="U192" s="213"/>
      <c r="V192" s="213"/>
      <c r="W192" s="213"/>
      <c r="X192" s="213"/>
      <c r="Y192" s="213"/>
      <c r="Z192" s="213"/>
      <c r="AA192" s="213"/>
      <c r="AB192" s="213"/>
      <c r="AC192" s="213"/>
      <c r="AD192" s="213"/>
      <c r="AE192" s="213"/>
      <c r="AF192" s="213"/>
      <c r="AG192" s="213"/>
      <c r="AH192" s="213"/>
      <c r="AI192" s="213"/>
      <c r="AJ192" s="213"/>
      <c r="AK192" s="213"/>
      <c r="AL192" s="213"/>
      <c r="AM192" s="213"/>
      <c r="AN192" s="213"/>
      <c r="AO192" s="213"/>
      <c r="AP192" s="213"/>
      <c r="AQ192" s="213"/>
      <c r="AR192" s="213"/>
      <c r="AS192" s="213"/>
      <c r="AT192" s="213"/>
      <c r="AU192" s="213"/>
      <c r="AV192" s="213"/>
      <c r="AW192" s="213"/>
      <c r="AX192" s="213"/>
      <c r="AY192" s="213"/>
      <c r="AZ192" s="213"/>
      <c r="BA192" s="213"/>
      <c r="BB192" s="213"/>
      <c r="BC192" s="214">
        <v>163.03</v>
      </c>
      <c r="BD192" s="214">
        <v>163.03</v>
      </c>
      <c r="BE192" s="214">
        <v>163.03</v>
      </c>
      <c r="BF192" s="214">
        <v>163.03</v>
      </c>
      <c r="BG192" s="214">
        <v>162.85</v>
      </c>
      <c r="BH192" s="214">
        <v>162.66999999999999</v>
      </c>
      <c r="BI192" s="214">
        <v>162.49</v>
      </c>
      <c r="BJ192" s="214">
        <v>162.31</v>
      </c>
      <c r="BK192" s="214">
        <v>162.13999999999999</v>
      </c>
      <c r="BL192" s="214">
        <v>161.96</v>
      </c>
      <c r="BM192" s="214">
        <v>161.96</v>
      </c>
      <c r="BN192" s="214">
        <v>161.96</v>
      </c>
      <c r="BO192" s="214">
        <v>161.96</v>
      </c>
      <c r="BP192" s="214">
        <v>161.96</v>
      </c>
      <c r="BQ192" s="214">
        <v>161.96</v>
      </c>
      <c r="BR192" s="214">
        <v>161.96</v>
      </c>
      <c r="BS192" s="214">
        <v>161.96</v>
      </c>
      <c r="BT192" s="214">
        <v>161.96</v>
      </c>
      <c r="BU192" s="214">
        <v>161.96</v>
      </c>
      <c r="BV192" s="214">
        <v>161.96</v>
      </c>
      <c r="BW192" s="214">
        <v>161.96</v>
      </c>
      <c r="BX192" s="214">
        <v>161.96</v>
      </c>
      <c r="BY192" s="214">
        <v>161.96</v>
      </c>
      <c r="BZ192" s="214">
        <v>161.96</v>
      </c>
      <c r="CA192" s="214">
        <v>161.96</v>
      </c>
      <c r="CB192" s="214">
        <v>161.96</v>
      </c>
      <c r="CC192" s="213"/>
      <c r="CD192" s="213"/>
      <c r="CE192" s="213"/>
      <c r="CF192" s="213"/>
      <c r="CG192" s="213"/>
      <c r="CH192" s="213"/>
      <c r="CI192" s="213"/>
      <c r="CJ192" s="213"/>
      <c r="CK192" s="213"/>
      <c r="CL192" s="213"/>
      <c r="CM192" s="213"/>
      <c r="CN192" s="213"/>
      <c r="CO192" s="213"/>
      <c r="CP192" s="213"/>
      <c r="CQ192" s="213"/>
      <c r="CR192" s="213"/>
      <c r="CS192" s="213"/>
      <c r="CT192" s="213"/>
      <c r="CU192" s="213"/>
      <c r="CV192" s="213"/>
      <c r="CW192" s="213"/>
      <c r="CX192" s="213"/>
      <c r="CY192" s="213"/>
      <c r="CZ192" s="213"/>
      <c r="DA192" s="213"/>
      <c r="DB192" s="213"/>
      <c r="DC192" s="213"/>
      <c r="DD192" s="210"/>
      <c r="DE192" s="210"/>
      <c r="DF192" s="210"/>
      <c r="DG192" s="210"/>
      <c r="DH192" s="210"/>
      <c r="DI192" s="210"/>
      <c r="DJ192" s="210"/>
      <c r="DK192" s="210"/>
      <c r="DL192" s="210"/>
      <c r="DM192" s="210"/>
      <c r="DN192" s="210"/>
      <c r="DO192" s="210"/>
      <c r="DP192" s="210"/>
      <c r="DQ192" s="210"/>
      <c r="DR192" s="210"/>
      <c r="DS192" s="210"/>
      <c r="DT192" s="210"/>
      <c r="DU192" s="210"/>
      <c r="DV192" s="210"/>
      <c r="DW192" s="210"/>
      <c r="DX192" s="210"/>
      <c r="DY192" s="210"/>
      <c r="DZ192" s="210"/>
      <c r="EA192" s="210"/>
      <c r="EB192" s="210"/>
    </row>
    <row r="193" spans="1:132" s="215" customFormat="1" ht="15" x14ac:dyDescent="0.25">
      <c r="A193" s="212"/>
      <c r="B193" s="524" t="s">
        <v>1317</v>
      </c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13"/>
      <c r="U193" s="213"/>
      <c r="V193" s="213"/>
      <c r="W193" s="213"/>
      <c r="X193" s="213"/>
      <c r="Y193" s="213"/>
      <c r="Z193" s="213"/>
      <c r="AA193" s="213"/>
      <c r="AB193" s="213"/>
      <c r="AC193" s="213"/>
      <c r="AD193" s="213"/>
      <c r="AE193" s="213"/>
      <c r="AF193" s="213"/>
      <c r="AG193" s="213"/>
      <c r="AH193" s="213"/>
      <c r="AI193" s="213"/>
      <c r="AJ193" s="213"/>
      <c r="AK193" s="213"/>
      <c r="AL193" s="213"/>
      <c r="AM193" s="213"/>
      <c r="AN193" s="213"/>
      <c r="AO193" s="213"/>
      <c r="AP193" s="213"/>
      <c r="AQ193" s="213"/>
      <c r="AR193" s="213"/>
      <c r="AS193" s="213"/>
      <c r="AT193" s="213"/>
      <c r="AU193" s="213"/>
      <c r="AV193" s="213"/>
      <c r="AW193" s="213"/>
      <c r="AX193" s="213"/>
      <c r="AY193" s="213"/>
      <c r="AZ193" s="213"/>
      <c r="BA193" s="213"/>
      <c r="BB193" s="213"/>
      <c r="BC193" s="214">
        <v>227.21</v>
      </c>
      <c r="BD193" s="214">
        <v>227.21</v>
      </c>
      <c r="BE193" s="214">
        <v>227.21</v>
      </c>
      <c r="BF193" s="214">
        <v>227.21</v>
      </c>
      <c r="BG193" s="214">
        <v>0</v>
      </c>
      <c r="BH193" s="214">
        <v>0</v>
      </c>
      <c r="BI193" s="214">
        <v>0</v>
      </c>
      <c r="BJ193" s="214">
        <v>0</v>
      </c>
      <c r="BK193" s="214">
        <v>0</v>
      </c>
      <c r="BL193" s="214">
        <v>0</v>
      </c>
      <c r="BM193" s="214">
        <v>0</v>
      </c>
      <c r="BN193" s="214">
        <v>0</v>
      </c>
      <c r="BO193" s="214">
        <v>0</v>
      </c>
      <c r="BP193" s="214">
        <v>0</v>
      </c>
      <c r="BQ193" s="214">
        <v>0</v>
      </c>
      <c r="BR193" s="214">
        <v>0</v>
      </c>
      <c r="BS193" s="214">
        <v>0</v>
      </c>
      <c r="BT193" s="214">
        <v>0</v>
      </c>
      <c r="BU193" s="214">
        <v>0</v>
      </c>
      <c r="BV193" s="214">
        <v>0</v>
      </c>
      <c r="BW193" s="214">
        <v>0</v>
      </c>
      <c r="BX193" s="214">
        <v>0</v>
      </c>
      <c r="BY193" s="214">
        <v>0</v>
      </c>
      <c r="BZ193" s="214">
        <v>0</v>
      </c>
      <c r="CA193" s="214">
        <v>0</v>
      </c>
      <c r="CB193" s="214">
        <v>0</v>
      </c>
      <c r="CC193" s="213"/>
      <c r="CD193" s="213"/>
      <c r="CE193" s="213"/>
      <c r="CF193" s="213"/>
      <c r="CG193" s="213"/>
      <c r="CH193" s="213"/>
      <c r="CI193" s="213"/>
      <c r="CJ193" s="213"/>
      <c r="CK193" s="213"/>
      <c r="CL193" s="213"/>
      <c r="CM193" s="213"/>
      <c r="CN193" s="213"/>
      <c r="CO193" s="213"/>
      <c r="CP193" s="213"/>
      <c r="CQ193" s="213"/>
      <c r="CR193" s="213"/>
      <c r="CS193" s="213"/>
      <c r="CT193" s="213"/>
      <c r="CU193" s="213"/>
      <c r="CV193" s="213"/>
      <c r="CW193" s="213"/>
      <c r="CX193" s="213"/>
      <c r="CY193" s="213"/>
      <c r="CZ193" s="213"/>
      <c r="DA193" s="213"/>
      <c r="DB193" s="213"/>
      <c r="DC193" s="213"/>
      <c r="DD193" s="210"/>
      <c r="DE193" s="210"/>
      <c r="DF193" s="210"/>
      <c r="DG193" s="210"/>
      <c r="DH193" s="210"/>
      <c r="DI193" s="210"/>
      <c r="DJ193" s="210"/>
      <c r="DK193" s="210"/>
      <c r="DL193" s="210"/>
      <c r="DM193" s="210"/>
      <c r="DN193" s="210"/>
      <c r="DO193" s="210"/>
      <c r="DP193" s="210"/>
      <c r="DQ193" s="210"/>
      <c r="DR193" s="210"/>
      <c r="DS193" s="210"/>
      <c r="DT193" s="210"/>
      <c r="DU193" s="210"/>
      <c r="DV193" s="210"/>
      <c r="DW193" s="210"/>
      <c r="DX193" s="210"/>
      <c r="DY193" s="210"/>
      <c r="DZ193" s="210"/>
      <c r="EA193" s="210"/>
      <c r="EB193" s="210"/>
    </row>
    <row r="195" spans="1:132" ht="15.75" x14ac:dyDescent="0.25">
      <c r="F195" s="532" t="str">
        <f>'ф_1 Паспорт ИП (Н)'!A22</f>
        <v>И.о. генерального директора ООО "Газпром теплоэнерго МО"</v>
      </c>
      <c r="G195" s="523"/>
      <c r="M195" s="529"/>
      <c r="P195" s="532" t="str">
        <f>'ф_1 Паспорт ИП (Н)'!B22</f>
        <v>А.В. Кутенко</v>
      </c>
    </row>
  </sheetData>
  <mergeCells count="65">
    <mergeCell ref="A10:A13"/>
    <mergeCell ref="B10:B13"/>
    <mergeCell ref="C10:BB10"/>
    <mergeCell ref="BC10:EB10"/>
    <mergeCell ref="C11:AB11"/>
    <mergeCell ref="AC11:BB11"/>
    <mergeCell ref="BC11:CB11"/>
    <mergeCell ref="CC11:DB11"/>
    <mergeCell ref="DC11:EB11"/>
    <mergeCell ref="C12:C13"/>
    <mergeCell ref="D12:AB12"/>
    <mergeCell ref="AC12:AC13"/>
    <mergeCell ref="AD12:BB12"/>
    <mergeCell ref="BC12:BC13"/>
    <mergeCell ref="BD12:CB12"/>
    <mergeCell ref="CC12:CC13"/>
    <mergeCell ref="DD1:EB1"/>
    <mergeCell ref="A4:EG4"/>
    <mergeCell ref="A5:EG5"/>
    <mergeCell ref="A6:EG6"/>
    <mergeCell ref="B8:AE8"/>
    <mergeCell ref="DN2:EB2"/>
    <mergeCell ref="A99:A102"/>
    <mergeCell ref="B99:B102"/>
    <mergeCell ref="C99:BB99"/>
    <mergeCell ref="BC99:EB99"/>
    <mergeCell ref="C100:AB100"/>
    <mergeCell ref="AC100:BB100"/>
    <mergeCell ref="BC100:CB100"/>
    <mergeCell ref="CC100:DB100"/>
    <mergeCell ref="DC100:EB100"/>
    <mergeCell ref="C101:C102"/>
    <mergeCell ref="D101:AB101"/>
    <mergeCell ref="AC101:AC102"/>
    <mergeCell ref="AD101:BB101"/>
    <mergeCell ref="BC101:BC102"/>
    <mergeCell ref="BD101:CB101"/>
    <mergeCell ref="CC101:CC102"/>
    <mergeCell ref="A173:A176"/>
    <mergeCell ref="B173:B176"/>
    <mergeCell ref="C173:BB173"/>
    <mergeCell ref="BC173:EB173"/>
    <mergeCell ref="C174:AB174"/>
    <mergeCell ref="AC174:BB174"/>
    <mergeCell ref="BC174:CB174"/>
    <mergeCell ref="CC174:DB174"/>
    <mergeCell ref="DC174:EB174"/>
    <mergeCell ref="C175:C176"/>
    <mergeCell ref="D175:AB175"/>
    <mergeCell ref="AC175:AC176"/>
    <mergeCell ref="DC175:DC176"/>
    <mergeCell ref="DD175:EB175"/>
    <mergeCell ref="AD175:BB175"/>
    <mergeCell ref="BC175:BC176"/>
    <mergeCell ref="BD175:CB175"/>
    <mergeCell ref="CC175:CC176"/>
    <mergeCell ref="CD175:DB175"/>
    <mergeCell ref="CD101:DB101"/>
    <mergeCell ref="DC101:DC102"/>
    <mergeCell ref="DD101:EB101"/>
    <mergeCell ref="B172:AE172"/>
    <mergeCell ref="CD12:DB12"/>
    <mergeCell ref="DC12:DC13"/>
    <mergeCell ref="DD12:EB12"/>
    <mergeCell ref="B97:AE97"/>
  </mergeCells>
  <conditionalFormatting sqref="BD14:BD88 BE15:CB69">
    <cfRule type="cellIs" dxfId="2" priority="4" operator="greaterThan">
      <formula>BC14</formula>
    </cfRule>
  </conditionalFormatting>
  <conditionalFormatting sqref="BE14:CB14">
    <cfRule type="cellIs" dxfId="1" priority="2" operator="greaterThan">
      <formula>BD14</formula>
    </cfRule>
  </conditionalFormatting>
  <conditionalFormatting sqref="BE71:CB88 BE70:BH70 BJ70:CB70">
    <cfRule type="cellIs" dxfId="0" priority="1" operator="greaterThan">
      <formula>BD70</formula>
    </cfRule>
  </conditionalFormatting>
  <pageMargins left="0.25" right="0.25" top="0.75" bottom="0.75" header="0.3" footer="0.3"/>
  <pageSetup paperSize="8" scale="19" fitToWidth="0" orientation="landscape" r:id="rId1"/>
  <colBreaks count="2" manualBreakCount="2">
    <brk id="54" max="203" man="1"/>
    <brk id="106" max="20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4"/>
  <sheetViews>
    <sheetView view="pageBreakPreview" zoomScale="80" zoomScaleSheetLayoutView="80" workbookViewId="0">
      <selection activeCell="I27" sqref="I27"/>
    </sheetView>
  </sheetViews>
  <sheetFormatPr defaultRowHeight="15.75" x14ac:dyDescent="0.25"/>
  <cols>
    <col min="1" max="1" width="6.85546875" style="223" customWidth="1"/>
    <col min="2" max="2" width="24" style="223" customWidth="1"/>
    <col min="3" max="3" width="17.42578125" style="223" bestFit="1" customWidth="1"/>
    <col min="4" max="4" width="17.28515625" style="223" customWidth="1"/>
    <col min="5" max="5" width="19.140625" style="223" customWidth="1"/>
    <col min="6" max="6" width="12.7109375" style="223" customWidth="1"/>
    <col min="7" max="7" width="15.42578125" style="223" customWidth="1"/>
    <col min="8" max="8" width="15" style="223" customWidth="1"/>
    <col min="9" max="9" width="14.28515625" style="223" customWidth="1"/>
    <col min="10" max="10" width="13.85546875" style="223" customWidth="1"/>
    <col min="11" max="29" width="12.7109375" style="223" customWidth="1"/>
    <col min="30" max="30" width="14.7109375" style="223" customWidth="1"/>
    <col min="31" max="31" width="9.140625" style="223"/>
    <col min="32" max="33" width="10.5703125" style="223" bestFit="1" customWidth="1"/>
    <col min="34" max="275" width="9.140625" style="223"/>
    <col min="276" max="276" width="6.85546875" style="223" customWidth="1"/>
    <col min="277" max="277" width="24" style="223" customWidth="1"/>
    <col min="278" max="278" width="22.5703125" style="223" customWidth="1"/>
    <col min="279" max="279" width="11.7109375" style="223" customWidth="1"/>
    <col min="280" max="283" width="11.28515625" style="223" customWidth="1"/>
    <col min="284" max="284" width="11.42578125" style="223" customWidth="1"/>
    <col min="285" max="285" width="10.42578125" style="223" customWidth="1"/>
    <col min="286" max="286" width="0" style="223" hidden="1" customWidth="1"/>
    <col min="287" max="531" width="9.140625" style="223"/>
    <col min="532" max="532" width="6.85546875" style="223" customWidth="1"/>
    <col min="533" max="533" width="24" style="223" customWidth="1"/>
    <col min="534" max="534" width="22.5703125" style="223" customWidth="1"/>
    <col min="535" max="535" width="11.7109375" style="223" customWidth="1"/>
    <col min="536" max="539" width="11.28515625" style="223" customWidth="1"/>
    <col min="540" max="540" width="11.42578125" style="223" customWidth="1"/>
    <col min="541" max="541" width="10.42578125" style="223" customWidth="1"/>
    <col min="542" max="542" width="0" style="223" hidden="1" customWidth="1"/>
    <col min="543" max="787" width="9.140625" style="223"/>
    <col min="788" max="788" width="6.85546875" style="223" customWidth="1"/>
    <col min="789" max="789" width="24" style="223" customWidth="1"/>
    <col min="790" max="790" width="22.5703125" style="223" customWidth="1"/>
    <col min="791" max="791" width="11.7109375" style="223" customWidth="1"/>
    <col min="792" max="795" width="11.28515625" style="223" customWidth="1"/>
    <col min="796" max="796" width="11.42578125" style="223" customWidth="1"/>
    <col min="797" max="797" width="10.42578125" style="223" customWidth="1"/>
    <col min="798" max="798" width="0" style="223" hidden="1" customWidth="1"/>
    <col min="799" max="1043" width="9.140625" style="223"/>
    <col min="1044" max="1044" width="6.85546875" style="223" customWidth="1"/>
    <col min="1045" max="1045" width="24" style="223" customWidth="1"/>
    <col min="1046" max="1046" width="22.5703125" style="223" customWidth="1"/>
    <col min="1047" max="1047" width="11.7109375" style="223" customWidth="1"/>
    <col min="1048" max="1051" width="11.28515625" style="223" customWidth="1"/>
    <col min="1052" max="1052" width="11.42578125" style="223" customWidth="1"/>
    <col min="1053" max="1053" width="10.42578125" style="223" customWidth="1"/>
    <col min="1054" max="1054" width="0" style="223" hidden="1" customWidth="1"/>
    <col min="1055" max="1299" width="9.140625" style="223"/>
    <col min="1300" max="1300" width="6.85546875" style="223" customWidth="1"/>
    <col min="1301" max="1301" width="24" style="223" customWidth="1"/>
    <col min="1302" max="1302" width="22.5703125" style="223" customWidth="1"/>
    <col min="1303" max="1303" width="11.7109375" style="223" customWidth="1"/>
    <col min="1304" max="1307" width="11.28515625" style="223" customWidth="1"/>
    <col min="1308" max="1308" width="11.42578125" style="223" customWidth="1"/>
    <col min="1309" max="1309" width="10.42578125" style="223" customWidth="1"/>
    <col min="1310" max="1310" width="0" style="223" hidden="1" customWidth="1"/>
    <col min="1311" max="1555" width="9.140625" style="223"/>
    <col min="1556" max="1556" width="6.85546875" style="223" customWidth="1"/>
    <col min="1557" max="1557" width="24" style="223" customWidth="1"/>
    <col min="1558" max="1558" width="22.5703125" style="223" customWidth="1"/>
    <col min="1559" max="1559" width="11.7109375" style="223" customWidth="1"/>
    <col min="1560" max="1563" width="11.28515625" style="223" customWidth="1"/>
    <col min="1564" max="1564" width="11.42578125" style="223" customWidth="1"/>
    <col min="1565" max="1565" width="10.42578125" style="223" customWidth="1"/>
    <col min="1566" max="1566" width="0" style="223" hidden="1" customWidth="1"/>
    <col min="1567" max="1811" width="9.140625" style="223"/>
    <col min="1812" max="1812" width="6.85546875" style="223" customWidth="1"/>
    <col min="1813" max="1813" width="24" style="223" customWidth="1"/>
    <col min="1814" max="1814" width="22.5703125" style="223" customWidth="1"/>
    <col min="1815" max="1815" width="11.7109375" style="223" customWidth="1"/>
    <col min="1816" max="1819" width="11.28515625" style="223" customWidth="1"/>
    <col min="1820" max="1820" width="11.42578125" style="223" customWidth="1"/>
    <col min="1821" max="1821" width="10.42578125" style="223" customWidth="1"/>
    <col min="1822" max="1822" width="0" style="223" hidden="1" customWidth="1"/>
    <col min="1823" max="2067" width="9.140625" style="223"/>
    <col min="2068" max="2068" width="6.85546875" style="223" customWidth="1"/>
    <col min="2069" max="2069" width="24" style="223" customWidth="1"/>
    <col min="2070" max="2070" width="22.5703125" style="223" customWidth="1"/>
    <col min="2071" max="2071" width="11.7109375" style="223" customWidth="1"/>
    <col min="2072" max="2075" width="11.28515625" style="223" customWidth="1"/>
    <col min="2076" max="2076" width="11.42578125" style="223" customWidth="1"/>
    <col min="2077" max="2077" width="10.42578125" style="223" customWidth="1"/>
    <col min="2078" max="2078" width="0" style="223" hidden="1" customWidth="1"/>
    <col min="2079" max="2323" width="9.140625" style="223"/>
    <col min="2324" max="2324" width="6.85546875" style="223" customWidth="1"/>
    <col min="2325" max="2325" width="24" style="223" customWidth="1"/>
    <col min="2326" max="2326" width="22.5703125" style="223" customWidth="1"/>
    <col min="2327" max="2327" width="11.7109375" style="223" customWidth="1"/>
    <col min="2328" max="2331" width="11.28515625" style="223" customWidth="1"/>
    <col min="2332" max="2332" width="11.42578125" style="223" customWidth="1"/>
    <col min="2333" max="2333" width="10.42578125" style="223" customWidth="1"/>
    <col min="2334" max="2334" width="0" style="223" hidden="1" customWidth="1"/>
    <col min="2335" max="2579" width="9.140625" style="223"/>
    <col min="2580" max="2580" width="6.85546875" style="223" customWidth="1"/>
    <col min="2581" max="2581" width="24" style="223" customWidth="1"/>
    <col min="2582" max="2582" width="22.5703125" style="223" customWidth="1"/>
    <col min="2583" max="2583" width="11.7109375" style="223" customWidth="1"/>
    <col min="2584" max="2587" width="11.28515625" style="223" customWidth="1"/>
    <col min="2588" max="2588" width="11.42578125" style="223" customWidth="1"/>
    <col min="2589" max="2589" width="10.42578125" style="223" customWidth="1"/>
    <col min="2590" max="2590" width="0" style="223" hidden="1" customWidth="1"/>
    <col min="2591" max="2835" width="9.140625" style="223"/>
    <col min="2836" max="2836" width="6.85546875" style="223" customWidth="1"/>
    <col min="2837" max="2837" width="24" style="223" customWidth="1"/>
    <col min="2838" max="2838" width="22.5703125" style="223" customWidth="1"/>
    <col min="2839" max="2839" width="11.7109375" style="223" customWidth="1"/>
    <col min="2840" max="2843" width="11.28515625" style="223" customWidth="1"/>
    <col min="2844" max="2844" width="11.42578125" style="223" customWidth="1"/>
    <col min="2845" max="2845" width="10.42578125" style="223" customWidth="1"/>
    <col min="2846" max="2846" width="0" style="223" hidden="1" customWidth="1"/>
    <col min="2847" max="3091" width="9.140625" style="223"/>
    <col min="3092" max="3092" width="6.85546875" style="223" customWidth="1"/>
    <col min="3093" max="3093" width="24" style="223" customWidth="1"/>
    <col min="3094" max="3094" width="22.5703125" style="223" customWidth="1"/>
    <col min="3095" max="3095" width="11.7109375" style="223" customWidth="1"/>
    <col min="3096" max="3099" width="11.28515625" style="223" customWidth="1"/>
    <col min="3100" max="3100" width="11.42578125" style="223" customWidth="1"/>
    <col min="3101" max="3101" width="10.42578125" style="223" customWidth="1"/>
    <col min="3102" max="3102" width="0" style="223" hidden="1" customWidth="1"/>
    <col min="3103" max="3347" width="9.140625" style="223"/>
    <col min="3348" max="3348" width="6.85546875" style="223" customWidth="1"/>
    <col min="3349" max="3349" width="24" style="223" customWidth="1"/>
    <col min="3350" max="3350" width="22.5703125" style="223" customWidth="1"/>
    <col min="3351" max="3351" width="11.7109375" style="223" customWidth="1"/>
    <col min="3352" max="3355" width="11.28515625" style="223" customWidth="1"/>
    <col min="3356" max="3356" width="11.42578125" style="223" customWidth="1"/>
    <col min="3357" max="3357" width="10.42578125" style="223" customWidth="1"/>
    <col min="3358" max="3358" width="0" style="223" hidden="1" customWidth="1"/>
    <col min="3359" max="3603" width="9.140625" style="223"/>
    <col min="3604" max="3604" width="6.85546875" style="223" customWidth="1"/>
    <col min="3605" max="3605" width="24" style="223" customWidth="1"/>
    <col min="3606" max="3606" width="22.5703125" style="223" customWidth="1"/>
    <col min="3607" max="3607" width="11.7109375" style="223" customWidth="1"/>
    <col min="3608" max="3611" width="11.28515625" style="223" customWidth="1"/>
    <col min="3612" max="3612" width="11.42578125" style="223" customWidth="1"/>
    <col min="3613" max="3613" width="10.42578125" style="223" customWidth="1"/>
    <col min="3614" max="3614" width="0" style="223" hidden="1" customWidth="1"/>
    <col min="3615" max="3859" width="9.140625" style="223"/>
    <col min="3860" max="3860" width="6.85546875" style="223" customWidth="1"/>
    <col min="3861" max="3861" width="24" style="223" customWidth="1"/>
    <col min="3862" max="3862" width="22.5703125" style="223" customWidth="1"/>
    <col min="3863" max="3863" width="11.7109375" style="223" customWidth="1"/>
    <col min="3864" max="3867" width="11.28515625" style="223" customWidth="1"/>
    <col min="3868" max="3868" width="11.42578125" style="223" customWidth="1"/>
    <col min="3869" max="3869" width="10.42578125" style="223" customWidth="1"/>
    <col min="3870" max="3870" width="0" style="223" hidden="1" customWidth="1"/>
    <col min="3871" max="4115" width="9.140625" style="223"/>
    <col min="4116" max="4116" width="6.85546875" style="223" customWidth="1"/>
    <col min="4117" max="4117" width="24" style="223" customWidth="1"/>
    <col min="4118" max="4118" width="22.5703125" style="223" customWidth="1"/>
    <col min="4119" max="4119" width="11.7109375" style="223" customWidth="1"/>
    <col min="4120" max="4123" width="11.28515625" style="223" customWidth="1"/>
    <col min="4124" max="4124" width="11.42578125" style="223" customWidth="1"/>
    <col min="4125" max="4125" width="10.42578125" style="223" customWidth="1"/>
    <col min="4126" max="4126" width="0" style="223" hidden="1" customWidth="1"/>
    <col min="4127" max="4371" width="9.140625" style="223"/>
    <col min="4372" max="4372" width="6.85546875" style="223" customWidth="1"/>
    <col min="4373" max="4373" width="24" style="223" customWidth="1"/>
    <col min="4374" max="4374" width="22.5703125" style="223" customWidth="1"/>
    <col min="4375" max="4375" width="11.7109375" style="223" customWidth="1"/>
    <col min="4376" max="4379" width="11.28515625" style="223" customWidth="1"/>
    <col min="4380" max="4380" width="11.42578125" style="223" customWidth="1"/>
    <col min="4381" max="4381" width="10.42578125" style="223" customWidth="1"/>
    <col min="4382" max="4382" width="0" style="223" hidden="1" customWidth="1"/>
    <col min="4383" max="4627" width="9.140625" style="223"/>
    <col min="4628" max="4628" width="6.85546875" style="223" customWidth="1"/>
    <col min="4629" max="4629" width="24" style="223" customWidth="1"/>
    <col min="4630" max="4630" width="22.5703125" style="223" customWidth="1"/>
    <col min="4631" max="4631" width="11.7109375" style="223" customWidth="1"/>
    <col min="4632" max="4635" width="11.28515625" style="223" customWidth="1"/>
    <col min="4636" max="4636" width="11.42578125" style="223" customWidth="1"/>
    <col min="4637" max="4637" width="10.42578125" style="223" customWidth="1"/>
    <col min="4638" max="4638" width="0" style="223" hidden="1" customWidth="1"/>
    <col min="4639" max="4883" width="9.140625" style="223"/>
    <col min="4884" max="4884" width="6.85546875" style="223" customWidth="1"/>
    <col min="4885" max="4885" width="24" style="223" customWidth="1"/>
    <col min="4886" max="4886" width="22.5703125" style="223" customWidth="1"/>
    <col min="4887" max="4887" width="11.7109375" style="223" customWidth="1"/>
    <col min="4888" max="4891" width="11.28515625" style="223" customWidth="1"/>
    <col min="4892" max="4892" width="11.42578125" style="223" customWidth="1"/>
    <col min="4893" max="4893" width="10.42578125" style="223" customWidth="1"/>
    <col min="4894" max="4894" width="0" style="223" hidden="1" customWidth="1"/>
    <col min="4895" max="5139" width="9.140625" style="223"/>
    <col min="5140" max="5140" width="6.85546875" style="223" customWidth="1"/>
    <col min="5141" max="5141" width="24" style="223" customWidth="1"/>
    <col min="5142" max="5142" width="22.5703125" style="223" customWidth="1"/>
    <col min="5143" max="5143" width="11.7109375" style="223" customWidth="1"/>
    <col min="5144" max="5147" width="11.28515625" style="223" customWidth="1"/>
    <col min="5148" max="5148" width="11.42578125" style="223" customWidth="1"/>
    <col min="5149" max="5149" width="10.42578125" style="223" customWidth="1"/>
    <col min="5150" max="5150" width="0" style="223" hidden="1" customWidth="1"/>
    <col min="5151" max="5395" width="9.140625" style="223"/>
    <col min="5396" max="5396" width="6.85546875" style="223" customWidth="1"/>
    <col min="5397" max="5397" width="24" style="223" customWidth="1"/>
    <col min="5398" max="5398" width="22.5703125" style="223" customWidth="1"/>
    <col min="5399" max="5399" width="11.7109375" style="223" customWidth="1"/>
    <col min="5400" max="5403" width="11.28515625" style="223" customWidth="1"/>
    <col min="5404" max="5404" width="11.42578125" style="223" customWidth="1"/>
    <col min="5405" max="5405" width="10.42578125" style="223" customWidth="1"/>
    <col min="5406" max="5406" width="0" style="223" hidden="1" customWidth="1"/>
    <col min="5407" max="5651" width="9.140625" style="223"/>
    <col min="5652" max="5652" width="6.85546875" style="223" customWidth="1"/>
    <col min="5653" max="5653" width="24" style="223" customWidth="1"/>
    <col min="5654" max="5654" width="22.5703125" style="223" customWidth="1"/>
    <col min="5655" max="5655" width="11.7109375" style="223" customWidth="1"/>
    <col min="5656" max="5659" width="11.28515625" style="223" customWidth="1"/>
    <col min="5660" max="5660" width="11.42578125" style="223" customWidth="1"/>
    <col min="5661" max="5661" width="10.42578125" style="223" customWidth="1"/>
    <col min="5662" max="5662" width="0" style="223" hidden="1" customWidth="1"/>
    <col min="5663" max="5907" width="9.140625" style="223"/>
    <col min="5908" max="5908" width="6.85546875" style="223" customWidth="1"/>
    <col min="5909" max="5909" width="24" style="223" customWidth="1"/>
    <col min="5910" max="5910" width="22.5703125" style="223" customWidth="1"/>
    <col min="5911" max="5911" width="11.7109375" style="223" customWidth="1"/>
    <col min="5912" max="5915" width="11.28515625" style="223" customWidth="1"/>
    <col min="5916" max="5916" width="11.42578125" style="223" customWidth="1"/>
    <col min="5917" max="5917" width="10.42578125" style="223" customWidth="1"/>
    <col min="5918" max="5918" width="0" style="223" hidden="1" customWidth="1"/>
    <col min="5919" max="6163" width="9.140625" style="223"/>
    <col min="6164" max="6164" width="6.85546875" style="223" customWidth="1"/>
    <col min="6165" max="6165" width="24" style="223" customWidth="1"/>
    <col min="6166" max="6166" width="22.5703125" style="223" customWidth="1"/>
    <col min="6167" max="6167" width="11.7109375" style="223" customWidth="1"/>
    <col min="6168" max="6171" width="11.28515625" style="223" customWidth="1"/>
    <col min="6172" max="6172" width="11.42578125" style="223" customWidth="1"/>
    <col min="6173" max="6173" width="10.42578125" style="223" customWidth="1"/>
    <col min="6174" max="6174" width="0" style="223" hidden="1" customWidth="1"/>
    <col min="6175" max="6419" width="9.140625" style="223"/>
    <col min="6420" max="6420" width="6.85546875" style="223" customWidth="1"/>
    <col min="6421" max="6421" width="24" style="223" customWidth="1"/>
    <col min="6422" max="6422" width="22.5703125" style="223" customWidth="1"/>
    <col min="6423" max="6423" width="11.7109375" style="223" customWidth="1"/>
    <col min="6424" max="6427" width="11.28515625" style="223" customWidth="1"/>
    <col min="6428" max="6428" width="11.42578125" style="223" customWidth="1"/>
    <col min="6429" max="6429" width="10.42578125" style="223" customWidth="1"/>
    <col min="6430" max="6430" width="0" style="223" hidden="1" customWidth="1"/>
    <col min="6431" max="6675" width="9.140625" style="223"/>
    <col min="6676" max="6676" width="6.85546875" style="223" customWidth="1"/>
    <col min="6677" max="6677" width="24" style="223" customWidth="1"/>
    <col min="6678" max="6678" width="22.5703125" style="223" customWidth="1"/>
    <col min="6679" max="6679" width="11.7109375" style="223" customWidth="1"/>
    <col min="6680" max="6683" width="11.28515625" style="223" customWidth="1"/>
    <col min="6684" max="6684" width="11.42578125" style="223" customWidth="1"/>
    <col min="6685" max="6685" width="10.42578125" style="223" customWidth="1"/>
    <col min="6686" max="6686" width="0" style="223" hidden="1" customWidth="1"/>
    <col min="6687" max="6931" width="9.140625" style="223"/>
    <col min="6932" max="6932" width="6.85546875" style="223" customWidth="1"/>
    <col min="6933" max="6933" width="24" style="223" customWidth="1"/>
    <col min="6934" max="6934" width="22.5703125" style="223" customWidth="1"/>
    <col min="6935" max="6935" width="11.7109375" style="223" customWidth="1"/>
    <col min="6936" max="6939" width="11.28515625" style="223" customWidth="1"/>
    <col min="6940" max="6940" width="11.42578125" style="223" customWidth="1"/>
    <col min="6941" max="6941" width="10.42578125" style="223" customWidth="1"/>
    <col min="6942" max="6942" width="0" style="223" hidden="1" customWidth="1"/>
    <col min="6943" max="7187" width="9.140625" style="223"/>
    <col min="7188" max="7188" width="6.85546875" style="223" customWidth="1"/>
    <col min="7189" max="7189" width="24" style="223" customWidth="1"/>
    <col min="7190" max="7190" width="22.5703125" style="223" customWidth="1"/>
    <col min="7191" max="7191" width="11.7109375" style="223" customWidth="1"/>
    <col min="7192" max="7195" width="11.28515625" style="223" customWidth="1"/>
    <col min="7196" max="7196" width="11.42578125" style="223" customWidth="1"/>
    <col min="7197" max="7197" width="10.42578125" style="223" customWidth="1"/>
    <col min="7198" max="7198" width="0" style="223" hidden="1" customWidth="1"/>
    <col min="7199" max="7443" width="9.140625" style="223"/>
    <col min="7444" max="7444" width="6.85546875" style="223" customWidth="1"/>
    <col min="7445" max="7445" width="24" style="223" customWidth="1"/>
    <col min="7446" max="7446" width="22.5703125" style="223" customWidth="1"/>
    <col min="7447" max="7447" width="11.7109375" style="223" customWidth="1"/>
    <col min="7448" max="7451" width="11.28515625" style="223" customWidth="1"/>
    <col min="7452" max="7452" width="11.42578125" style="223" customWidth="1"/>
    <col min="7453" max="7453" width="10.42578125" style="223" customWidth="1"/>
    <col min="7454" max="7454" width="0" style="223" hidden="1" customWidth="1"/>
    <col min="7455" max="7699" width="9.140625" style="223"/>
    <col min="7700" max="7700" width="6.85546875" style="223" customWidth="1"/>
    <col min="7701" max="7701" width="24" style="223" customWidth="1"/>
    <col min="7702" max="7702" width="22.5703125" style="223" customWidth="1"/>
    <col min="7703" max="7703" width="11.7109375" style="223" customWidth="1"/>
    <col min="7704" max="7707" width="11.28515625" style="223" customWidth="1"/>
    <col min="7708" max="7708" width="11.42578125" style="223" customWidth="1"/>
    <col min="7709" max="7709" width="10.42578125" style="223" customWidth="1"/>
    <col min="7710" max="7710" width="0" style="223" hidden="1" customWidth="1"/>
    <col min="7711" max="7955" width="9.140625" style="223"/>
    <col min="7956" max="7956" width="6.85546875" style="223" customWidth="1"/>
    <col min="7957" max="7957" width="24" style="223" customWidth="1"/>
    <col min="7958" max="7958" width="22.5703125" style="223" customWidth="1"/>
    <col min="7959" max="7959" width="11.7109375" style="223" customWidth="1"/>
    <col min="7960" max="7963" width="11.28515625" style="223" customWidth="1"/>
    <col min="7964" max="7964" width="11.42578125" style="223" customWidth="1"/>
    <col min="7965" max="7965" width="10.42578125" style="223" customWidth="1"/>
    <col min="7966" max="7966" width="0" style="223" hidden="1" customWidth="1"/>
    <col min="7967" max="8211" width="9.140625" style="223"/>
    <col min="8212" max="8212" width="6.85546875" style="223" customWidth="1"/>
    <col min="8213" max="8213" width="24" style="223" customWidth="1"/>
    <col min="8214" max="8214" width="22.5703125" style="223" customWidth="1"/>
    <col min="8215" max="8215" width="11.7109375" style="223" customWidth="1"/>
    <col min="8216" max="8219" width="11.28515625" style="223" customWidth="1"/>
    <col min="8220" max="8220" width="11.42578125" style="223" customWidth="1"/>
    <col min="8221" max="8221" width="10.42578125" style="223" customWidth="1"/>
    <col min="8222" max="8222" width="0" style="223" hidden="1" customWidth="1"/>
    <col min="8223" max="8467" width="9.140625" style="223"/>
    <col min="8468" max="8468" width="6.85546875" style="223" customWidth="1"/>
    <col min="8469" max="8469" width="24" style="223" customWidth="1"/>
    <col min="8470" max="8470" width="22.5703125" style="223" customWidth="1"/>
    <col min="8471" max="8471" width="11.7109375" style="223" customWidth="1"/>
    <col min="8472" max="8475" width="11.28515625" style="223" customWidth="1"/>
    <col min="8476" max="8476" width="11.42578125" style="223" customWidth="1"/>
    <col min="8477" max="8477" width="10.42578125" style="223" customWidth="1"/>
    <col min="8478" max="8478" width="0" style="223" hidden="1" customWidth="1"/>
    <col min="8479" max="8723" width="9.140625" style="223"/>
    <col min="8724" max="8724" width="6.85546875" style="223" customWidth="1"/>
    <col min="8725" max="8725" width="24" style="223" customWidth="1"/>
    <col min="8726" max="8726" width="22.5703125" style="223" customWidth="1"/>
    <col min="8727" max="8727" width="11.7109375" style="223" customWidth="1"/>
    <col min="8728" max="8731" width="11.28515625" style="223" customWidth="1"/>
    <col min="8732" max="8732" width="11.42578125" style="223" customWidth="1"/>
    <col min="8733" max="8733" width="10.42578125" style="223" customWidth="1"/>
    <col min="8734" max="8734" width="0" style="223" hidden="1" customWidth="1"/>
    <col min="8735" max="8979" width="9.140625" style="223"/>
    <col min="8980" max="8980" width="6.85546875" style="223" customWidth="1"/>
    <col min="8981" max="8981" width="24" style="223" customWidth="1"/>
    <col min="8982" max="8982" width="22.5703125" style="223" customWidth="1"/>
    <col min="8983" max="8983" width="11.7109375" style="223" customWidth="1"/>
    <col min="8984" max="8987" width="11.28515625" style="223" customWidth="1"/>
    <col min="8988" max="8988" width="11.42578125" style="223" customWidth="1"/>
    <col min="8989" max="8989" width="10.42578125" style="223" customWidth="1"/>
    <col min="8990" max="8990" width="0" style="223" hidden="1" customWidth="1"/>
    <col min="8991" max="9235" width="9.140625" style="223"/>
    <col min="9236" max="9236" width="6.85546875" style="223" customWidth="1"/>
    <col min="9237" max="9237" width="24" style="223" customWidth="1"/>
    <col min="9238" max="9238" width="22.5703125" style="223" customWidth="1"/>
    <col min="9239" max="9239" width="11.7109375" style="223" customWidth="1"/>
    <col min="9240" max="9243" width="11.28515625" style="223" customWidth="1"/>
    <col min="9244" max="9244" width="11.42578125" style="223" customWidth="1"/>
    <col min="9245" max="9245" width="10.42578125" style="223" customWidth="1"/>
    <col min="9246" max="9246" width="0" style="223" hidden="1" customWidth="1"/>
    <col min="9247" max="9491" width="9.140625" style="223"/>
    <col min="9492" max="9492" width="6.85546875" style="223" customWidth="1"/>
    <col min="9493" max="9493" width="24" style="223" customWidth="1"/>
    <col min="9494" max="9494" width="22.5703125" style="223" customWidth="1"/>
    <col min="9495" max="9495" width="11.7109375" style="223" customWidth="1"/>
    <col min="9496" max="9499" width="11.28515625" style="223" customWidth="1"/>
    <col min="9500" max="9500" width="11.42578125" style="223" customWidth="1"/>
    <col min="9501" max="9501" width="10.42578125" style="223" customWidth="1"/>
    <col min="9502" max="9502" width="0" style="223" hidden="1" customWidth="1"/>
    <col min="9503" max="9747" width="9.140625" style="223"/>
    <col min="9748" max="9748" width="6.85546875" style="223" customWidth="1"/>
    <col min="9749" max="9749" width="24" style="223" customWidth="1"/>
    <col min="9750" max="9750" width="22.5703125" style="223" customWidth="1"/>
    <col min="9751" max="9751" width="11.7109375" style="223" customWidth="1"/>
    <col min="9752" max="9755" width="11.28515625" style="223" customWidth="1"/>
    <col min="9756" max="9756" width="11.42578125" style="223" customWidth="1"/>
    <col min="9757" max="9757" width="10.42578125" style="223" customWidth="1"/>
    <col min="9758" max="9758" width="0" style="223" hidden="1" customWidth="1"/>
    <col min="9759" max="10003" width="9.140625" style="223"/>
    <col min="10004" max="10004" width="6.85546875" style="223" customWidth="1"/>
    <col min="10005" max="10005" width="24" style="223" customWidth="1"/>
    <col min="10006" max="10006" width="22.5703125" style="223" customWidth="1"/>
    <col min="10007" max="10007" width="11.7109375" style="223" customWidth="1"/>
    <col min="10008" max="10011" width="11.28515625" style="223" customWidth="1"/>
    <col min="10012" max="10012" width="11.42578125" style="223" customWidth="1"/>
    <col min="10013" max="10013" width="10.42578125" style="223" customWidth="1"/>
    <col min="10014" max="10014" width="0" style="223" hidden="1" customWidth="1"/>
    <col min="10015" max="10259" width="9.140625" style="223"/>
    <col min="10260" max="10260" width="6.85546875" style="223" customWidth="1"/>
    <col min="10261" max="10261" width="24" style="223" customWidth="1"/>
    <col min="10262" max="10262" width="22.5703125" style="223" customWidth="1"/>
    <col min="10263" max="10263" width="11.7109375" style="223" customWidth="1"/>
    <col min="10264" max="10267" width="11.28515625" style="223" customWidth="1"/>
    <col min="10268" max="10268" width="11.42578125" style="223" customWidth="1"/>
    <col min="10269" max="10269" width="10.42578125" style="223" customWidth="1"/>
    <col min="10270" max="10270" width="0" style="223" hidden="1" customWidth="1"/>
    <col min="10271" max="10515" width="9.140625" style="223"/>
    <col min="10516" max="10516" width="6.85546875" style="223" customWidth="1"/>
    <col min="10517" max="10517" width="24" style="223" customWidth="1"/>
    <col min="10518" max="10518" width="22.5703125" style="223" customWidth="1"/>
    <col min="10519" max="10519" width="11.7109375" style="223" customWidth="1"/>
    <col min="10520" max="10523" width="11.28515625" style="223" customWidth="1"/>
    <col min="10524" max="10524" width="11.42578125" style="223" customWidth="1"/>
    <col min="10525" max="10525" width="10.42578125" style="223" customWidth="1"/>
    <col min="10526" max="10526" width="0" style="223" hidden="1" customWidth="1"/>
    <col min="10527" max="10771" width="9.140625" style="223"/>
    <col min="10772" max="10772" width="6.85546875" style="223" customWidth="1"/>
    <col min="10773" max="10773" width="24" style="223" customWidth="1"/>
    <col min="10774" max="10774" width="22.5703125" style="223" customWidth="1"/>
    <col min="10775" max="10775" width="11.7109375" style="223" customWidth="1"/>
    <col min="10776" max="10779" width="11.28515625" style="223" customWidth="1"/>
    <col min="10780" max="10780" width="11.42578125" style="223" customWidth="1"/>
    <col min="10781" max="10781" width="10.42578125" style="223" customWidth="1"/>
    <col min="10782" max="10782" width="0" style="223" hidden="1" customWidth="1"/>
    <col min="10783" max="11027" width="9.140625" style="223"/>
    <col min="11028" max="11028" width="6.85546875" style="223" customWidth="1"/>
    <col min="11029" max="11029" width="24" style="223" customWidth="1"/>
    <col min="11030" max="11030" width="22.5703125" style="223" customWidth="1"/>
    <col min="11031" max="11031" width="11.7109375" style="223" customWidth="1"/>
    <col min="11032" max="11035" width="11.28515625" style="223" customWidth="1"/>
    <col min="11036" max="11036" width="11.42578125" style="223" customWidth="1"/>
    <col min="11037" max="11037" width="10.42578125" style="223" customWidth="1"/>
    <col min="11038" max="11038" width="0" style="223" hidden="1" customWidth="1"/>
    <col min="11039" max="11283" width="9.140625" style="223"/>
    <col min="11284" max="11284" width="6.85546875" style="223" customWidth="1"/>
    <col min="11285" max="11285" width="24" style="223" customWidth="1"/>
    <col min="11286" max="11286" width="22.5703125" style="223" customWidth="1"/>
    <col min="11287" max="11287" width="11.7109375" style="223" customWidth="1"/>
    <col min="11288" max="11291" width="11.28515625" style="223" customWidth="1"/>
    <col min="11292" max="11292" width="11.42578125" style="223" customWidth="1"/>
    <col min="11293" max="11293" width="10.42578125" style="223" customWidth="1"/>
    <col min="11294" max="11294" width="0" style="223" hidden="1" customWidth="1"/>
    <col min="11295" max="11539" width="9.140625" style="223"/>
    <col min="11540" max="11540" width="6.85546875" style="223" customWidth="1"/>
    <col min="11541" max="11541" width="24" style="223" customWidth="1"/>
    <col min="11542" max="11542" width="22.5703125" style="223" customWidth="1"/>
    <col min="11543" max="11543" width="11.7109375" style="223" customWidth="1"/>
    <col min="11544" max="11547" width="11.28515625" style="223" customWidth="1"/>
    <col min="11548" max="11548" width="11.42578125" style="223" customWidth="1"/>
    <col min="11549" max="11549" width="10.42578125" style="223" customWidth="1"/>
    <col min="11550" max="11550" width="0" style="223" hidden="1" customWidth="1"/>
    <col min="11551" max="11795" width="9.140625" style="223"/>
    <col min="11796" max="11796" width="6.85546875" style="223" customWidth="1"/>
    <col min="11797" max="11797" width="24" style="223" customWidth="1"/>
    <col min="11798" max="11798" width="22.5703125" style="223" customWidth="1"/>
    <col min="11799" max="11799" width="11.7109375" style="223" customWidth="1"/>
    <col min="11800" max="11803" width="11.28515625" style="223" customWidth="1"/>
    <col min="11804" max="11804" width="11.42578125" style="223" customWidth="1"/>
    <col min="11805" max="11805" width="10.42578125" style="223" customWidth="1"/>
    <col min="11806" max="11806" width="0" style="223" hidden="1" customWidth="1"/>
    <col min="11807" max="12051" width="9.140625" style="223"/>
    <col min="12052" max="12052" width="6.85546875" style="223" customWidth="1"/>
    <col min="12053" max="12053" width="24" style="223" customWidth="1"/>
    <col min="12054" max="12054" width="22.5703125" style="223" customWidth="1"/>
    <col min="12055" max="12055" width="11.7109375" style="223" customWidth="1"/>
    <col min="12056" max="12059" width="11.28515625" style="223" customWidth="1"/>
    <col min="12060" max="12060" width="11.42578125" style="223" customWidth="1"/>
    <col min="12061" max="12061" width="10.42578125" style="223" customWidth="1"/>
    <col min="12062" max="12062" width="0" style="223" hidden="1" customWidth="1"/>
    <col min="12063" max="12307" width="9.140625" style="223"/>
    <col min="12308" max="12308" width="6.85546875" style="223" customWidth="1"/>
    <col min="12309" max="12309" width="24" style="223" customWidth="1"/>
    <col min="12310" max="12310" width="22.5703125" style="223" customWidth="1"/>
    <col min="12311" max="12311" width="11.7109375" style="223" customWidth="1"/>
    <col min="12312" max="12315" width="11.28515625" style="223" customWidth="1"/>
    <col min="12316" max="12316" width="11.42578125" style="223" customWidth="1"/>
    <col min="12317" max="12317" width="10.42578125" style="223" customWidth="1"/>
    <col min="12318" max="12318" width="0" style="223" hidden="1" customWidth="1"/>
    <col min="12319" max="12563" width="9.140625" style="223"/>
    <col min="12564" max="12564" width="6.85546875" style="223" customWidth="1"/>
    <col min="12565" max="12565" width="24" style="223" customWidth="1"/>
    <col min="12566" max="12566" width="22.5703125" style="223" customWidth="1"/>
    <col min="12567" max="12567" width="11.7109375" style="223" customWidth="1"/>
    <col min="12568" max="12571" width="11.28515625" style="223" customWidth="1"/>
    <col min="12572" max="12572" width="11.42578125" style="223" customWidth="1"/>
    <col min="12573" max="12573" width="10.42578125" style="223" customWidth="1"/>
    <col min="12574" max="12574" width="0" style="223" hidden="1" customWidth="1"/>
    <col min="12575" max="12819" width="9.140625" style="223"/>
    <col min="12820" max="12820" width="6.85546875" style="223" customWidth="1"/>
    <col min="12821" max="12821" width="24" style="223" customWidth="1"/>
    <col min="12822" max="12822" width="22.5703125" style="223" customWidth="1"/>
    <col min="12823" max="12823" width="11.7109375" style="223" customWidth="1"/>
    <col min="12824" max="12827" width="11.28515625" style="223" customWidth="1"/>
    <col min="12828" max="12828" width="11.42578125" style="223" customWidth="1"/>
    <col min="12829" max="12829" width="10.42578125" style="223" customWidth="1"/>
    <col min="12830" max="12830" width="0" style="223" hidden="1" customWidth="1"/>
    <col min="12831" max="13075" width="9.140625" style="223"/>
    <col min="13076" max="13076" width="6.85546875" style="223" customWidth="1"/>
    <col min="13077" max="13077" width="24" style="223" customWidth="1"/>
    <col min="13078" max="13078" width="22.5703125" style="223" customWidth="1"/>
    <col min="13079" max="13079" width="11.7109375" style="223" customWidth="1"/>
    <col min="13080" max="13083" width="11.28515625" style="223" customWidth="1"/>
    <col min="13084" max="13084" width="11.42578125" style="223" customWidth="1"/>
    <col min="13085" max="13085" width="10.42578125" style="223" customWidth="1"/>
    <col min="13086" max="13086" width="0" style="223" hidden="1" customWidth="1"/>
    <col min="13087" max="13331" width="9.140625" style="223"/>
    <col min="13332" max="13332" width="6.85546875" style="223" customWidth="1"/>
    <col min="13333" max="13333" width="24" style="223" customWidth="1"/>
    <col min="13334" max="13334" width="22.5703125" style="223" customWidth="1"/>
    <col min="13335" max="13335" width="11.7109375" style="223" customWidth="1"/>
    <col min="13336" max="13339" width="11.28515625" style="223" customWidth="1"/>
    <col min="13340" max="13340" width="11.42578125" style="223" customWidth="1"/>
    <col min="13341" max="13341" width="10.42578125" style="223" customWidth="1"/>
    <col min="13342" max="13342" width="0" style="223" hidden="1" customWidth="1"/>
    <col min="13343" max="13587" width="9.140625" style="223"/>
    <col min="13588" max="13588" width="6.85546875" style="223" customWidth="1"/>
    <col min="13589" max="13589" width="24" style="223" customWidth="1"/>
    <col min="13590" max="13590" width="22.5703125" style="223" customWidth="1"/>
    <col min="13591" max="13591" width="11.7109375" style="223" customWidth="1"/>
    <col min="13592" max="13595" width="11.28515625" style="223" customWidth="1"/>
    <col min="13596" max="13596" width="11.42578125" style="223" customWidth="1"/>
    <col min="13597" max="13597" width="10.42578125" style="223" customWidth="1"/>
    <col min="13598" max="13598" width="0" style="223" hidden="1" customWidth="1"/>
    <col min="13599" max="13843" width="9.140625" style="223"/>
    <col min="13844" max="13844" width="6.85546875" style="223" customWidth="1"/>
    <col min="13845" max="13845" width="24" style="223" customWidth="1"/>
    <col min="13846" max="13846" width="22.5703125" style="223" customWidth="1"/>
    <col min="13847" max="13847" width="11.7109375" style="223" customWidth="1"/>
    <col min="13848" max="13851" width="11.28515625" style="223" customWidth="1"/>
    <col min="13852" max="13852" width="11.42578125" style="223" customWidth="1"/>
    <col min="13853" max="13853" width="10.42578125" style="223" customWidth="1"/>
    <col min="13854" max="13854" width="0" style="223" hidden="1" customWidth="1"/>
    <col min="13855" max="14099" width="9.140625" style="223"/>
    <col min="14100" max="14100" width="6.85546875" style="223" customWidth="1"/>
    <col min="14101" max="14101" width="24" style="223" customWidth="1"/>
    <col min="14102" max="14102" width="22.5703125" style="223" customWidth="1"/>
    <col min="14103" max="14103" width="11.7109375" style="223" customWidth="1"/>
    <col min="14104" max="14107" width="11.28515625" style="223" customWidth="1"/>
    <col min="14108" max="14108" width="11.42578125" style="223" customWidth="1"/>
    <col min="14109" max="14109" width="10.42578125" style="223" customWidth="1"/>
    <col min="14110" max="14110" width="0" style="223" hidden="1" customWidth="1"/>
    <col min="14111" max="14355" width="9.140625" style="223"/>
    <col min="14356" max="14356" width="6.85546875" style="223" customWidth="1"/>
    <col min="14357" max="14357" width="24" style="223" customWidth="1"/>
    <col min="14358" max="14358" width="22.5703125" style="223" customWidth="1"/>
    <col min="14359" max="14359" width="11.7109375" style="223" customWidth="1"/>
    <col min="14360" max="14363" width="11.28515625" style="223" customWidth="1"/>
    <col min="14364" max="14364" width="11.42578125" style="223" customWidth="1"/>
    <col min="14365" max="14365" width="10.42578125" style="223" customWidth="1"/>
    <col min="14366" max="14366" width="0" style="223" hidden="1" customWidth="1"/>
    <col min="14367" max="14611" width="9.140625" style="223"/>
    <col min="14612" max="14612" width="6.85546875" style="223" customWidth="1"/>
    <col min="14613" max="14613" width="24" style="223" customWidth="1"/>
    <col min="14614" max="14614" width="22.5703125" style="223" customWidth="1"/>
    <col min="14615" max="14615" width="11.7109375" style="223" customWidth="1"/>
    <col min="14616" max="14619" width="11.28515625" style="223" customWidth="1"/>
    <col min="14620" max="14620" width="11.42578125" style="223" customWidth="1"/>
    <col min="14621" max="14621" width="10.42578125" style="223" customWidth="1"/>
    <col min="14622" max="14622" width="0" style="223" hidden="1" customWidth="1"/>
    <col min="14623" max="14867" width="9.140625" style="223"/>
    <col min="14868" max="14868" width="6.85546875" style="223" customWidth="1"/>
    <col min="14869" max="14869" width="24" style="223" customWidth="1"/>
    <col min="14870" max="14870" width="22.5703125" style="223" customWidth="1"/>
    <col min="14871" max="14871" width="11.7109375" style="223" customWidth="1"/>
    <col min="14872" max="14875" width="11.28515625" style="223" customWidth="1"/>
    <col min="14876" max="14876" width="11.42578125" style="223" customWidth="1"/>
    <col min="14877" max="14877" width="10.42578125" style="223" customWidth="1"/>
    <col min="14878" max="14878" width="0" style="223" hidden="1" customWidth="1"/>
    <col min="14879" max="15123" width="9.140625" style="223"/>
    <col min="15124" max="15124" width="6.85546875" style="223" customWidth="1"/>
    <col min="15125" max="15125" width="24" style="223" customWidth="1"/>
    <col min="15126" max="15126" width="22.5703125" style="223" customWidth="1"/>
    <col min="15127" max="15127" width="11.7109375" style="223" customWidth="1"/>
    <col min="15128" max="15131" width="11.28515625" style="223" customWidth="1"/>
    <col min="15132" max="15132" width="11.42578125" style="223" customWidth="1"/>
    <col min="15133" max="15133" width="10.42578125" style="223" customWidth="1"/>
    <col min="15134" max="15134" width="0" style="223" hidden="1" customWidth="1"/>
    <col min="15135" max="15379" width="9.140625" style="223"/>
    <col min="15380" max="15380" width="6.85546875" style="223" customWidth="1"/>
    <col min="15381" max="15381" width="24" style="223" customWidth="1"/>
    <col min="15382" max="15382" width="22.5703125" style="223" customWidth="1"/>
    <col min="15383" max="15383" width="11.7109375" style="223" customWidth="1"/>
    <col min="15384" max="15387" width="11.28515625" style="223" customWidth="1"/>
    <col min="15388" max="15388" width="11.42578125" style="223" customWidth="1"/>
    <col min="15389" max="15389" width="10.42578125" style="223" customWidth="1"/>
    <col min="15390" max="15390" width="0" style="223" hidden="1" customWidth="1"/>
    <col min="15391" max="15635" width="9.140625" style="223"/>
    <col min="15636" max="15636" width="6.85546875" style="223" customWidth="1"/>
    <col min="15637" max="15637" width="24" style="223" customWidth="1"/>
    <col min="15638" max="15638" width="22.5703125" style="223" customWidth="1"/>
    <col min="15639" max="15639" width="11.7109375" style="223" customWidth="1"/>
    <col min="15640" max="15643" width="11.28515625" style="223" customWidth="1"/>
    <col min="15644" max="15644" width="11.42578125" style="223" customWidth="1"/>
    <col min="15645" max="15645" width="10.42578125" style="223" customWidth="1"/>
    <col min="15646" max="15646" width="0" style="223" hidden="1" customWidth="1"/>
    <col min="15647" max="15891" width="9.140625" style="223"/>
    <col min="15892" max="15892" width="6.85546875" style="223" customWidth="1"/>
    <col min="15893" max="15893" width="24" style="223" customWidth="1"/>
    <col min="15894" max="15894" width="22.5703125" style="223" customWidth="1"/>
    <col min="15895" max="15895" width="11.7109375" style="223" customWidth="1"/>
    <col min="15896" max="15899" width="11.28515625" style="223" customWidth="1"/>
    <col min="15900" max="15900" width="11.42578125" style="223" customWidth="1"/>
    <col min="15901" max="15901" width="10.42578125" style="223" customWidth="1"/>
    <col min="15902" max="15902" width="0" style="223" hidden="1" customWidth="1"/>
    <col min="15903" max="16147" width="9.140625" style="223"/>
    <col min="16148" max="16148" width="6.85546875" style="223" customWidth="1"/>
    <col min="16149" max="16149" width="24" style="223" customWidth="1"/>
    <col min="16150" max="16150" width="22.5703125" style="223" customWidth="1"/>
    <col min="16151" max="16151" width="11.7109375" style="223" customWidth="1"/>
    <col min="16152" max="16155" width="11.28515625" style="223" customWidth="1"/>
    <col min="16156" max="16156" width="11.42578125" style="223" customWidth="1"/>
    <col min="16157" max="16157" width="10.42578125" style="223" customWidth="1"/>
    <col min="16158" max="16158" width="0" style="223" hidden="1" customWidth="1"/>
    <col min="16159" max="16384" width="9.140625" style="223"/>
  </cols>
  <sheetData>
    <row r="1" spans="1:35" x14ac:dyDescent="0.25">
      <c r="AC1" s="259" t="s">
        <v>1293</v>
      </c>
    </row>
    <row r="2" spans="1:35" x14ac:dyDescent="0.25">
      <c r="A2" s="639" t="s">
        <v>875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  <c r="AA2" s="639"/>
      <c r="AB2" s="639"/>
      <c r="AC2" s="639"/>
      <c r="AD2" s="256"/>
    </row>
    <row r="3" spans="1:35" x14ac:dyDescent="0.25">
      <c r="A3" s="639" t="str">
        <f>'[10]№ 1-ИП ТС_Паспорт'!A4:B4</f>
        <v>ООО "Газпром теплоэнерго Московская область"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639"/>
      <c r="Z3" s="639"/>
      <c r="AA3" s="639"/>
      <c r="AB3" s="639"/>
      <c r="AC3" s="639"/>
      <c r="AD3" s="256"/>
    </row>
    <row r="4" spans="1:35" x14ac:dyDescent="0.25">
      <c r="A4" s="640" t="s">
        <v>3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256"/>
    </row>
    <row r="5" spans="1:35" x14ac:dyDescent="0.25">
      <c r="A5" s="639" t="str">
        <f>'[10]N 2-ИП ТС СВОД без НДС'!A5:AL5</f>
        <v>в сфере теплоснабжения на 2022-2045 годы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39"/>
      <c r="AA5" s="639"/>
      <c r="AB5" s="639"/>
      <c r="AC5" s="639"/>
      <c r="AD5" s="256"/>
    </row>
    <row r="6" spans="1:35" ht="25.5" x14ac:dyDescent="0.35">
      <c r="A6" s="258"/>
      <c r="B6" s="257" t="s">
        <v>988</v>
      </c>
      <c r="AC6" s="256"/>
      <c r="AD6" s="256"/>
    </row>
    <row r="7" spans="1:35" x14ac:dyDescent="0.25">
      <c r="A7" s="641" t="s">
        <v>27</v>
      </c>
      <c r="B7" s="641" t="s">
        <v>874</v>
      </c>
      <c r="C7" s="644" t="s">
        <v>1292</v>
      </c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5"/>
      <c r="R7" s="645"/>
      <c r="S7" s="645"/>
      <c r="T7" s="645"/>
      <c r="U7" s="645"/>
      <c r="V7" s="645"/>
      <c r="W7" s="645"/>
      <c r="X7" s="645"/>
      <c r="Y7" s="645"/>
      <c r="Z7" s="645"/>
      <c r="AA7" s="645"/>
      <c r="AB7" s="645"/>
      <c r="AC7" s="646"/>
    </row>
    <row r="8" spans="1:35" x14ac:dyDescent="0.25">
      <c r="A8" s="642"/>
      <c r="B8" s="642"/>
      <c r="C8" s="647" t="s">
        <v>873</v>
      </c>
      <c r="D8" s="647"/>
      <c r="E8" s="641" t="s">
        <v>872</v>
      </c>
      <c r="F8" s="648" t="s">
        <v>1291</v>
      </c>
      <c r="G8" s="649"/>
      <c r="H8" s="649"/>
      <c r="I8" s="649"/>
      <c r="J8" s="649"/>
      <c r="K8" s="649"/>
      <c r="L8" s="649"/>
      <c r="M8" s="649"/>
      <c r="N8" s="649"/>
      <c r="O8" s="649"/>
      <c r="P8" s="649"/>
      <c r="Q8" s="649"/>
      <c r="R8" s="649"/>
      <c r="S8" s="649"/>
      <c r="T8" s="649"/>
      <c r="U8" s="649"/>
      <c r="V8" s="649"/>
      <c r="W8" s="649"/>
      <c r="X8" s="649"/>
      <c r="Y8" s="649"/>
      <c r="Z8" s="649"/>
      <c r="AA8" s="649"/>
      <c r="AB8" s="649"/>
      <c r="AC8" s="650"/>
    </row>
    <row r="9" spans="1:35" ht="31.5" x14ac:dyDescent="0.25">
      <c r="A9" s="643"/>
      <c r="B9" s="643"/>
      <c r="C9" s="253" t="s">
        <v>855</v>
      </c>
      <c r="D9" s="255" t="s">
        <v>871</v>
      </c>
      <c r="E9" s="643"/>
      <c r="F9" s="254" t="s">
        <v>1290</v>
      </c>
      <c r="G9" s="254" t="s">
        <v>1289</v>
      </c>
      <c r="H9" s="254" t="s">
        <v>1288</v>
      </c>
      <c r="I9" s="254" t="s">
        <v>1287</v>
      </c>
      <c r="J9" s="254" t="s">
        <v>1286</v>
      </c>
      <c r="K9" s="254" t="s">
        <v>1285</v>
      </c>
      <c r="L9" s="254" t="s">
        <v>1284</v>
      </c>
      <c r="M9" s="254" t="s">
        <v>1283</v>
      </c>
      <c r="N9" s="254" t="s">
        <v>1282</v>
      </c>
      <c r="O9" s="254" t="s">
        <v>1281</v>
      </c>
      <c r="P9" s="254" t="s">
        <v>1280</v>
      </c>
      <c r="Q9" s="254" t="s">
        <v>1279</v>
      </c>
      <c r="R9" s="254" t="s">
        <v>1278</v>
      </c>
      <c r="S9" s="254" t="s">
        <v>1277</v>
      </c>
      <c r="T9" s="254" t="s">
        <v>1276</v>
      </c>
      <c r="U9" s="254" t="s">
        <v>1275</v>
      </c>
      <c r="V9" s="254" t="s">
        <v>1274</v>
      </c>
      <c r="W9" s="254" t="s">
        <v>1273</v>
      </c>
      <c r="X9" s="254" t="s">
        <v>1272</v>
      </c>
      <c r="Y9" s="254" t="s">
        <v>1271</v>
      </c>
      <c r="Z9" s="254" t="s">
        <v>1270</v>
      </c>
      <c r="AA9" s="254" t="s">
        <v>1269</v>
      </c>
      <c r="AB9" s="254" t="s">
        <v>1268</v>
      </c>
      <c r="AC9" s="254" t="s">
        <v>1267</v>
      </c>
    </row>
    <row r="10" spans="1:35" x14ac:dyDescent="0.25">
      <c r="A10" s="253">
        <v>1</v>
      </c>
      <c r="B10" s="253">
        <v>2</v>
      </c>
      <c r="C10" s="253">
        <v>3</v>
      </c>
      <c r="D10" s="253">
        <v>4</v>
      </c>
      <c r="E10" s="253">
        <v>5</v>
      </c>
      <c r="F10" s="253">
        <v>6</v>
      </c>
      <c r="G10" s="253">
        <v>7</v>
      </c>
      <c r="H10" s="253">
        <v>8</v>
      </c>
      <c r="I10" s="253">
        <v>9</v>
      </c>
      <c r="J10" s="253">
        <v>10</v>
      </c>
      <c r="K10" s="253">
        <v>11</v>
      </c>
      <c r="L10" s="253">
        <v>12</v>
      </c>
      <c r="M10" s="253">
        <v>13</v>
      </c>
      <c r="N10" s="253">
        <v>14</v>
      </c>
      <c r="O10" s="253">
        <v>15</v>
      </c>
      <c r="P10" s="253">
        <v>16</v>
      </c>
      <c r="Q10" s="253">
        <v>17</v>
      </c>
      <c r="R10" s="253">
        <v>18</v>
      </c>
      <c r="S10" s="253">
        <v>19</v>
      </c>
      <c r="T10" s="253">
        <v>20</v>
      </c>
      <c r="U10" s="253">
        <v>21</v>
      </c>
      <c r="V10" s="253">
        <v>22</v>
      </c>
      <c r="W10" s="253">
        <v>23</v>
      </c>
      <c r="X10" s="253">
        <v>24</v>
      </c>
      <c r="Y10" s="253">
        <v>25</v>
      </c>
      <c r="Z10" s="253">
        <v>26</v>
      </c>
      <c r="AA10" s="253">
        <v>27</v>
      </c>
      <c r="AB10" s="253">
        <v>28</v>
      </c>
      <c r="AC10" s="253">
        <v>29</v>
      </c>
    </row>
    <row r="11" spans="1:35" ht="31.5" x14ac:dyDescent="0.25">
      <c r="A11" s="252">
        <v>1</v>
      </c>
      <c r="B11" s="250" t="s">
        <v>870</v>
      </c>
      <c r="C11" s="236">
        <f t="shared" ref="C11:C23" si="0">E11</f>
        <v>9605274.36736314</v>
      </c>
      <c r="D11" s="250"/>
      <c r="E11" s="236">
        <f t="shared" ref="E11:E23" si="1">SUM(F11:AC11)</f>
        <v>9605274.36736314</v>
      </c>
      <c r="F11" s="236">
        <f t="shared" ref="F11:AC11" si="2">SUM(F12:F15)</f>
        <v>7513.341043047717</v>
      </c>
      <c r="G11" s="236">
        <f t="shared" si="2"/>
        <v>10985.484407749842</v>
      </c>
      <c r="H11" s="236">
        <f t="shared" si="2"/>
        <v>20052.261525120837</v>
      </c>
      <c r="I11" s="236">
        <f t="shared" si="2"/>
        <v>49106.624902643198</v>
      </c>
      <c r="J11" s="236">
        <f t="shared" si="2"/>
        <v>89762.275473659116</v>
      </c>
      <c r="K11" s="236">
        <f t="shared" si="2"/>
        <v>120903.15801815165</v>
      </c>
      <c r="L11" s="236">
        <f t="shared" si="2"/>
        <v>122276.98350996934</v>
      </c>
      <c r="M11" s="236">
        <f t="shared" si="2"/>
        <v>426822.60910909541</v>
      </c>
      <c r="N11" s="236">
        <f t="shared" si="2"/>
        <v>446883.27173722291</v>
      </c>
      <c r="O11" s="236">
        <f t="shared" si="2"/>
        <v>476045.28550887236</v>
      </c>
      <c r="P11" s="236">
        <f t="shared" si="2"/>
        <v>498596.11442778935</v>
      </c>
      <c r="Q11" s="236">
        <f t="shared" si="2"/>
        <v>522223.50525589538</v>
      </c>
      <c r="R11" s="236">
        <f t="shared" si="2"/>
        <v>547137.44540292234</v>
      </c>
      <c r="S11" s="236">
        <f t="shared" si="2"/>
        <v>572762.36541685974</v>
      </c>
      <c r="T11" s="236">
        <f t="shared" si="2"/>
        <v>599291.8662914522</v>
      </c>
      <c r="U11" s="236">
        <f t="shared" si="2"/>
        <v>627746.33181715035</v>
      </c>
      <c r="V11" s="236">
        <f t="shared" si="2"/>
        <v>657095.54621255642</v>
      </c>
      <c r="W11" s="236">
        <f t="shared" si="2"/>
        <v>687778.45728454646</v>
      </c>
      <c r="X11" s="236">
        <f t="shared" si="2"/>
        <v>720353.2553769201</v>
      </c>
      <c r="Y11" s="236">
        <f t="shared" si="2"/>
        <v>754243.53837963531</v>
      </c>
      <c r="Z11" s="236">
        <f t="shared" si="2"/>
        <v>789802.85308347829</v>
      </c>
      <c r="AA11" s="236">
        <f t="shared" si="2"/>
        <v>826780.54317840142</v>
      </c>
      <c r="AB11" s="236">
        <f t="shared" si="2"/>
        <v>15276.25</v>
      </c>
      <c r="AC11" s="236">
        <f t="shared" si="2"/>
        <v>15835</v>
      </c>
    </row>
    <row r="12" spans="1:35" ht="31.5" x14ac:dyDescent="0.25">
      <c r="A12" s="251" t="s">
        <v>869</v>
      </c>
      <c r="B12" s="247" t="s">
        <v>868</v>
      </c>
      <c r="C12" s="236">
        <f t="shared" si="0"/>
        <v>9597761.0263200924</v>
      </c>
      <c r="D12" s="247"/>
      <c r="E12" s="236">
        <f t="shared" si="1"/>
        <v>9597761.0263200924</v>
      </c>
      <c r="F12" s="249">
        <f>'№ 5- ИП ТС_Финплан_1 ТЗ'!F12+'№ 5- ИП ТС_Финплан_2 ТЗ'!F12</f>
        <v>0</v>
      </c>
      <c r="G12" s="249">
        <f>'№ 5- ИП ТС_Финплан_1 ТЗ'!G12+'№ 5- ИП ТС_Финплан_2 ТЗ'!G12</f>
        <v>10985.484407749842</v>
      </c>
      <c r="H12" s="249">
        <f>'№ 5- ИП ТС_Финплан_1 ТЗ'!H12+'№ 5- ИП ТС_Финплан_2 ТЗ'!H12</f>
        <v>20052.261525120837</v>
      </c>
      <c r="I12" s="249">
        <f>'№ 5- ИП ТС_Финплан_1 ТЗ'!I12+'№ 5- ИП ТС_Финплан_2 ТЗ'!I12</f>
        <v>49106.624902643198</v>
      </c>
      <c r="J12" s="249">
        <f>'№ 5- ИП ТС_Финплан_1 ТЗ'!J12+'№ 5- ИП ТС_Финплан_2 ТЗ'!J12</f>
        <v>89762.275473659116</v>
      </c>
      <c r="K12" s="249">
        <f>'№ 5- ИП ТС_Финплан_1 ТЗ'!K12+'№ 5- ИП ТС_Финплан_2 ТЗ'!K12</f>
        <v>120903.15801815165</v>
      </c>
      <c r="L12" s="249">
        <f>'№ 5- ИП ТС_Финплан_1 ТЗ'!L12+'№ 5- ИП ТС_Финплан_2 ТЗ'!L12</f>
        <v>122276.98350996934</v>
      </c>
      <c r="M12" s="249">
        <f>'№ 5- ИП ТС_Финплан_1 ТЗ'!M12+'№ 5- ИП ТС_Финплан_2 ТЗ'!M12</f>
        <v>426822.60910909541</v>
      </c>
      <c r="N12" s="249">
        <f>'№ 5- ИП ТС_Финплан_1 ТЗ'!N12+'№ 5- ИП ТС_Финплан_2 ТЗ'!N12</f>
        <v>446883.27173722291</v>
      </c>
      <c r="O12" s="249">
        <f>'№ 5- ИП ТС_Финплан_1 ТЗ'!O12+'№ 5- ИП ТС_Финплан_2 ТЗ'!O12</f>
        <v>476045.28550887236</v>
      </c>
      <c r="P12" s="249">
        <f>'№ 5- ИП ТС_Финплан_1 ТЗ'!P12+'№ 5- ИП ТС_Финплан_2 ТЗ'!P12</f>
        <v>498596.11442778935</v>
      </c>
      <c r="Q12" s="249">
        <f>'№ 5- ИП ТС_Финплан_1 ТЗ'!Q12+'№ 5- ИП ТС_Финплан_2 ТЗ'!Q12</f>
        <v>522223.50525589538</v>
      </c>
      <c r="R12" s="249">
        <f>'№ 5- ИП ТС_Финплан_1 ТЗ'!R12+'№ 5- ИП ТС_Финплан_2 ТЗ'!R12</f>
        <v>547137.44540292234</v>
      </c>
      <c r="S12" s="249">
        <f>'№ 5- ИП ТС_Финплан_1 ТЗ'!S12+'№ 5- ИП ТС_Финплан_2 ТЗ'!S12</f>
        <v>572762.36541685974</v>
      </c>
      <c r="T12" s="249">
        <f>'№ 5- ИП ТС_Финплан_1 ТЗ'!T12+'№ 5- ИП ТС_Финплан_2 ТЗ'!T12</f>
        <v>599291.8662914522</v>
      </c>
      <c r="U12" s="249">
        <f>'№ 5- ИП ТС_Финплан_1 ТЗ'!U12+'№ 5- ИП ТС_Финплан_2 ТЗ'!U12</f>
        <v>627746.33181715035</v>
      </c>
      <c r="V12" s="249">
        <f>'№ 5- ИП ТС_Финплан_1 ТЗ'!V12+'№ 5- ИП ТС_Финплан_2 ТЗ'!V12</f>
        <v>657095.54621255642</v>
      </c>
      <c r="W12" s="249">
        <f>'№ 5- ИП ТС_Финплан_1 ТЗ'!W12+'№ 5- ИП ТС_Финплан_2 ТЗ'!W12</f>
        <v>687778.45728454646</v>
      </c>
      <c r="X12" s="249">
        <f>'№ 5- ИП ТС_Финплан_1 ТЗ'!X12+'№ 5- ИП ТС_Финплан_2 ТЗ'!X12</f>
        <v>720353.2553769201</v>
      </c>
      <c r="Y12" s="249">
        <f>'№ 5- ИП ТС_Финплан_1 ТЗ'!Y12+'№ 5- ИП ТС_Финплан_2 ТЗ'!Y12</f>
        <v>754243.53837963531</v>
      </c>
      <c r="Z12" s="249">
        <f>'№ 5- ИП ТС_Финплан_1 ТЗ'!Z12+'№ 5- ИП ТС_Финплан_2 ТЗ'!Z12</f>
        <v>789802.85308347829</v>
      </c>
      <c r="AA12" s="249">
        <f>'№ 5- ИП ТС_Финплан_1 ТЗ'!AA12+'№ 5- ИП ТС_Финплан_2 ТЗ'!AA12</f>
        <v>826780.54317840142</v>
      </c>
      <c r="AB12" s="249">
        <f>'№ 5- ИП ТС_Финплан_1 ТЗ'!AB12+'№ 5- ИП ТС_Финплан_2 ТЗ'!AB12</f>
        <v>15276.25</v>
      </c>
      <c r="AC12" s="249">
        <f>'№ 5- ИП ТС_Финплан_1 ТЗ'!AC12+'№ 5- ИП ТС_Финплан_2 ТЗ'!AC12</f>
        <v>15835</v>
      </c>
      <c r="AD12" s="230"/>
      <c r="AE12" s="230"/>
      <c r="AF12" s="230"/>
      <c r="AG12" s="230"/>
      <c r="AH12" s="230"/>
      <c r="AI12" s="230"/>
    </row>
    <row r="13" spans="1:35" ht="47.25" x14ac:dyDescent="0.25">
      <c r="A13" s="251" t="s">
        <v>867</v>
      </c>
      <c r="B13" s="247" t="s">
        <v>866</v>
      </c>
      <c r="C13" s="236">
        <f t="shared" si="0"/>
        <v>7513.341043047717</v>
      </c>
      <c r="D13" s="247"/>
      <c r="E13" s="236">
        <f t="shared" si="1"/>
        <v>7513.341043047717</v>
      </c>
      <c r="F13" s="249">
        <f>'№ 5- ИП ТС_Финплан_1 ТЗ'!F13+'№ 5- ИП ТС_Финплан_2 ТЗ'!F13</f>
        <v>7513.341043047717</v>
      </c>
      <c r="G13" s="249">
        <f>'№ 5- ИП ТС_Финплан_1 ТЗ'!G13+'№ 5- ИП ТС_Финплан_2 ТЗ'!G13</f>
        <v>0</v>
      </c>
      <c r="H13" s="249">
        <f>'№ 5- ИП ТС_Финплан_1 ТЗ'!H13+'№ 5- ИП ТС_Финплан_2 ТЗ'!H13</f>
        <v>0</v>
      </c>
      <c r="I13" s="249">
        <f>'№ 5- ИП ТС_Финплан_1 ТЗ'!I13+'№ 5- ИП ТС_Финплан_2 ТЗ'!I13</f>
        <v>0</v>
      </c>
      <c r="J13" s="249">
        <f>'№ 5- ИП ТС_Финплан_1 ТЗ'!J13+'№ 5- ИП ТС_Финплан_2 ТЗ'!J13</f>
        <v>0</v>
      </c>
      <c r="K13" s="249">
        <f>'№ 5- ИП ТС_Финплан_1 ТЗ'!K13+'№ 5- ИП ТС_Финплан_2 ТЗ'!K13</f>
        <v>0</v>
      </c>
      <c r="L13" s="249">
        <f>'№ 5- ИП ТС_Финплан_1 ТЗ'!L13+'№ 5- ИП ТС_Финплан_2 ТЗ'!L13</f>
        <v>0</v>
      </c>
      <c r="M13" s="249">
        <f>'№ 5- ИП ТС_Финплан_1 ТЗ'!M13+'№ 5- ИП ТС_Финплан_2 ТЗ'!M13</f>
        <v>0</v>
      </c>
      <c r="N13" s="249">
        <f>'№ 5- ИП ТС_Финплан_1 ТЗ'!N13+'№ 5- ИП ТС_Финплан_2 ТЗ'!N13</f>
        <v>0</v>
      </c>
      <c r="O13" s="249">
        <f>'№ 5- ИП ТС_Финплан_1 ТЗ'!O13+'№ 5- ИП ТС_Финплан_2 ТЗ'!O13</f>
        <v>0</v>
      </c>
      <c r="P13" s="249">
        <f>'№ 5- ИП ТС_Финплан_1 ТЗ'!P13+'№ 5- ИП ТС_Финплан_2 ТЗ'!P13</f>
        <v>0</v>
      </c>
      <c r="Q13" s="249">
        <f>'№ 5- ИП ТС_Финплан_1 ТЗ'!Q13+'№ 5- ИП ТС_Финплан_2 ТЗ'!Q13</f>
        <v>0</v>
      </c>
      <c r="R13" s="249">
        <f>'№ 5- ИП ТС_Финплан_1 ТЗ'!R13+'№ 5- ИП ТС_Финплан_2 ТЗ'!R13</f>
        <v>0</v>
      </c>
      <c r="S13" s="249">
        <f>'№ 5- ИП ТС_Финплан_1 ТЗ'!S13+'№ 5- ИП ТС_Финплан_2 ТЗ'!S13</f>
        <v>0</v>
      </c>
      <c r="T13" s="249">
        <f>'№ 5- ИП ТС_Финплан_1 ТЗ'!T13+'№ 5- ИП ТС_Финплан_2 ТЗ'!T13</f>
        <v>0</v>
      </c>
      <c r="U13" s="249">
        <f>'№ 5- ИП ТС_Финплан_1 ТЗ'!U13+'№ 5- ИП ТС_Финплан_2 ТЗ'!U13</f>
        <v>0</v>
      </c>
      <c r="V13" s="249">
        <f>'№ 5- ИП ТС_Финплан_1 ТЗ'!V13+'№ 5- ИП ТС_Финплан_2 ТЗ'!V13</f>
        <v>0</v>
      </c>
      <c r="W13" s="249">
        <f>'№ 5- ИП ТС_Финплан_1 ТЗ'!W13+'№ 5- ИП ТС_Финплан_2 ТЗ'!W13</f>
        <v>0</v>
      </c>
      <c r="X13" s="249">
        <f>'№ 5- ИП ТС_Финплан_1 ТЗ'!X13+'№ 5- ИП ТС_Финплан_2 ТЗ'!X13</f>
        <v>0</v>
      </c>
      <c r="Y13" s="249">
        <f>'№ 5- ИП ТС_Финплан_1 ТЗ'!Y13+'№ 5- ИП ТС_Финплан_2 ТЗ'!Y13</f>
        <v>0</v>
      </c>
      <c r="Z13" s="249">
        <f>'№ 5- ИП ТС_Финплан_1 ТЗ'!Z13+'№ 5- ИП ТС_Финплан_2 ТЗ'!Z13</f>
        <v>0</v>
      </c>
      <c r="AA13" s="249">
        <f>'№ 5- ИП ТС_Финплан_1 ТЗ'!AA13+'№ 5- ИП ТС_Финплан_2 ТЗ'!AA13</f>
        <v>0</v>
      </c>
      <c r="AB13" s="249">
        <f>'№ 5- ИП ТС_Финплан_1 ТЗ'!AB13+'№ 5- ИП ТС_Финплан_2 ТЗ'!AB13</f>
        <v>0</v>
      </c>
      <c r="AC13" s="249">
        <f>'№ 5- ИП ТС_Финплан_1 ТЗ'!AC13+'№ 5- ИП ТС_Финплан_2 ТЗ'!AC13</f>
        <v>0</v>
      </c>
      <c r="AD13" s="230"/>
      <c r="AE13" s="230"/>
      <c r="AF13" s="230"/>
      <c r="AG13" s="230"/>
      <c r="AH13" s="230"/>
      <c r="AI13" s="230"/>
    </row>
    <row r="14" spans="1:35" ht="47.25" x14ac:dyDescent="0.25">
      <c r="A14" s="251" t="s">
        <v>865</v>
      </c>
      <c r="B14" s="247" t="s">
        <v>1266</v>
      </c>
      <c r="C14" s="236">
        <f t="shared" si="0"/>
        <v>0</v>
      </c>
      <c r="D14" s="247"/>
      <c r="E14" s="236">
        <f t="shared" si="1"/>
        <v>0</v>
      </c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3"/>
      <c r="AD14" s="230"/>
      <c r="AE14" s="230"/>
      <c r="AF14" s="230"/>
      <c r="AG14" s="230"/>
      <c r="AH14" s="230"/>
      <c r="AI14" s="230"/>
    </row>
    <row r="15" spans="1:35" ht="63" x14ac:dyDescent="0.25">
      <c r="A15" s="251" t="s">
        <v>864</v>
      </c>
      <c r="B15" s="247" t="s">
        <v>1265</v>
      </c>
      <c r="C15" s="236">
        <f t="shared" si="0"/>
        <v>0</v>
      </c>
      <c r="D15" s="247"/>
      <c r="E15" s="236">
        <f t="shared" si="1"/>
        <v>0</v>
      </c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3"/>
      <c r="AD15" s="230"/>
      <c r="AE15" s="230"/>
      <c r="AF15" s="230"/>
      <c r="AG15" s="230"/>
      <c r="AH15" s="230"/>
      <c r="AI15" s="230"/>
    </row>
    <row r="16" spans="1:35" ht="31.5" x14ac:dyDescent="0.25">
      <c r="A16" s="246" t="s">
        <v>863</v>
      </c>
      <c r="B16" s="250" t="s">
        <v>1264</v>
      </c>
      <c r="C16" s="236">
        <f t="shared" si="0"/>
        <v>9931609.0911121294</v>
      </c>
      <c r="D16" s="250"/>
      <c r="E16" s="236">
        <f t="shared" si="1"/>
        <v>9931609.0911121294</v>
      </c>
      <c r="F16" s="235">
        <f t="shared" ref="F16:AC16" si="3">SUM(F17:F20)</f>
        <v>756272.68033244996</v>
      </c>
      <c r="G16" s="235">
        <f t="shared" si="3"/>
        <v>757528.16948486213</v>
      </c>
      <c r="H16" s="235">
        <f t="shared" si="3"/>
        <v>1136044.6927675596</v>
      </c>
      <c r="I16" s="235">
        <f t="shared" si="3"/>
        <v>4302622.2739514392</v>
      </c>
      <c r="J16" s="235">
        <f t="shared" si="3"/>
        <v>2160194.4483499075</v>
      </c>
      <c r="K16" s="235">
        <f t="shared" si="3"/>
        <v>533561.33685231162</v>
      </c>
      <c r="L16" s="235">
        <f t="shared" si="3"/>
        <v>285385.48937359848</v>
      </c>
      <c r="M16" s="235">
        <f t="shared" si="3"/>
        <v>0</v>
      </c>
      <c r="N16" s="235">
        <f t="shared" si="3"/>
        <v>0</v>
      </c>
      <c r="O16" s="235">
        <f t="shared" si="3"/>
        <v>0</v>
      </c>
      <c r="P16" s="235">
        <f t="shared" si="3"/>
        <v>0</v>
      </c>
      <c r="Q16" s="235">
        <f t="shared" si="3"/>
        <v>0</v>
      </c>
      <c r="R16" s="235">
        <f t="shared" si="3"/>
        <v>0</v>
      </c>
      <c r="S16" s="235">
        <f t="shared" si="3"/>
        <v>0</v>
      </c>
      <c r="T16" s="235">
        <f t="shared" si="3"/>
        <v>0</v>
      </c>
      <c r="U16" s="235">
        <f t="shared" si="3"/>
        <v>0</v>
      </c>
      <c r="V16" s="235">
        <f t="shared" si="3"/>
        <v>0</v>
      </c>
      <c r="W16" s="235">
        <f t="shared" si="3"/>
        <v>0</v>
      </c>
      <c r="X16" s="235">
        <f t="shared" si="3"/>
        <v>0</v>
      </c>
      <c r="Y16" s="235">
        <f t="shared" si="3"/>
        <v>0</v>
      </c>
      <c r="Z16" s="235">
        <f t="shared" si="3"/>
        <v>0</v>
      </c>
      <c r="AA16" s="235">
        <f t="shared" si="3"/>
        <v>0</v>
      </c>
      <c r="AB16" s="235">
        <f t="shared" si="3"/>
        <v>0</v>
      </c>
      <c r="AC16" s="235">
        <f t="shared" si="3"/>
        <v>0</v>
      </c>
      <c r="AD16" s="230"/>
      <c r="AE16" s="230"/>
      <c r="AF16" s="230"/>
      <c r="AG16" s="230"/>
      <c r="AH16" s="230"/>
      <c r="AI16" s="230"/>
    </row>
    <row r="17" spans="1:59" x14ac:dyDescent="0.25">
      <c r="A17" s="248" t="s">
        <v>862</v>
      </c>
      <c r="B17" s="247" t="s">
        <v>1263</v>
      </c>
      <c r="C17" s="236">
        <f t="shared" si="0"/>
        <v>0</v>
      </c>
      <c r="D17" s="247"/>
      <c r="E17" s="236">
        <f t="shared" si="1"/>
        <v>0</v>
      </c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3"/>
      <c r="AD17" s="230"/>
      <c r="AE17" s="230"/>
      <c r="AF17" s="230"/>
      <c r="AG17" s="230"/>
      <c r="AH17" s="230"/>
      <c r="AI17" s="230"/>
    </row>
    <row r="18" spans="1:59" ht="31.5" x14ac:dyDescent="0.25">
      <c r="A18" s="248" t="s">
        <v>1262</v>
      </c>
      <c r="B18" s="247" t="s">
        <v>1261</v>
      </c>
      <c r="C18" s="236">
        <f t="shared" si="0"/>
        <v>0</v>
      </c>
      <c r="D18" s="247"/>
      <c r="E18" s="236">
        <f t="shared" si="1"/>
        <v>0</v>
      </c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3"/>
      <c r="AD18" s="230"/>
      <c r="AE18" s="230"/>
      <c r="AF18" s="230"/>
      <c r="AG18" s="230"/>
      <c r="AH18" s="230"/>
      <c r="AI18" s="230"/>
    </row>
    <row r="19" spans="1:59" x14ac:dyDescent="0.25">
      <c r="A19" s="248" t="s">
        <v>861</v>
      </c>
      <c r="B19" s="247" t="s">
        <v>1260</v>
      </c>
      <c r="C19" s="236">
        <f t="shared" si="0"/>
        <v>9931609.0911121294</v>
      </c>
      <c r="D19" s="247"/>
      <c r="E19" s="236">
        <f t="shared" si="1"/>
        <v>9931609.0911121294</v>
      </c>
      <c r="F19" s="249">
        <f>'№ 5- ИП ТС_Финплан_1 ТЗ'!F19+'№ 5- ИП ТС_Финплан_2 ТЗ'!F19</f>
        <v>756272.68033244996</v>
      </c>
      <c r="G19" s="249">
        <f>'№ 5- ИП ТС_Финплан_1 ТЗ'!G19+'№ 5- ИП ТС_Финплан_2 ТЗ'!G19</f>
        <v>757528.16948486213</v>
      </c>
      <c r="H19" s="249">
        <f>'№ 5- ИП ТС_Финплан_1 ТЗ'!H19+'№ 5- ИП ТС_Финплан_2 ТЗ'!H19</f>
        <v>1136044.6927675596</v>
      </c>
      <c r="I19" s="249">
        <f>'№ 5- ИП ТС_Финплан_1 ТЗ'!I19+'№ 5- ИП ТС_Финплан_2 ТЗ'!I19</f>
        <v>4302622.2739514392</v>
      </c>
      <c r="J19" s="249">
        <f>'№ 5- ИП ТС_Финплан_1 ТЗ'!J19+'№ 5- ИП ТС_Финплан_2 ТЗ'!J19</f>
        <v>2160194.4483499075</v>
      </c>
      <c r="K19" s="249">
        <f>'№ 5- ИП ТС_Финплан_1 ТЗ'!K19+'№ 5- ИП ТС_Финплан_2 ТЗ'!K19</f>
        <v>533561.33685231162</v>
      </c>
      <c r="L19" s="249">
        <f>'№ 5- ИП ТС_Финплан_1 ТЗ'!L19+'№ 5- ИП ТС_Финплан_2 ТЗ'!L19</f>
        <v>285385.48937359848</v>
      </c>
      <c r="M19" s="249">
        <f>'№ 5- ИП ТС_Финплан_1 ТЗ'!M19+'№ 5- ИП ТС_Финплан_2 ТЗ'!M19</f>
        <v>0</v>
      </c>
      <c r="N19" s="249">
        <f>'№ 5- ИП ТС_Финплан_1 ТЗ'!N19+'№ 5- ИП ТС_Финплан_2 ТЗ'!N19</f>
        <v>0</v>
      </c>
      <c r="O19" s="249">
        <f>'№ 5- ИП ТС_Финплан_1 ТЗ'!O19+'№ 5- ИП ТС_Финплан_2 ТЗ'!O19</f>
        <v>0</v>
      </c>
      <c r="P19" s="249">
        <f>'№ 5- ИП ТС_Финплан_1 ТЗ'!P19+'№ 5- ИП ТС_Финплан_2 ТЗ'!P19</f>
        <v>0</v>
      </c>
      <c r="Q19" s="249">
        <f>'№ 5- ИП ТС_Финплан_1 ТЗ'!Q19+'№ 5- ИП ТС_Финплан_2 ТЗ'!Q19</f>
        <v>0</v>
      </c>
      <c r="R19" s="249">
        <f>'№ 5- ИП ТС_Финплан_1 ТЗ'!R19+'№ 5- ИП ТС_Финплан_2 ТЗ'!R19</f>
        <v>0</v>
      </c>
      <c r="S19" s="249">
        <f>'№ 5- ИП ТС_Финплан_1 ТЗ'!S19+'№ 5- ИП ТС_Финплан_2 ТЗ'!S19</f>
        <v>0</v>
      </c>
      <c r="T19" s="249">
        <f>'№ 5- ИП ТС_Финплан_1 ТЗ'!T19+'№ 5- ИП ТС_Финплан_2 ТЗ'!T19</f>
        <v>0</v>
      </c>
      <c r="U19" s="249">
        <f>'№ 5- ИП ТС_Финплан_1 ТЗ'!U19+'№ 5- ИП ТС_Финплан_2 ТЗ'!U19</f>
        <v>0</v>
      </c>
      <c r="V19" s="249">
        <f>'№ 5- ИП ТС_Финплан_1 ТЗ'!V19+'№ 5- ИП ТС_Финплан_2 ТЗ'!V19</f>
        <v>0</v>
      </c>
      <c r="W19" s="249">
        <f>'№ 5- ИП ТС_Финплан_1 ТЗ'!W19+'№ 5- ИП ТС_Финплан_2 ТЗ'!W19</f>
        <v>0</v>
      </c>
      <c r="X19" s="249">
        <f>'№ 5- ИП ТС_Финплан_1 ТЗ'!X19+'№ 5- ИП ТС_Финплан_2 ТЗ'!X19</f>
        <v>0</v>
      </c>
      <c r="Y19" s="249">
        <f>'№ 5- ИП ТС_Финплан_1 ТЗ'!Y19+'№ 5- ИП ТС_Финплан_2 ТЗ'!Y19</f>
        <v>0</v>
      </c>
      <c r="Z19" s="249">
        <f>'№ 5- ИП ТС_Финплан_1 ТЗ'!Z19+'№ 5- ИП ТС_Финплан_2 ТЗ'!Z19</f>
        <v>0</v>
      </c>
      <c r="AA19" s="249">
        <f>'№ 5- ИП ТС_Финплан_1 ТЗ'!AA19+'№ 5- ИП ТС_Финплан_2 ТЗ'!AA19</f>
        <v>0</v>
      </c>
      <c r="AB19" s="249">
        <f>'№ 5- ИП ТС_Финплан_1 ТЗ'!AB19+'№ 5- ИП ТС_Финплан_2 ТЗ'!AB19</f>
        <v>0</v>
      </c>
      <c r="AC19" s="249">
        <f>'№ 5- ИП ТС_Финплан_1 ТЗ'!AC19+'№ 5- ИП ТС_Финплан_2 ТЗ'!AC19</f>
        <v>0</v>
      </c>
      <c r="AD19" s="230"/>
      <c r="AE19" s="230"/>
      <c r="AF19" s="230"/>
      <c r="AG19" s="230"/>
      <c r="AH19" s="230"/>
      <c r="AI19" s="230"/>
    </row>
    <row r="20" spans="1:59" ht="31.5" x14ac:dyDescent="0.25">
      <c r="A20" s="248" t="s">
        <v>860</v>
      </c>
      <c r="B20" s="247" t="s">
        <v>1259</v>
      </c>
      <c r="C20" s="236">
        <f t="shared" si="0"/>
        <v>0</v>
      </c>
      <c r="D20" s="247"/>
      <c r="E20" s="236">
        <f t="shared" si="1"/>
        <v>0</v>
      </c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3"/>
      <c r="AD20" s="230"/>
      <c r="AE20" s="230"/>
      <c r="AF20" s="230"/>
      <c r="AG20" s="230"/>
      <c r="AH20" s="230"/>
      <c r="AI20" s="230"/>
    </row>
    <row r="21" spans="1:59" ht="31.5" x14ac:dyDescent="0.25">
      <c r="A21" s="246" t="s">
        <v>859</v>
      </c>
      <c r="B21" s="245" t="s">
        <v>858</v>
      </c>
      <c r="C21" s="236">
        <f t="shared" si="0"/>
        <v>0</v>
      </c>
      <c r="D21" s="245"/>
      <c r="E21" s="236">
        <f t="shared" si="1"/>
        <v>0</v>
      </c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3"/>
      <c r="AD21" s="230"/>
      <c r="AE21" s="230"/>
      <c r="AF21" s="230"/>
      <c r="AG21" s="230"/>
      <c r="AH21" s="230"/>
      <c r="AI21" s="230"/>
    </row>
    <row r="22" spans="1:59" ht="31.5" x14ac:dyDescent="0.25">
      <c r="A22" s="242" t="s">
        <v>857</v>
      </c>
      <c r="B22" s="241" t="s">
        <v>1258</v>
      </c>
      <c r="C22" s="236">
        <f t="shared" si="0"/>
        <v>250000</v>
      </c>
      <c r="D22" s="241"/>
      <c r="E22" s="236">
        <f t="shared" si="1"/>
        <v>250000</v>
      </c>
      <c r="F22" s="240"/>
      <c r="G22" s="240"/>
      <c r="H22" s="240"/>
      <c r="I22" s="240">
        <v>250000</v>
      </c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39"/>
      <c r="AD22" s="230"/>
      <c r="AE22" s="230"/>
      <c r="AF22" s="230"/>
      <c r="AG22" s="230"/>
      <c r="AH22" s="230"/>
      <c r="AI22" s="230"/>
    </row>
    <row r="23" spans="1:59" x14ac:dyDescent="0.25">
      <c r="A23" s="238"/>
      <c r="B23" s="237" t="s">
        <v>856</v>
      </c>
      <c r="C23" s="236">
        <f t="shared" si="0"/>
        <v>19786883.458475269</v>
      </c>
      <c r="D23" s="237"/>
      <c r="E23" s="236">
        <f t="shared" si="1"/>
        <v>19786883.458475269</v>
      </c>
      <c r="F23" s="235">
        <f t="shared" ref="F23:AC23" si="4">F11+F16+F21+F22</f>
        <v>763786.02137549769</v>
      </c>
      <c r="G23" s="235">
        <f t="shared" si="4"/>
        <v>768513.65389261197</v>
      </c>
      <c r="H23" s="235">
        <f t="shared" si="4"/>
        <v>1156096.9542926804</v>
      </c>
      <c r="I23" s="235">
        <f t="shared" si="4"/>
        <v>4601728.8988540825</v>
      </c>
      <c r="J23" s="235">
        <f t="shared" si="4"/>
        <v>2249956.7238235665</v>
      </c>
      <c r="K23" s="235">
        <f t="shared" si="4"/>
        <v>654464.49487046327</v>
      </c>
      <c r="L23" s="235">
        <f t="shared" si="4"/>
        <v>407662.4728835678</v>
      </c>
      <c r="M23" s="235">
        <f t="shared" si="4"/>
        <v>426822.60910909541</v>
      </c>
      <c r="N23" s="235">
        <f t="shared" si="4"/>
        <v>446883.27173722291</v>
      </c>
      <c r="O23" s="235">
        <f t="shared" si="4"/>
        <v>476045.28550887236</v>
      </c>
      <c r="P23" s="235">
        <f t="shared" si="4"/>
        <v>498596.11442778935</v>
      </c>
      <c r="Q23" s="235">
        <f t="shared" si="4"/>
        <v>522223.50525589538</v>
      </c>
      <c r="R23" s="235">
        <f t="shared" si="4"/>
        <v>547137.44540292234</v>
      </c>
      <c r="S23" s="235">
        <f t="shared" si="4"/>
        <v>572762.36541685974</v>
      </c>
      <c r="T23" s="235">
        <f t="shared" si="4"/>
        <v>599291.8662914522</v>
      </c>
      <c r="U23" s="235">
        <f t="shared" si="4"/>
        <v>627746.33181715035</v>
      </c>
      <c r="V23" s="235">
        <f t="shared" si="4"/>
        <v>657095.54621255642</v>
      </c>
      <c r="W23" s="235">
        <f t="shared" si="4"/>
        <v>687778.45728454646</v>
      </c>
      <c r="X23" s="235">
        <f t="shared" si="4"/>
        <v>720353.2553769201</v>
      </c>
      <c r="Y23" s="235">
        <f t="shared" si="4"/>
        <v>754243.53837963531</v>
      </c>
      <c r="Z23" s="235">
        <f t="shared" si="4"/>
        <v>789802.85308347829</v>
      </c>
      <c r="AA23" s="235">
        <f t="shared" si="4"/>
        <v>826780.54317840142</v>
      </c>
      <c r="AB23" s="235">
        <f t="shared" si="4"/>
        <v>15276.25</v>
      </c>
      <c r="AC23" s="235">
        <f t="shared" si="4"/>
        <v>15835</v>
      </c>
      <c r="AD23" s="230"/>
      <c r="AE23" s="230"/>
      <c r="AF23" s="230"/>
      <c r="AG23" s="230"/>
      <c r="AH23" s="230"/>
      <c r="AI23" s="230"/>
    </row>
    <row r="24" spans="1:59" x14ac:dyDescent="0.25">
      <c r="AD24" s="225"/>
      <c r="AE24" s="225"/>
      <c r="AF24" s="226"/>
      <c r="AG24" s="226"/>
      <c r="AH24" s="226"/>
      <c r="AI24" s="226"/>
      <c r="AJ24" s="224"/>
    </row>
    <row r="25" spans="1:59" x14ac:dyDescent="0.25">
      <c r="A25" s="258" t="str">
        <f>'Ф2 ИП'!A219:B219</f>
        <v>И.о. генерального директора ООО "Газпром теплоэнерго МО"</v>
      </c>
      <c r="B25" s="258"/>
      <c r="C25" s="258"/>
      <c r="D25" s="258"/>
      <c r="E25" s="234"/>
      <c r="F25" s="233" t="str">
        <f>'Ф2 ИП'!E219</f>
        <v>А.В. Кутенко</v>
      </c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</row>
    <row r="26" spans="1:59" x14ac:dyDescent="0.25">
      <c r="A26" s="258" t="str">
        <f>'[10]№ 1-ИП ТС_Паспорт'!A24</f>
        <v>М.П.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25"/>
      <c r="AE26" s="225"/>
      <c r="AF26" s="226"/>
      <c r="AG26" s="226"/>
      <c r="AH26" s="226"/>
      <c r="AI26" s="226"/>
      <c r="AJ26" s="224"/>
    </row>
    <row r="27" spans="1:59" x14ac:dyDescent="0.25"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</row>
    <row r="28" spans="1:59" x14ac:dyDescent="0.25"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</row>
    <row r="29" spans="1:59" x14ac:dyDescent="0.25">
      <c r="A29" s="227"/>
      <c r="B29" s="229"/>
      <c r="C29" s="229"/>
      <c r="D29" s="229"/>
      <c r="E29" s="225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</row>
    <row r="30" spans="1:59" x14ac:dyDescent="0.25">
      <c r="A30" s="227"/>
      <c r="B30" s="224"/>
      <c r="C30" s="224"/>
      <c r="D30" s="224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6"/>
      <c r="AG30" s="226"/>
      <c r="AH30" s="226"/>
      <c r="AI30" s="226"/>
      <c r="AJ30" s="224"/>
    </row>
    <row r="31" spans="1:59" x14ac:dyDescent="0.25">
      <c r="A31" s="227"/>
      <c r="B31" s="224"/>
      <c r="C31" s="224"/>
      <c r="D31" s="224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6"/>
      <c r="AG31" s="226"/>
      <c r="AH31" s="226"/>
      <c r="AI31" s="226"/>
      <c r="AJ31" s="224"/>
    </row>
    <row r="32" spans="1:59" x14ac:dyDescent="0.25">
      <c r="A32" s="227"/>
      <c r="B32" s="224"/>
      <c r="C32" s="224"/>
      <c r="D32" s="224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6"/>
      <c r="AG32" s="226"/>
      <c r="AH32" s="226"/>
      <c r="AI32" s="226"/>
      <c r="AJ32" s="224"/>
    </row>
    <row r="33" spans="1:36" x14ac:dyDescent="0.25">
      <c r="A33" s="227"/>
      <c r="B33" s="224"/>
      <c r="C33" s="224"/>
      <c r="D33" s="224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6"/>
      <c r="AG33" s="226"/>
      <c r="AH33" s="226"/>
      <c r="AI33" s="226"/>
      <c r="AJ33" s="224"/>
    </row>
    <row r="34" spans="1:36" x14ac:dyDescent="0.25">
      <c r="A34" s="227"/>
      <c r="B34" s="224"/>
      <c r="C34" s="224"/>
      <c r="D34" s="224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6"/>
      <c r="AG34" s="226"/>
      <c r="AH34" s="226"/>
      <c r="AI34" s="226"/>
      <c r="AJ34" s="224"/>
    </row>
    <row r="35" spans="1:36" x14ac:dyDescent="0.25">
      <c r="A35" s="227"/>
      <c r="B35" s="224"/>
      <c r="C35" s="224"/>
      <c r="D35" s="224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6"/>
      <c r="AG35" s="226"/>
      <c r="AH35" s="226"/>
      <c r="AI35" s="226"/>
      <c r="AJ35" s="224"/>
    </row>
    <row r="36" spans="1:36" x14ac:dyDescent="0.25">
      <c r="A36" s="227"/>
      <c r="B36" s="224"/>
      <c r="C36" s="224"/>
      <c r="D36" s="224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6"/>
      <c r="AG36" s="226"/>
      <c r="AH36" s="226"/>
      <c r="AI36" s="226"/>
      <c r="AJ36" s="224"/>
    </row>
    <row r="37" spans="1:36" x14ac:dyDescent="0.25">
      <c r="A37" s="227"/>
      <c r="B37" s="224"/>
      <c r="C37" s="224"/>
      <c r="D37" s="224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6"/>
      <c r="AG37" s="226"/>
      <c r="AH37" s="226"/>
      <c r="AI37" s="226"/>
      <c r="AJ37" s="224"/>
    </row>
    <row r="38" spans="1:36" x14ac:dyDescent="0.25">
      <c r="A38" s="227"/>
      <c r="B38" s="224"/>
      <c r="C38" s="224"/>
      <c r="D38" s="224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6"/>
      <c r="AG38" s="226"/>
      <c r="AH38" s="226"/>
      <c r="AI38" s="226"/>
      <c r="AJ38" s="224"/>
    </row>
    <row r="39" spans="1:36" x14ac:dyDescent="0.25">
      <c r="A39" s="227"/>
      <c r="B39" s="224"/>
      <c r="C39" s="224"/>
      <c r="D39" s="224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6"/>
      <c r="AG39" s="226"/>
      <c r="AH39" s="226"/>
      <c r="AI39" s="226"/>
      <c r="AJ39" s="224"/>
    </row>
    <row r="40" spans="1:36" x14ac:dyDescent="0.25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5"/>
      <c r="AE40" s="225"/>
      <c r="AF40" s="224"/>
      <c r="AG40" s="224"/>
      <c r="AH40" s="224"/>
      <c r="AI40" s="224"/>
      <c r="AJ40" s="224"/>
    </row>
    <row r="41" spans="1:36" x14ac:dyDescent="0.25"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</row>
    <row r="42" spans="1:36" x14ac:dyDescent="0.25"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</row>
    <row r="43" spans="1:36" x14ac:dyDescent="0.25"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</row>
    <row r="44" spans="1:36" x14ac:dyDescent="0.25">
      <c r="AD44" s="224"/>
      <c r="AE44" s="224"/>
      <c r="AF44" s="224"/>
      <c r="AG44" s="224"/>
      <c r="AH44" s="224"/>
      <c r="AI44" s="224"/>
      <c r="AJ44" s="224"/>
    </row>
  </sheetData>
  <mergeCells count="10">
    <mergeCell ref="A2:AC2"/>
    <mergeCell ref="A3:AC3"/>
    <mergeCell ref="A4:AC4"/>
    <mergeCell ref="A5:AC5"/>
    <mergeCell ref="A7:A9"/>
    <mergeCell ref="B7:B9"/>
    <mergeCell ref="C7:AC7"/>
    <mergeCell ref="C8:D8"/>
    <mergeCell ref="E8:E9"/>
    <mergeCell ref="F8:AC8"/>
  </mergeCells>
  <printOptions horizontalCentered="1"/>
  <pageMargins left="0.25" right="0.25" top="0.75" bottom="0.75" header="0.3" footer="0.3"/>
  <pageSetup paperSize="8" scale="5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2"/>
  <sheetViews>
    <sheetView view="pageBreakPreview" zoomScale="80" zoomScaleSheetLayoutView="80" workbookViewId="0">
      <selection activeCell="M11" sqref="M11"/>
    </sheetView>
  </sheetViews>
  <sheetFormatPr defaultRowHeight="15.75" x14ac:dyDescent="0.25"/>
  <cols>
    <col min="1" max="1" width="6.85546875" style="223" customWidth="1"/>
    <col min="2" max="2" width="24" style="223" customWidth="1"/>
    <col min="3" max="3" width="17.42578125" style="223" bestFit="1" customWidth="1"/>
    <col min="4" max="4" width="17.28515625" style="223" customWidth="1"/>
    <col min="5" max="5" width="24" style="223" customWidth="1"/>
    <col min="6" max="6" width="13.42578125" style="223" customWidth="1"/>
    <col min="7" max="7" width="16.140625" style="223" customWidth="1"/>
    <col min="8" max="8" width="17.85546875" style="223" customWidth="1"/>
    <col min="9" max="9" width="15.5703125" style="223" customWidth="1"/>
    <col min="10" max="10" width="16.85546875" style="223" customWidth="1"/>
    <col min="11" max="29" width="13.42578125" style="223" customWidth="1"/>
    <col min="30" max="30" width="14.7109375" style="223" customWidth="1"/>
    <col min="31" max="31" width="9.140625" style="223"/>
    <col min="32" max="33" width="10.5703125" style="223" bestFit="1" customWidth="1"/>
    <col min="34" max="275" width="9.140625" style="223"/>
    <col min="276" max="276" width="6.85546875" style="223" customWidth="1"/>
    <col min="277" max="277" width="24" style="223" customWidth="1"/>
    <col min="278" max="278" width="22.5703125" style="223" customWidth="1"/>
    <col min="279" max="279" width="11.7109375" style="223" customWidth="1"/>
    <col min="280" max="283" width="11.28515625" style="223" customWidth="1"/>
    <col min="284" max="284" width="11.42578125" style="223" customWidth="1"/>
    <col min="285" max="285" width="10.42578125" style="223" customWidth="1"/>
    <col min="286" max="286" width="0" style="223" hidden="1" customWidth="1"/>
    <col min="287" max="531" width="9.140625" style="223"/>
    <col min="532" max="532" width="6.85546875" style="223" customWidth="1"/>
    <col min="533" max="533" width="24" style="223" customWidth="1"/>
    <col min="534" max="534" width="22.5703125" style="223" customWidth="1"/>
    <col min="535" max="535" width="11.7109375" style="223" customWidth="1"/>
    <col min="536" max="539" width="11.28515625" style="223" customWidth="1"/>
    <col min="540" max="540" width="11.42578125" style="223" customWidth="1"/>
    <col min="541" max="541" width="10.42578125" style="223" customWidth="1"/>
    <col min="542" max="542" width="0" style="223" hidden="1" customWidth="1"/>
    <col min="543" max="787" width="9.140625" style="223"/>
    <col min="788" max="788" width="6.85546875" style="223" customWidth="1"/>
    <col min="789" max="789" width="24" style="223" customWidth="1"/>
    <col min="790" max="790" width="22.5703125" style="223" customWidth="1"/>
    <col min="791" max="791" width="11.7109375" style="223" customWidth="1"/>
    <col min="792" max="795" width="11.28515625" style="223" customWidth="1"/>
    <col min="796" max="796" width="11.42578125" style="223" customWidth="1"/>
    <col min="797" max="797" width="10.42578125" style="223" customWidth="1"/>
    <col min="798" max="798" width="0" style="223" hidden="1" customWidth="1"/>
    <col min="799" max="1043" width="9.140625" style="223"/>
    <col min="1044" max="1044" width="6.85546875" style="223" customWidth="1"/>
    <col min="1045" max="1045" width="24" style="223" customWidth="1"/>
    <col min="1046" max="1046" width="22.5703125" style="223" customWidth="1"/>
    <col min="1047" max="1047" width="11.7109375" style="223" customWidth="1"/>
    <col min="1048" max="1051" width="11.28515625" style="223" customWidth="1"/>
    <col min="1052" max="1052" width="11.42578125" style="223" customWidth="1"/>
    <col min="1053" max="1053" width="10.42578125" style="223" customWidth="1"/>
    <col min="1054" max="1054" width="0" style="223" hidden="1" customWidth="1"/>
    <col min="1055" max="1299" width="9.140625" style="223"/>
    <col min="1300" max="1300" width="6.85546875" style="223" customWidth="1"/>
    <col min="1301" max="1301" width="24" style="223" customWidth="1"/>
    <col min="1302" max="1302" width="22.5703125" style="223" customWidth="1"/>
    <col min="1303" max="1303" width="11.7109375" style="223" customWidth="1"/>
    <col min="1304" max="1307" width="11.28515625" style="223" customWidth="1"/>
    <col min="1308" max="1308" width="11.42578125" style="223" customWidth="1"/>
    <col min="1309" max="1309" width="10.42578125" style="223" customWidth="1"/>
    <col min="1310" max="1310" width="0" style="223" hidden="1" customWidth="1"/>
    <col min="1311" max="1555" width="9.140625" style="223"/>
    <col min="1556" max="1556" width="6.85546875" style="223" customWidth="1"/>
    <col min="1557" max="1557" width="24" style="223" customWidth="1"/>
    <col min="1558" max="1558" width="22.5703125" style="223" customWidth="1"/>
    <col min="1559" max="1559" width="11.7109375" style="223" customWidth="1"/>
    <col min="1560" max="1563" width="11.28515625" style="223" customWidth="1"/>
    <col min="1564" max="1564" width="11.42578125" style="223" customWidth="1"/>
    <col min="1565" max="1565" width="10.42578125" style="223" customWidth="1"/>
    <col min="1566" max="1566" width="0" style="223" hidden="1" customWidth="1"/>
    <col min="1567" max="1811" width="9.140625" style="223"/>
    <col min="1812" max="1812" width="6.85546875" style="223" customWidth="1"/>
    <col min="1813" max="1813" width="24" style="223" customWidth="1"/>
    <col min="1814" max="1814" width="22.5703125" style="223" customWidth="1"/>
    <col min="1815" max="1815" width="11.7109375" style="223" customWidth="1"/>
    <col min="1816" max="1819" width="11.28515625" style="223" customWidth="1"/>
    <col min="1820" max="1820" width="11.42578125" style="223" customWidth="1"/>
    <col min="1821" max="1821" width="10.42578125" style="223" customWidth="1"/>
    <col min="1822" max="1822" width="0" style="223" hidden="1" customWidth="1"/>
    <col min="1823" max="2067" width="9.140625" style="223"/>
    <col min="2068" max="2068" width="6.85546875" style="223" customWidth="1"/>
    <col min="2069" max="2069" width="24" style="223" customWidth="1"/>
    <col min="2070" max="2070" width="22.5703125" style="223" customWidth="1"/>
    <col min="2071" max="2071" width="11.7109375" style="223" customWidth="1"/>
    <col min="2072" max="2075" width="11.28515625" style="223" customWidth="1"/>
    <col min="2076" max="2076" width="11.42578125" style="223" customWidth="1"/>
    <col min="2077" max="2077" width="10.42578125" style="223" customWidth="1"/>
    <col min="2078" max="2078" width="0" style="223" hidden="1" customWidth="1"/>
    <col min="2079" max="2323" width="9.140625" style="223"/>
    <col min="2324" max="2324" width="6.85546875" style="223" customWidth="1"/>
    <col min="2325" max="2325" width="24" style="223" customWidth="1"/>
    <col min="2326" max="2326" width="22.5703125" style="223" customWidth="1"/>
    <col min="2327" max="2327" width="11.7109375" style="223" customWidth="1"/>
    <col min="2328" max="2331" width="11.28515625" style="223" customWidth="1"/>
    <col min="2332" max="2332" width="11.42578125" style="223" customWidth="1"/>
    <col min="2333" max="2333" width="10.42578125" style="223" customWidth="1"/>
    <col min="2334" max="2334" width="0" style="223" hidden="1" customWidth="1"/>
    <col min="2335" max="2579" width="9.140625" style="223"/>
    <col min="2580" max="2580" width="6.85546875" style="223" customWidth="1"/>
    <col min="2581" max="2581" width="24" style="223" customWidth="1"/>
    <col min="2582" max="2582" width="22.5703125" style="223" customWidth="1"/>
    <col min="2583" max="2583" width="11.7109375" style="223" customWidth="1"/>
    <col min="2584" max="2587" width="11.28515625" style="223" customWidth="1"/>
    <col min="2588" max="2588" width="11.42578125" style="223" customWidth="1"/>
    <col min="2589" max="2589" width="10.42578125" style="223" customWidth="1"/>
    <col min="2590" max="2590" width="0" style="223" hidden="1" customWidth="1"/>
    <col min="2591" max="2835" width="9.140625" style="223"/>
    <col min="2836" max="2836" width="6.85546875" style="223" customWidth="1"/>
    <col min="2837" max="2837" width="24" style="223" customWidth="1"/>
    <col min="2838" max="2838" width="22.5703125" style="223" customWidth="1"/>
    <col min="2839" max="2839" width="11.7109375" style="223" customWidth="1"/>
    <col min="2840" max="2843" width="11.28515625" style="223" customWidth="1"/>
    <col min="2844" max="2844" width="11.42578125" style="223" customWidth="1"/>
    <col min="2845" max="2845" width="10.42578125" style="223" customWidth="1"/>
    <col min="2846" max="2846" width="0" style="223" hidden="1" customWidth="1"/>
    <col min="2847" max="3091" width="9.140625" style="223"/>
    <col min="3092" max="3092" width="6.85546875" style="223" customWidth="1"/>
    <col min="3093" max="3093" width="24" style="223" customWidth="1"/>
    <col min="3094" max="3094" width="22.5703125" style="223" customWidth="1"/>
    <col min="3095" max="3095" width="11.7109375" style="223" customWidth="1"/>
    <col min="3096" max="3099" width="11.28515625" style="223" customWidth="1"/>
    <col min="3100" max="3100" width="11.42578125" style="223" customWidth="1"/>
    <col min="3101" max="3101" width="10.42578125" style="223" customWidth="1"/>
    <col min="3102" max="3102" width="0" style="223" hidden="1" customWidth="1"/>
    <col min="3103" max="3347" width="9.140625" style="223"/>
    <col min="3348" max="3348" width="6.85546875" style="223" customWidth="1"/>
    <col min="3349" max="3349" width="24" style="223" customWidth="1"/>
    <col min="3350" max="3350" width="22.5703125" style="223" customWidth="1"/>
    <col min="3351" max="3351" width="11.7109375" style="223" customWidth="1"/>
    <col min="3352" max="3355" width="11.28515625" style="223" customWidth="1"/>
    <col min="3356" max="3356" width="11.42578125" style="223" customWidth="1"/>
    <col min="3357" max="3357" width="10.42578125" style="223" customWidth="1"/>
    <col min="3358" max="3358" width="0" style="223" hidden="1" customWidth="1"/>
    <col min="3359" max="3603" width="9.140625" style="223"/>
    <col min="3604" max="3604" width="6.85546875" style="223" customWidth="1"/>
    <col min="3605" max="3605" width="24" style="223" customWidth="1"/>
    <col min="3606" max="3606" width="22.5703125" style="223" customWidth="1"/>
    <col min="3607" max="3607" width="11.7109375" style="223" customWidth="1"/>
    <col min="3608" max="3611" width="11.28515625" style="223" customWidth="1"/>
    <col min="3612" max="3612" width="11.42578125" style="223" customWidth="1"/>
    <col min="3613" max="3613" width="10.42578125" style="223" customWidth="1"/>
    <col min="3614" max="3614" width="0" style="223" hidden="1" customWidth="1"/>
    <col min="3615" max="3859" width="9.140625" style="223"/>
    <col min="3860" max="3860" width="6.85546875" style="223" customWidth="1"/>
    <col min="3861" max="3861" width="24" style="223" customWidth="1"/>
    <col min="3862" max="3862" width="22.5703125" style="223" customWidth="1"/>
    <col min="3863" max="3863" width="11.7109375" style="223" customWidth="1"/>
    <col min="3864" max="3867" width="11.28515625" style="223" customWidth="1"/>
    <col min="3868" max="3868" width="11.42578125" style="223" customWidth="1"/>
    <col min="3869" max="3869" width="10.42578125" style="223" customWidth="1"/>
    <col min="3870" max="3870" width="0" style="223" hidden="1" customWidth="1"/>
    <col min="3871" max="4115" width="9.140625" style="223"/>
    <col min="4116" max="4116" width="6.85546875" style="223" customWidth="1"/>
    <col min="4117" max="4117" width="24" style="223" customWidth="1"/>
    <col min="4118" max="4118" width="22.5703125" style="223" customWidth="1"/>
    <col min="4119" max="4119" width="11.7109375" style="223" customWidth="1"/>
    <col min="4120" max="4123" width="11.28515625" style="223" customWidth="1"/>
    <col min="4124" max="4124" width="11.42578125" style="223" customWidth="1"/>
    <col min="4125" max="4125" width="10.42578125" style="223" customWidth="1"/>
    <col min="4126" max="4126" width="0" style="223" hidden="1" customWidth="1"/>
    <col min="4127" max="4371" width="9.140625" style="223"/>
    <col min="4372" max="4372" width="6.85546875" style="223" customWidth="1"/>
    <col min="4373" max="4373" width="24" style="223" customWidth="1"/>
    <col min="4374" max="4374" width="22.5703125" style="223" customWidth="1"/>
    <col min="4375" max="4375" width="11.7109375" style="223" customWidth="1"/>
    <col min="4376" max="4379" width="11.28515625" style="223" customWidth="1"/>
    <col min="4380" max="4380" width="11.42578125" style="223" customWidth="1"/>
    <col min="4381" max="4381" width="10.42578125" style="223" customWidth="1"/>
    <col min="4382" max="4382" width="0" style="223" hidden="1" customWidth="1"/>
    <col min="4383" max="4627" width="9.140625" style="223"/>
    <col min="4628" max="4628" width="6.85546875" style="223" customWidth="1"/>
    <col min="4629" max="4629" width="24" style="223" customWidth="1"/>
    <col min="4630" max="4630" width="22.5703125" style="223" customWidth="1"/>
    <col min="4631" max="4631" width="11.7109375" style="223" customWidth="1"/>
    <col min="4632" max="4635" width="11.28515625" style="223" customWidth="1"/>
    <col min="4636" max="4636" width="11.42578125" style="223" customWidth="1"/>
    <col min="4637" max="4637" width="10.42578125" style="223" customWidth="1"/>
    <col min="4638" max="4638" width="0" style="223" hidden="1" customWidth="1"/>
    <col min="4639" max="4883" width="9.140625" style="223"/>
    <col min="4884" max="4884" width="6.85546875" style="223" customWidth="1"/>
    <col min="4885" max="4885" width="24" style="223" customWidth="1"/>
    <col min="4886" max="4886" width="22.5703125" style="223" customWidth="1"/>
    <col min="4887" max="4887" width="11.7109375" style="223" customWidth="1"/>
    <col min="4888" max="4891" width="11.28515625" style="223" customWidth="1"/>
    <col min="4892" max="4892" width="11.42578125" style="223" customWidth="1"/>
    <col min="4893" max="4893" width="10.42578125" style="223" customWidth="1"/>
    <col min="4894" max="4894" width="0" style="223" hidden="1" customWidth="1"/>
    <col min="4895" max="5139" width="9.140625" style="223"/>
    <col min="5140" max="5140" width="6.85546875" style="223" customWidth="1"/>
    <col min="5141" max="5141" width="24" style="223" customWidth="1"/>
    <col min="5142" max="5142" width="22.5703125" style="223" customWidth="1"/>
    <col min="5143" max="5143" width="11.7109375" style="223" customWidth="1"/>
    <col min="5144" max="5147" width="11.28515625" style="223" customWidth="1"/>
    <col min="5148" max="5148" width="11.42578125" style="223" customWidth="1"/>
    <col min="5149" max="5149" width="10.42578125" style="223" customWidth="1"/>
    <col min="5150" max="5150" width="0" style="223" hidden="1" customWidth="1"/>
    <col min="5151" max="5395" width="9.140625" style="223"/>
    <col min="5396" max="5396" width="6.85546875" style="223" customWidth="1"/>
    <col min="5397" max="5397" width="24" style="223" customWidth="1"/>
    <col min="5398" max="5398" width="22.5703125" style="223" customWidth="1"/>
    <col min="5399" max="5399" width="11.7109375" style="223" customWidth="1"/>
    <col min="5400" max="5403" width="11.28515625" style="223" customWidth="1"/>
    <col min="5404" max="5404" width="11.42578125" style="223" customWidth="1"/>
    <col min="5405" max="5405" width="10.42578125" style="223" customWidth="1"/>
    <col min="5406" max="5406" width="0" style="223" hidden="1" customWidth="1"/>
    <col min="5407" max="5651" width="9.140625" style="223"/>
    <col min="5652" max="5652" width="6.85546875" style="223" customWidth="1"/>
    <col min="5653" max="5653" width="24" style="223" customWidth="1"/>
    <col min="5654" max="5654" width="22.5703125" style="223" customWidth="1"/>
    <col min="5655" max="5655" width="11.7109375" style="223" customWidth="1"/>
    <col min="5656" max="5659" width="11.28515625" style="223" customWidth="1"/>
    <col min="5660" max="5660" width="11.42578125" style="223" customWidth="1"/>
    <col min="5661" max="5661" width="10.42578125" style="223" customWidth="1"/>
    <col min="5662" max="5662" width="0" style="223" hidden="1" customWidth="1"/>
    <col min="5663" max="5907" width="9.140625" style="223"/>
    <col min="5908" max="5908" width="6.85546875" style="223" customWidth="1"/>
    <col min="5909" max="5909" width="24" style="223" customWidth="1"/>
    <col min="5910" max="5910" width="22.5703125" style="223" customWidth="1"/>
    <col min="5911" max="5911" width="11.7109375" style="223" customWidth="1"/>
    <col min="5912" max="5915" width="11.28515625" style="223" customWidth="1"/>
    <col min="5916" max="5916" width="11.42578125" style="223" customWidth="1"/>
    <col min="5917" max="5917" width="10.42578125" style="223" customWidth="1"/>
    <col min="5918" max="5918" width="0" style="223" hidden="1" customWidth="1"/>
    <col min="5919" max="6163" width="9.140625" style="223"/>
    <col min="6164" max="6164" width="6.85546875" style="223" customWidth="1"/>
    <col min="6165" max="6165" width="24" style="223" customWidth="1"/>
    <col min="6166" max="6166" width="22.5703125" style="223" customWidth="1"/>
    <col min="6167" max="6167" width="11.7109375" style="223" customWidth="1"/>
    <col min="6168" max="6171" width="11.28515625" style="223" customWidth="1"/>
    <col min="6172" max="6172" width="11.42578125" style="223" customWidth="1"/>
    <col min="6173" max="6173" width="10.42578125" style="223" customWidth="1"/>
    <col min="6174" max="6174" width="0" style="223" hidden="1" customWidth="1"/>
    <col min="6175" max="6419" width="9.140625" style="223"/>
    <col min="6420" max="6420" width="6.85546875" style="223" customWidth="1"/>
    <col min="6421" max="6421" width="24" style="223" customWidth="1"/>
    <col min="6422" max="6422" width="22.5703125" style="223" customWidth="1"/>
    <col min="6423" max="6423" width="11.7109375" style="223" customWidth="1"/>
    <col min="6424" max="6427" width="11.28515625" style="223" customWidth="1"/>
    <col min="6428" max="6428" width="11.42578125" style="223" customWidth="1"/>
    <col min="6429" max="6429" width="10.42578125" style="223" customWidth="1"/>
    <col min="6430" max="6430" width="0" style="223" hidden="1" customWidth="1"/>
    <col min="6431" max="6675" width="9.140625" style="223"/>
    <col min="6676" max="6676" width="6.85546875" style="223" customWidth="1"/>
    <col min="6677" max="6677" width="24" style="223" customWidth="1"/>
    <col min="6678" max="6678" width="22.5703125" style="223" customWidth="1"/>
    <col min="6679" max="6679" width="11.7109375" style="223" customWidth="1"/>
    <col min="6680" max="6683" width="11.28515625" style="223" customWidth="1"/>
    <col min="6684" max="6684" width="11.42578125" style="223" customWidth="1"/>
    <col min="6685" max="6685" width="10.42578125" style="223" customWidth="1"/>
    <col min="6686" max="6686" width="0" style="223" hidden="1" customWidth="1"/>
    <col min="6687" max="6931" width="9.140625" style="223"/>
    <col min="6932" max="6932" width="6.85546875" style="223" customWidth="1"/>
    <col min="6933" max="6933" width="24" style="223" customWidth="1"/>
    <col min="6934" max="6934" width="22.5703125" style="223" customWidth="1"/>
    <col min="6935" max="6935" width="11.7109375" style="223" customWidth="1"/>
    <col min="6936" max="6939" width="11.28515625" style="223" customWidth="1"/>
    <col min="6940" max="6940" width="11.42578125" style="223" customWidth="1"/>
    <col min="6941" max="6941" width="10.42578125" style="223" customWidth="1"/>
    <col min="6942" max="6942" width="0" style="223" hidden="1" customWidth="1"/>
    <col min="6943" max="7187" width="9.140625" style="223"/>
    <col min="7188" max="7188" width="6.85546875" style="223" customWidth="1"/>
    <col min="7189" max="7189" width="24" style="223" customWidth="1"/>
    <col min="7190" max="7190" width="22.5703125" style="223" customWidth="1"/>
    <col min="7191" max="7191" width="11.7109375" style="223" customWidth="1"/>
    <col min="7192" max="7195" width="11.28515625" style="223" customWidth="1"/>
    <col min="7196" max="7196" width="11.42578125" style="223" customWidth="1"/>
    <col min="7197" max="7197" width="10.42578125" style="223" customWidth="1"/>
    <col min="7198" max="7198" width="0" style="223" hidden="1" customWidth="1"/>
    <col min="7199" max="7443" width="9.140625" style="223"/>
    <col min="7444" max="7444" width="6.85546875" style="223" customWidth="1"/>
    <col min="7445" max="7445" width="24" style="223" customWidth="1"/>
    <col min="7446" max="7446" width="22.5703125" style="223" customWidth="1"/>
    <col min="7447" max="7447" width="11.7109375" style="223" customWidth="1"/>
    <col min="7448" max="7451" width="11.28515625" style="223" customWidth="1"/>
    <col min="7452" max="7452" width="11.42578125" style="223" customWidth="1"/>
    <col min="7453" max="7453" width="10.42578125" style="223" customWidth="1"/>
    <col min="7454" max="7454" width="0" style="223" hidden="1" customWidth="1"/>
    <col min="7455" max="7699" width="9.140625" style="223"/>
    <col min="7700" max="7700" width="6.85546875" style="223" customWidth="1"/>
    <col min="7701" max="7701" width="24" style="223" customWidth="1"/>
    <col min="7702" max="7702" width="22.5703125" style="223" customWidth="1"/>
    <col min="7703" max="7703" width="11.7109375" style="223" customWidth="1"/>
    <col min="7704" max="7707" width="11.28515625" style="223" customWidth="1"/>
    <col min="7708" max="7708" width="11.42578125" style="223" customWidth="1"/>
    <col min="7709" max="7709" width="10.42578125" style="223" customWidth="1"/>
    <col min="7710" max="7710" width="0" style="223" hidden="1" customWidth="1"/>
    <col min="7711" max="7955" width="9.140625" style="223"/>
    <col min="7956" max="7956" width="6.85546875" style="223" customWidth="1"/>
    <col min="7957" max="7957" width="24" style="223" customWidth="1"/>
    <col min="7958" max="7958" width="22.5703125" style="223" customWidth="1"/>
    <col min="7959" max="7959" width="11.7109375" style="223" customWidth="1"/>
    <col min="7960" max="7963" width="11.28515625" style="223" customWidth="1"/>
    <col min="7964" max="7964" width="11.42578125" style="223" customWidth="1"/>
    <col min="7965" max="7965" width="10.42578125" style="223" customWidth="1"/>
    <col min="7966" max="7966" width="0" style="223" hidden="1" customWidth="1"/>
    <col min="7967" max="8211" width="9.140625" style="223"/>
    <col min="8212" max="8212" width="6.85546875" style="223" customWidth="1"/>
    <col min="8213" max="8213" width="24" style="223" customWidth="1"/>
    <col min="8214" max="8214" width="22.5703125" style="223" customWidth="1"/>
    <col min="8215" max="8215" width="11.7109375" style="223" customWidth="1"/>
    <col min="8216" max="8219" width="11.28515625" style="223" customWidth="1"/>
    <col min="8220" max="8220" width="11.42578125" style="223" customWidth="1"/>
    <col min="8221" max="8221" width="10.42578125" style="223" customWidth="1"/>
    <col min="8222" max="8222" width="0" style="223" hidden="1" customWidth="1"/>
    <col min="8223" max="8467" width="9.140625" style="223"/>
    <col min="8468" max="8468" width="6.85546875" style="223" customWidth="1"/>
    <col min="8469" max="8469" width="24" style="223" customWidth="1"/>
    <col min="8470" max="8470" width="22.5703125" style="223" customWidth="1"/>
    <col min="8471" max="8471" width="11.7109375" style="223" customWidth="1"/>
    <col min="8472" max="8475" width="11.28515625" style="223" customWidth="1"/>
    <col min="8476" max="8476" width="11.42578125" style="223" customWidth="1"/>
    <col min="8477" max="8477" width="10.42578125" style="223" customWidth="1"/>
    <col min="8478" max="8478" width="0" style="223" hidden="1" customWidth="1"/>
    <col min="8479" max="8723" width="9.140625" style="223"/>
    <col min="8724" max="8724" width="6.85546875" style="223" customWidth="1"/>
    <col min="8725" max="8725" width="24" style="223" customWidth="1"/>
    <col min="8726" max="8726" width="22.5703125" style="223" customWidth="1"/>
    <col min="8727" max="8727" width="11.7109375" style="223" customWidth="1"/>
    <col min="8728" max="8731" width="11.28515625" style="223" customWidth="1"/>
    <col min="8732" max="8732" width="11.42578125" style="223" customWidth="1"/>
    <col min="8733" max="8733" width="10.42578125" style="223" customWidth="1"/>
    <col min="8734" max="8734" width="0" style="223" hidden="1" customWidth="1"/>
    <col min="8735" max="8979" width="9.140625" style="223"/>
    <col min="8980" max="8980" width="6.85546875" style="223" customWidth="1"/>
    <col min="8981" max="8981" width="24" style="223" customWidth="1"/>
    <col min="8982" max="8982" width="22.5703125" style="223" customWidth="1"/>
    <col min="8983" max="8983" width="11.7109375" style="223" customWidth="1"/>
    <col min="8984" max="8987" width="11.28515625" style="223" customWidth="1"/>
    <col min="8988" max="8988" width="11.42578125" style="223" customWidth="1"/>
    <col min="8989" max="8989" width="10.42578125" style="223" customWidth="1"/>
    <col min="8990" max="8990" width="0" style="223" hidden="1" customWidth="1"/>
    <col min="8991" max="9235" width="9.140625" style="223"/>
    <col min="9236" max="9236" width="6.85546875" style="223" customWidth="1"/>
    <col min="9237" max="9237" width="24" style="223" customWidth="1"/>
    <col min="9238" max="9238" width="22.5703125" style="223" customWidth="1"/>
    <col min="9239" max="9239" width="11.7109375" style="223" customWidth="1"/>
    <col min="9240" max="9243" width="11.28515625" style="223" customWidth="1"/>
    <col min="9244" max="9244" width="11.42578125" style="223" customWidth="1"/>
    <col min="9245" max="9245" width="10.42578125" style="223" customWidth="1"/>
    <col min="9246" max="9246" width="0" style="223" hidden="1" customWidth="1"/>
    <col min="9247" max="9491" width="9.140625" style="223"/>
    <col min="9492" max="9492" width="6.85546875" style="223" customWidth="1"/>
    <col min="9493" max="9493" width="24" style="223" customWidth="1"/>
    <col min="9494" max="9494" width="22.5703125" style="223" customWidth="1"/>
    <col min="9495" max="9495" width="11.7109375" style="223" customWidth="1"/>
    <col min="9496" max="9499" width="11.28515625" style="223" customWidth="1"/>
    <col min="9500" max="9500" width="11.42578125" style="223" customWidth="1"/>
    <col min="9501" max="9501" width="10.42578125" style="223" customWidth="1"/>
    <col min="9502" max="9502" width="0" style="223" hidden="1" customWidth="1"/>
    <col min="9503" max="9747" width="9.140625" style="223"/>
    <col min="9748" max="9748" width="6.85546875" style="223" customWidth="1"/>
    <col min="9749" max="9749" width="24" style="223" customWidth="1"/>
    <col min="9750" max="9750" width="22.5703125" style="223" customWidth="1"/>
    <col min="9751" max="9751" width="11.7109375" style="223" customWidth="1"/>
    <col min="9752" max="9755" width="11.28515625" style="223" customWidth="1"/>
    <col min="9756" max="9756" width="11.42578125" style="223" customWidth="1"/>
    <col min="9757" max="9757" width="10.42578125" style="223" customWidth="1"/>
    <col min="9758" max="9758" width="0" style="223" hidden="1" customWidth="1"/>
    <col min="9759" max="10003" width="9.140625" style="223"/>
    <col min="10004" max="10004" width="6.85546875" style="223" customWidth="1"/>
    <col min="10005" max="10005" width="24" style="223" customWidth="1"/>
    <col min="10006" max="10006" width="22.5703125" style="223" customWidth="1"/>
    <col min="10007" max="10007" width="11.7109375" style="223" customWidth="1"/>
    <col min="10008" max="10011" width="11.28515625" style="223" customWidth="1"/>
    <col min="10012" max="10012" width="11.42578125" style="223" customWidth="1"/>
    <col min="10013" max="10013" width="10.42578125" style="223" customWidth="1"/>
    <col min="10014" max="10014" width="0" style="223" hidden="1" customWidth="1"/>
    <col min="10015" max="10259" width="9.140625" style="223"/>
    <col min="10260" max="10260" width="6.85546875" style="223" customWidth="1"/>
    <col min="10261" max="10261" width="24" style="223" customWidth="1"/>
    <col min="10262" max="10262" width="22.5703125" style="223" customWidth="1"/>
    <col min="10263" max="10263" width="11.7109375" style="223" customWidth="1"/>
    <col min="10264" max="10267" width="11.28515625" style="223" customWidth="1"/>
    <col min="10268" max="10268" width="11.42578125" style="223" customWidth="1"/>
    <col min="10269" max="10269" width="10.42578125" style="223" customWidth="1"/>
    <col min="10270" max="10270" width="0" style="223" hidden="1" customWidth="1"/>
    <col min="10271" max="10515" width="9.140625" style="223"/>
    <col min="10516" max="10516" width="6.85546875" style="223" customWidth="1"/>
    <col min="10517" max="10517" width="24" style="223" customWidth="1"/>
    <col min="10518" max="10518" width="22.5703125" style="223" customWidth="1"/>
    <col min="10519" max="10519" width="11.7109375" style="223" customWidth="1"/>
    <col min="10520" max="10523" width="11.28515625" style="223" customWidth="1"/>
    <col min="10524" max="10524" width="11.42578125" style="223" customWidth="1"/>
    <col min="10525" max="10525" width="10.42578125" style="223" customWidth="1"/>
    <col min="10526" max="10526" width="0" style="223" hidden="1" customWidth="1"/>
    <col min="10527" max="10771" width="9.140625" style="223"/>
    <col min="10772" max="10772" width="6.85546875" style="223" customWidth="1"/>
    <col min="10773" max="10773" width="24" style="223" customWidth="1"/>
    <col min="10774" max="10774" width="22.5703125" style="223" customWidth="1"/>
    <col min="10775" max="10775" width="11.7109375" style="223" customWidth="1"/>
    <col min="10776" max="10779" width="11.28515625" style="223" customWidth="1"/>
    <col min="10780" max="10780" width="11.42578125" style="223" customWidth="1"/>
    <col min="10781" max="10781" width="10.42578125" style="223" customWidth="1"/>
    <col min="10782" max="10782" width="0" style="223" hidden="1" customWidth="1"/>
    <col min="10783" max="11027" width="9.140625" style="223"/>
    <col min="11028" max="11028" width="6.85546875" style="223" customWidth="1"/>
    <col min="11029" max="11029" width="24" style="223" customWidth="1"/>
    <col min="11030" max="11030" width="22.5703125" style="223" customWidth="1"/>
    <col min="11031" max="11031" width="11.7109375" style="223" customWidth="1"/>
    <col min="11032" max="11035" width="11.28515625" style="223" customWidth="1"/>
    <col min="11036" max="11036" width="11.42578125" style="223" customWidth="1"/>
    <col min="11037" max="11037" width="10.42578125" style="223" customWidth="1"/>
    <col min="11038" max="11038" width="0" style="223" hidden="1" customWidth="1"/>
    <col min="11039" max="11283" width="9.140625" style="223"/>
    <col min="11284" max="11284" width="6.85546875" style="223" customWidth="1"/>
    <col min="11285" max="11285" width="24" style="223" customWidth="1"/>
    <col min="11286" max="11286" width="22.5703125" style="223" customWidth="1"/>
    <col min="11287" max="11287" width="11.7109375" style="223" customWidth="1"/>
    <col min="11288" max="11291" width="11.28515625" style="223" customWidth="1"/>
    <col min="11292" max="11292" width="11.42578125" style="223" customWidth="1"/>
    <col min="11293" max="11293" width="10.42578125" style="223" customWidth="1"/>
    <col min="11294" max="11294" width="0" style="223" hidden="1" customWidth="1"/>
    <col min="11295" max="11539" width="9.140625" style="223"/>
    <col min="11540" max="11540" width="6.85546875" style="223" customWidth="1"/>
    <col min="11541" max="11541" width="24" style="223" customWidth="1"/>
    <col min="11542" max="11542" width="22.5703125" style="223" customWidth="1"/>
    <col min="11543" max="11543" width="11.7109375" style="223" customWidth="1"/>
    <col min="11544" max="11547" width="11.28515625" style="223" customWidth="1"/>
    <col min="11548" max="11548" width="11.42578125" style="223" customWidth="1"/>
    <col min="11549" max="11549" width="10.42578125" style="223" customWidth="1"/>
    <col min="11550" max="11550" width="0" style="223" hidden="1" customWidth="1"/>
    <col min="11551" max="11795" width="9.140625" style="223"/>
    <col min="11796" max="11796" width="6.85546875" style="223" customWidth="1"/>
    <col min="11797" max="11797" width="24" style="223" customWidth="1"/>
    <col min="11798" max="11798" width="22.5703125" style="223" customWidth="1"/>
    <col min="11799" max="11799" width="11.7109375" style="223" customWidth="1"/>
    <col min="11800" max="11803" width="11.28515625" style="223" customWidth="1"/>
    <col min="11804" max="11804" width="11.42578125" style="223" customWidth="1"/>
    <col min="11805" max="11805" width="10.42578125" style="223" customWidth="1"/>
    <col min="11806" max="11806" width="0" style="223" hidden="1" customWidth="1"/>
    <col min="11807" max="12051" width="9.140625" style="223"/>
    <col min="12052" max="12052" width="6.85546875" style="223" customWidth="1"/>
    <col min="12053" max="12053" width="24" style="223" customWidth="1"/>
    <col min="12054" max="12054" width="22.5703125" style="223" customWidth="1"/>
    <col min="12055" max="12055" width="11.7109375" style="223" customWidth="1"/>
    <col min="12056" max="12059" width="11.28515625" style="223" customWidth="1"/>
    <col min="12060" max="12060" width="11.42578125" style="223" customWidth="1"/>
    <col min="12061" max="12061" width="10.42578125" style="223" customWidth="1"/>
    <col min="12062" max="12062" width="0" style="223" hidden="1" customWidth="1"/>
    <col min="12063" max="12307" width="9.140625" style="223"/>
    <col min="12308" max="12308" width="6.85546875" style="223" customWidth="1"/>
    <col min="12309" max="12309" width="24" style="223" customWidth="1"/>
    <col min="12310" max="12310" width="22.5703125" style="223" customWidth="1"/>
    <col min="12311" max="12311" width="11.7109375" style="223" customWidth="1"/>
    <col min="12312" max="12315" width="11.28515625" style="223" customWidth="1"/>
    <col min="12316" max="12316" width="11.42578125" style="223" customWidth="1"/>
    <col min="12317" max="12317" width="10.42578125" style="223" customWidth="1"/>
    <col min="12318" max="12318" width="0" style="223" hidden="1" customWidth="1"/>
    <col min="12319" max="12563" width="9.140625" style="223"/>
    <col min="12564" max="12564" width="6.85546875" style="223" customWidth="1"/>
    <col min="12565" max="12565" width="24" style="223" customWidth="1"/>
    <col min="12566" max="12566" width="22.5703125" style="223" customWidth="1"/>
    <col min="12567" max="12567" width="11.7109375" style="223" customWidth="1"/>
    <col min="12568" max="12571" width="11.28515625" style="223" customWidth="1"/>
    <col min="12572" max="12572" width="11.42578125" style="223" customWidth="1"/>
    <col min="12573" max="12573" width="10.42578125" style="223" customWidth="1"/>
    <col min="12574" max="12574" width="0" style="223" hidden="1" customWidth="1"/>
    <col min="12575" max="12819" width="9.140625" style="223"/>
    <col min="12820" max="12820" width="6.85546875" style="223" customWidth="1"/>
    <col min="12821" max="12821" width="24" style="223" customWidth="1"/>
    <col min="12822" max="12822" width="22.5703125" style="223" customWidth="1"/>
    <col min="12823" max="12823" width="11.7109375" style="223" customWidth="1"/>
    <col min="12824" max="12827" width="11.28515625" style="223" customWidth="1"/>
    <col min="12828" max="12828" width="11.42578125" style="223" customWidth="1"/>
    <col min="12829" max="12829" width="10.42578125" style="223" customWidth="1"/>
    <col min="12830" max="12830" width="0" style="223" hidden="1" customWidth="1"/>
    <col min="12831" max="13075" width="9.140625" style="223"/>
    <col min="13076" max="13076" width="6.85546875" style="223" customWidth="1"/>
    <col min="13077" max="13077" width="24" style="223" customWidth="1"/>
    <col min="13078" max="13078" width="22.5703125" style="223" customWidth="1"/>
    <col min="13079" max="13079" width="11.7109375" style="223" customWidth="1"/>
    <col min="13080" max="13083" width="11.28515625" style="223" customWidth="1"/>
    <col min="13084" max="13084" width="11.42578125" style="223" customWidth="1"/>
    <col min="13085" max="13085" width="10.42578125" style="223" customWidth="1"/>
    <col min="13086" max="13086" width="0" style="223" hidden="1" customWidth="1"/>
    <col min="13087" max="13331" width="9.140625" style="223"/>
    <col min="13332" max="13332" width="6.85546875" style="223" customWidth="1"/>
    <col min="13333" max="13333" width="24" style="223" customWidth="1"/>
    <col min="13334" max="13334" width="22.5703125" style="223" customWidth="1"/>
    <col min="13335" max="13335" width="11.7109375" style="223" customWidth="1"/>
    <col min="13336" max="13339" width="11.28515625" style="223" customWidth="1"/>
    <col min="13340" max="13340" width="11.42578125" style="223" customWidth="1"/>
    <col min="13341" max="13341" width="10.42578125" style="223" customWidth="1"/>
    <col min="13342" max="13342" width="0" style="223" hidden="1" customWidth="1"/>
    <col min="13343" max="13587" width="9.140625" style="223"/>
    <col min="13588" max="13588" width="6.85546875" style="223" customWidth="1"/>
    <col min="13589" max="13589" width="24" style="223" customWidth="1"/>
    <col min="13590" max="13590" width="22.5703125" style="223" customWidth="1"/>
    <col min="13591" max="13591" width="11.7109375" style="223" customWidth="1"/>
    <col min="13592" max="13595" width="11.28515625" style="223" customWidth="1"/>
    <col min="13596" max="13596" width="11.42578125" style="223" customWidth="1"/>
    <col min="13597" max="13597" width="10.42578125" style="223" customWidth="1"/>
    <col min="13598" max="13598" width="0" style="223" hidden="1" customWidth="1"/>
    <col min="13599" max="13843" width="9.140625" style="223"/>
    <col min="13844" max="13844" width="6.85546875" style="223" customWidth="1"/>
    <col min="13845" max="13845" width="24" style="223" customWidth="1"/>
    <col min="13846" max="13846" width="22.5703125" style="223" customWidth="1"/>
    <col min="13847" max="13847" width="11.7109375" style="223" customWidth="1"/>
    <col min="13848" max="13851" width="11.28515625" style="223" customWidth="1"/>
    <col min="13852" max="13852" width="11.42578125" style="223" customWidth="1"/>
    <col min="13853" max="13853" width="10.42578125" style="223" customWidth="1"/>
    <col min="13854" max="13854" width="0" style="223" hidden="1" customWidth="1"/>
    <col min="13855" max="14099" width="9.140625" style="223"/>
    <col min="14100" max="14100" width="6.85546875" style="223" customWidth="1"/>
    <col min="14101" max="14101" width="24" style="223" customWidth="1"/>
    <col min="14102" max="14102" width="22.5703125" style="223" customWidth="1"/>
    <col min="14103" max="14103" width="11.7109375" style="223" customWidth="1"/>
    <col min="14104" max="14107" width="11.28515625" style="223" customWidth="1"/>
    <col min="14108" max="14108" width="11.42578125" style="223" customWidth="1"/>
    <col min="14109" max="14109" width="10.42578125" style="223" customWidth="1"/>
    <col min="14110" max="14110" width="0" style="223" hidden="1" customWidth="1"/>
    <col min="14111" max="14355" width="9.140625" style="223"/>
    <col min="14356" max="14356" width="6.85546875" style="223" customWidth="1"/>
    <col min="14357" max="14357" width="24" style="223" customWidth="1"/>
    <col min="14358" max="14358" width="22.5703125" style="223" customWidth="1"/>
    <col min="14359" max="14359" width="11.7109375" style="223" customWidth="1"/>
    <col min="14360" max="14363" width="11.28515625" style="223" customWidth="1"/>
    <col min="14364" max="14364" width="11.42578125" style="223" customWidth="1"/>
    <col min="14365" max="14365" width="10.42578125" style="223" customWidth="1"/>
    <col min="14366" max="14366" width="0" style="223" hidden="1" customWidth="1"/>
    <col min="14367" max="14611" width="9.140625" style="223"/>
    <col min="14612" max="14612" width="6.85546875" style="223" customWidth="1"/>
    <col min="14613" max="14613" width="24" style="223" customWidth="1"/>
    <col min="14614" max="14614" width="22.5703125" style="223" customWidth="1"/>
    <col min="14615" max="14615" width="11.7109375" style="223" customWidth="1"/>
    <col min="14616" max="14619" width="11.28515625" style="223" customWidth="1"/>
    <col min="14620" max="14620" width="11.42578125" style="223" customWidth="1"/>
    <col min="14621" max="14621" width="10.42578125" style="223" customWidth="1"/>
    <col min="14622" max="14622" width="0" style="223" hidden="1" customWidth="1"/>
    <col min="14623" max="14867" width="9.140625" style="223"/>
    <col min="14868" max="14868" width="6.85546875" style="223" customWidth="1"/>
    <col min="14869" max="14869" width="24" style="223" customWidth="1"/>
    <col min="14870" max="14870" width="22.5703125" style="223" customWidth="1"/>
    <col min="14871" max="14871" width="11.7109375" style="223" customWidth="1"/>
    <col min="14872" max="14875" width="11.28515625" style="223" customWidth="1"/>
    <col min="14876" max="14876" width="11.42578125" style="223" customWidth="1"/>
    <col min="14877" max="14877" width="10.42578125" style="223" customWidth="1"/>
    <col min="14878" max="14878" width="0" style="223" hidden="1" customWidth="1"/>
    <col min="14879" max="15123" width="9.140625" style="223"/>
    <col min="15124" max="15124" width="6.85546875" style="223" customWidth="1"/>
    <col min="15125" max="15125" width="24" style="223" customWidth="1"/>
    <col min="15126" max="15126" width="22.5703125" style="223" customWidth="1"/>
    <col min="15127" max="15127" width="11.7109375" style="223" customWidth="1"/>
    <col min="15128" max="15131" width="11.28515625" style="223" customWidth="1"/>
    <col min="15132" max="15132" width="11.42578125" style="223" customWidth="1"/>
    <col min="15133" max="15133" width="10.42578125" style="223" customWidth="1"/>
    <col min="15134" max="15134" width="0" style="223" hidden="1" customWidth="1"/>
    <col min="15135" max="15379" width="9.140625" style="223"/>
    <col min="15380" max="15380" width="6.85546875" style="223" customWidth="1"/>
    <col min="15381" max="15381" width="24" style="223" customWidth="1"/>
    <col min="15382" max="15382" width="22.5703125" style="223" customWidth="1"/>
    <col min="15383" max="15383" width="11.7109375" style="223" customWidth="1"/>
    <col min="15384" max="15387" width="11.28515625" style="223" customWidth="1"/>
    <col min="15388" max="15388" width="11.42578125" style="223" customWidth="1"/>
    <col min="15389" max="15389" width="10.42578125" style="223" customWidth="1"/>
    <col min="15390" max="15390" width="0" style="223" hidden="1" customWidth="1"/>
    <col min="15391" max="15635" width="9.140625" style="223"/>
    <col min="15636" max="15636" width="6.85546875" style="223" customWidth="1"/>
    <col min="15637" max="15637" width="24" style="223" customWidth="1"/>
    <col min="15638" max="15638" width="22.5703125" style="223" customWidth="1"/>
    <col min="15639" max="15639" width="11.7109375" style="223" customWidth="1"/>
    <col min="15640" max="15643" width="11.28515625" style="223" customWidth="1"/>
    <col min="15644" max="15644" width="11.42578125" style="223" customWidth="1"/>
    <col min="15645" max="15645" width="10.42578125" style="223" customWidth="1"/>
    <col min="15646" max="15646" width="0" style="223" hidden="1" customWidth="1"/>
    <col min="15647" max="15891" width="9.140625" style="223"/>
    <col min="15892" max="15892" width="6.85546875" style="223" customWidth="1"/>
    <col min="15893" max="15893" width="24" style="223" customWidth="1"/>
    <col min="15894" max="15894" width="22.5703125" style="223" customWidth="1"/>
    <col min="15895" max="15895" width="11.7109375" style="223" customWidth="1"/>
    <col min="15896" max="15899" width="11.28515625" style="223" customWidth="1"/>
    <col min="15900" max="15900" width="11.42578125" style="223" customWidth="1"/>
    <col min="15901" max="15901" width="10.42578125" style="223" customWidth="1"/>
    <col min="15902" max="15902" width="0" style="223" hidden="1" customWidth="1"/>
    <col min="15903" max="16147" width="9.140625" style="223"/>
    <col min="16148" max="16148" width="6.85546875" style="223" customWidth="1"/>
    <col min="16149" max="16149" width="24" style="223" customWidth="1"/>
    <col min="16150" max="16150" width="22.5703125" style="223" customWidth="1"/>
    <col min="16151" max="16151" width="11.7109375" style="223" customWidth="1"/>
    <col min="16152" max="16155" width="11.28515625" style="223" customWidth="1"/>
    <col min="16156" max="16156" width="11.42578125" style="223" customWidth="1"/>
    <col min="16157" max="16157" width="10.42578125" style="223" customWidth="1"/>
    <col min="16158" max="16158" width="0" style="223" hidden="1" customWidth="1"/>
    <col min="16159" max="16384" width="9.140625" style="223"/>
  </cols>
  <sheetData>
    <row r="1" spans="1:36" x14ac:dyDescent="0.25">
      <c r="AC1" s="259" t="s">
        <v>1293</v>
      </c>
    </row>
    <row r="2" spans="1:36" x14ac:dyDescent="0.25">
      <c r="A2" s="639" t="s">
        <v>875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  <c r="AA2" s="639"/>
      <c r="AB2" s="639"/>
      <c r="AC2" s="639"/>
      <c r="AD2" s="256"/>
    </row>
    <row r="3" spans="1:36" x14ac:dyDescent="0.25">
      <c r="A3" s="639" t="str">
        <f>'[10]№ 1-ИП ТС_Паспорт'!A4:B4</f>
        <v>ООО "Газпром теплоэнерго Московская область"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639"/>
      <c r="Z3" s="639"/>
      <c r="AA3" s="639"/>
      <c r="AB3" s="639"/>
      <c r="AC3" s="639"/>
      <c r="AD3" s="256"/>
    </row>
    <row r="4" spans="1:36" x14ac:dyDescent="0.25">
      <c r="A4" s="640" t="s">
        <v>3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256"/>
    </row>
    <row r="5" spans="1:36" x14ac:dyDescent="0.25">
      <c r="A5" s="639" t="str">
        <f>'[10]N 2-ИП ТС СВОД без НДС'!A5:AL5</f>
        <v>в сфере теплоснабжения на 2022-2045 годы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39"/>
      <c r="AA5" s="639"/>
      <c r="AB5" s="639"/>
      <c r="AC5" s="639"/>
      <c r="AD5" s="256"/>
    </row>
    <row r="6" spans="1:36" ht="25.5" x14ac:dyDescent="0.35">
      <c r="A6" s="258"/>
      <c r="B6" s="257" t="s">
        <v>1294</v>
      </c>
      <c r="AC6" s="256"/>
      <c r="AD6" s="256"/>
    </row>
    <row r="7" spans="1:36" x14ac:dyDescent="0.25">
      <c r="A7" s="641" t="s">
        <v>27</v>
      </c>
      <c r="B7" s="641" t="s">
        <v>874</v>
      </c>
      <c r="C7" s="644" t="s">
        <v>1292</v>
      </c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5"/>
      <c r="R7" s="645"/>
      <c r="S7" s="645"/>
      <c r="T7" s="645"/>
      <c r="U7" s="645"/>
      <c r="V7" s="645"/>
      <c r="W7" s="645"/>
      <c r="X7" s="645"/>
      <c r="Y7" s="645"/>
      <c r="Z7" s="645"/>
      <c r="AA7" s="645"/>
      <c r="AB7" s="645"/>
      <c r="AC7" s="646"/>
    </row>
    <row r="8" spans="1:36" x14ac:dyDescent="0.25">
      <c r="A8" s="642"/>
      <c r="B8" s="642"/>
      <c r="C8" s="647" t="s">
        <v>873</v>
      </c>
      <c r="D8" s="647"/>
      <c r="E8" s="641" t="s">
        <v>872</v>
      </c>
      <c r="F8" s="648" t="s">
        <v>1291</v>
      </c>
      <c r="G8" s="649"/>
      <c r="H8" s="649"/>
      <c r="I8" s="649"/>
      <c r="J8" s="649"/>
      <c r="K8" s="649"/>
      <c r="L8" s="649"/>
      <c r="M8" s="649"/>
      <c r="N8" s="649"/>
      <c r="O8" s="649"/>
      <c r="P8" s="649"/>
      <c r="Q8" s="649"/>
      <c r="R8" s="649"/>
      <c r="S8" s="649"/>
      <c r="T8" s="649"/>
      <c r="U8" s="649"/>
      <c r="V8" s="649"/>
      <c r="W8" s="649"/>
      <c r="X8" s="649"/>
      <c r="Y8" s="649"/>
      <c r="Z8" s="649"/>
      <c r="AA8" s="649"/>
      <c r="AB8" s="649"/>
      <c r="AC8" s="650"/>
    </row>
    <row r="9" spans="1:36" ht="31.5" x14ac:dyDescent="0.25">
      <c r="A9" s="643"/>
      <c r="B9" s="643"/>
      <c r="C9" s="253" t="s">
        <v>855</v>
      </c>
      <c r="D9" s="255" t="s">
        <v>871</v>
      </c>
      <c r="E9" s="643"/>
      <c r="F9" s="254" t="s">
        <v>1290</v>
      </c>
      <c r="G9" s="254" t="s">
        <v>1289</v>
      </c>
      <c r="H9" s="254" t="s">
        <v>1288</v>
      </c>
      <c r="I9" s="254" t="s">
        <v>1287</v>
      </c>
      <c r="J9" s="254" t="s">
        <v>1286</v>
      </c>
      <c r="K9" s="254" t="s">
        <v>1285</v>
      </c>
      <c r="L9" s="254" t="s">
        <v>1284</v>
      </c>
      <c r="M9" s="254" t="s">
        <v>1283</v>
      </c>
      <c r="N9" s="254" t="s">
        <v>1282</v>
      </c>
      <c r="O9" s="254" t="s">
        <v>1281</v>
      </c>
      <c r="P9" s="254" t="s">
        <v>1280</v>
      </c>
      <c r="Q9" s="254" t="s">
        <v>1279</v>
      </c>
      <c r="R9" s="254" t="s">
        <v>1278</v>
      </c>
      <c r="S9" s="254" t="s">
        <v>1277</v>
      </c>
      <c r="T9" s="254" t="s">
        <v>1276</v>
      </c>
      <c r="U9" s="254" t="s">
        <v>1275</v>
      </c>
      <c r="V9" s="254" t="s">
        <v>1274</v>
      </c>
      <c r="W9" s="254" t="s">
        <v>1273</v>
      </c>
      <c r="X9" s="254" t="s">
        <v>1272</v>
      </c>
      <c r="Y9" s="254" t="s">
        <v>1271</v>
      </c>
      <c r="Z9" s="254" t="s">
        <v>1270</v>
      </c>
      <c r="AA9" s="254" t="s">
        <v>1269</v>
      </c>
      <c r="AB9" s="254" t="s">
        <v>1268</v>
      </c>
      <c r="AC9" s="254" t="s">
        <v>1267</v>
      </c>
    </row>
    <row r="10" spans="1:36" x14ac:dyDescent="0.25">
      <c r="A10" s="253">
        <v>1</v>
      </c>
      <c r="B10" s="253">
        <v>2</v>
      </c>
      <c r="C10" s="253">
        <v>3</v>
      </c>
      <c r="D10" s="253">
        <v>4</v>
      </c>
      <c r="E10" s="253">
        <v>5</v>
      </c>
      <c r="F10" s="253">
        <v>6</v>
      </c>
      <c r="G10" s="253">
        <v>7</v>
      </c>
      <c r="H10" s="253">
        <v>8</v>
      </c>
      <c r="I10" s="253">
        <v>9</v>
      </c>
      <c r="J10" s="253">
        <v>10</v>
      </c>
      <c r="K10" s="253">
        <v>11</v>
      </c>
      <c r="L10" s="253">
        <v>12</v>
      </c>
      <c r="M10" s="253">
        <v>13</v>
      </c>
      <c r="N10" s="253">
        <v>14</v>
      </c>
      <c r="O10" s="253">
        <v>15</v>
      </c>
      <c r="P10" s="253">
        <v>16</v>
      </c>
      <c r="Q10" s="253">
        <v>17</v>
      </c>
      <c r="R10" s="253">
        <v>18</v>
      </c>
      <c r="S10" s="253">
        <v>19</v>
      </c>
      <c r="T10" s="253">
        <v>20</v>
      </c>
      <c r="U10" s="253">
        <v>21</v>
      </c>
      <c r="V10" s="253">
        <v>22</v>
      </c>
      <c r="W10" s="253">
        <v>23</v>
      </c>
      <c r="X10" s="253">
        <v>24</v>
      </c>
      <c r="Y10" s="253">
        <v>25</v>
      </c>
      <c r="Z10" s="253">
        <v>26</v>
      </c>
      <c r="AA10" s="253">
        <v>27</v>
      </c>
      <c r="AB10" s="253">
        <v>28</v>
      </c>
      <c r="AC10" s="253">
        <v>29</v>
      </c>
    </row>
    <row r="11" spans="1:36" ht="31.5" x14ac:dyDescent="0.25">
      <c r="A11" s="252">
        <v>1</v>
      </c>
      <c r="B11" s="250" t="s">
        <v>870</v>
      </c>
      <c r="C11" s="236">
        <f t="shared" ref="C11:C23" si="0">E11</f>
        <v>6449439.1233577942</v>
      </c>
      <c r="D11" s="250"/>
      <c r="E11" s="236">
        <f t="shared" ref="E11:E23" si="1">SUM(F11:AC11)</f>
        <v>6449439.1233577942</v>
      </c>
      <c r="F11" s="236">
        <f t="shared" ref="F11:AC11" si="2">SUM(F12:F15)</f>
        <v>7513.341043047717</v>
      </c>
      <c r="G11" s="236">
        <f t="shared" si="2"/>
        <v>0</v>
      </c>
      <c r="H11" s="236">
        <f t="shared" si="2"/>
        <v>0</v>
      </c>
      <c r="I11" s="236">
        <f t="shared" si="2"/>
        <v>0</v>
      </c>
      <c r="J11" s="236">
        <f t="shared" si="2"/>
        <v>0</v>
      </c>
      <c r="K11" s="236">
        <f t="shared" si="2"/>
        <v>0</v>
      </c>
      <c r="L11" s="236">
        <f t="shared" si="2"/>
        <v>0</v>
      </c>
      <c r="M11" s="236">
        <f t="shared" si="2"/>
        <v>298798.60737415752</v>
      </c>
      <c r="N11" s="236">
        <f t="shared" si="2"/>
        <v>312842.14192074293</v>
      </c>
      <c r="O11" s="236">
        <f t="shared" si="2"/>
        <v>335704.22259101784</v>
      </c>
      <c r="P11" s="236">
        <f t="shared" si="2"/>
        <v>351659.02155279566</v>
      </c>
      <c r="Q11" s="236">
        <f t="shared" si="2"/>
        <v>368380.36901577702</v>
      </c>
      <c r="R11" s="236">
        <f t="shared" si="2"/>
        <v>386063.68175951845</v>
      </c>
      <c r="S11" s="236">
        <f t="shared" si="2"/>
        <v>404118.13488221588</v>
      </c>
      <c r="T11" s="236">
        <f t="shared" si="2"/>
        <v>422721.3569216801</v>
      </c>
      <c r="U11" s="236">
        <f t="shared" si="2"/>
        <v>442217.10850699892</v>
      </c>
      <c r="V11" s="236">
        <f t="shared" si="2"/>
        <v>461767.36470682791</v>
      </c>
      <c r="W11" s="236">
        <f t="shared" si="2"/>
        <v>480074.64124804869</v>
      </c>
      <c r="X11" s="236">
        <f t="shared" si="2"/>
        <v>501369.03478670691</v>
      </c>
      <c r="Y11" s="236">
        <f t="shared" si="2"/>
        <v>523523.84742168215</v>
      </c>
      <c r="Z11" s="236">
        <f t="shared" si="2"/>
        <v>557208.98565050133</v>
      </c>
      <c r="AA11" s="236">
        <f t="shared" si="2"/>
        <v>579642.26397607464</v>
      </c>
      <c r="AB11" s="236">
        <f t="shared" si="2"/>
        <v>0</v>
      </c>
      <c r="AC11" s="236">
        <f t="shared" si="2"/>
        <v>15835</v>
      </c>
    </row>
    <row r="12" spans="1:36" ht="31.5" x14ac:dyDescent="0.25">
      <c r="A12" s="251" t="s">
        <v>869</v>
      </c>
      <c r="B12" s="247" t="s">
        <v>868</v>
      </c>
      <c r="C12" s="236">
        <f t="shared" si="0"/>
        <v>6441925.7823147457</v>
      </c>
      <c r="D12" s="247"/>
      <c r="E12" s="236">
        <f t="shared" si="1"/>
        <v>6441925.7823147457</v>
      </c>
      <c r="F12" s="260"/>
      <c r="G12" s="260"/>
      <c r="H12" s="260"/>
      <c r="I12" s="260"/>
      <c r="J12" s="260"/>
      <c r="K12" s="260"/>
      <c r="L12" s="260"/>
      <c r="M12" s="260">
        <v>298798.60737415752</v>
      </c>
      <c r="N12" s="260">
        <v>312842.14192074293</v>
      </c>
      <c r="O12" s="260">
        <v>335704.22259101784</v>
      </c>
      <c r="P12" s="260">
        <v>351659.02155279566</v>
      </c>
      <c r="Q12" s="260">
        <v>368380.36901577702</v>
      </c>
      <c r="R12" s="260">
        <v>386063.68175951845</v>
      </c>
      <c r="S12" s="260">
        <v>404118.13488221588</v>
      </c>
      <c r="T12" s="260">
        <v>422721.3569216801</v>
      </c>
      <c r="U12" s="260">
        <v>442217.10850699892</v>
      </c>
      <c r="V12" s="260">
        <v>461767.36470682791</v>
      </c>
      <c r="W12" s="260">
        <v>480074.64124804869</v>
      </c>
      <c r="X12" s="260">
        <v>501369.03478670691</v>
      </c>
      <c r="Y12" s="260">
        <v>523523.84742168215</v>
      </c>
      <c r="Z12" s="260">
        <v>557208.98565050133</v>
      </c>
      <c r="AA12" s="260">
        <v>579642.26397607464</v>
      </c>
      <c r="AB12" s="260">
        <v>0</v>
      </c>
      <c r="AC12" s="261">
        <v>15835</v>
      </c>
      <c r="AD12" s="260">
        <f t="shared" ref="AD12:AJ12" si="3">AD3-AD11-AD9</f>
        <v>0</v>
      </c>
      <c r="AE12" s="260">
        <f t="shared" si="3"/>
        <v>0</v>
      </c>
      <c r="AF12" s="260">
        <f t="shared" si="3"/>
        <v>0</v>
      </c>
      <c r="AG12" s="260">
        <f t="shared" si="3"/>
        <v>0</v>
      </c>
      <c r="AH12" s="260">
        <f t="shared" si="3"/>
        <v>0</v>
      </c>
      <c r="AI12" s="260">
        <f t="shared" si="3"/>
        <v>0</v>
      </c>
      <c r="AJ12" s="261">
        <f t="shared" si="3"/>
        <v>0</v>
      </c>
    </row>
    <row r="13" spans="1:36" ht="47.25" x14ac:dyDescent="0.25">
      <c r="A13" s="251" t="s">
        <v>867</v>
      </c>
      <c r="B13" s="247" t="s">
        <v>866</v>
      </c>
      <c r="C13" s="236">
        <f t="shared" si="0"/>
        <v>7513.341043047717</v>
      </c>
      <c r="D13" s="247"/>
      <c r="E13" s="236">
        <f t="shared" si="1"/>
        <v>7513.341043047717</v>
      </c>
      <c r="F13" s="265">
        <v>7513.341043047717</v>
      </c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30"/>
      <c r="AE13" s="230"/>
      <c r="AF13" s="230"/>
      <c r="AG13" s="230"/>
      <c r="AH13" s="230"/>
      <c r="AI13" s="230"/>
    </row>
    <row r="14" spans="1:36" ht="47.25" x14ac:dyDescent="0.25">
      <c r="A14" s="251" t="s">
        <v>865</v>
      </c>
      <c r="B14" s="247" t="s">
        <v>1266</v>
      </c>
      <c r="C14" s="236">
        <f t="shared" si="0"/>
        <v>0</v>
      </c>
      <c r="D14" s="247"/>
      <c r="E14" s="236">
        <f t="shared" si="1"/>
        <v>0</v>
      </c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3"/>
      <c r="AD14" s="230"/>
      <c r="AE14" s="230"/>
      <c r="AF14" s="230"/>
      <c r="AG14" s="230"/>
      <c r="AH14" s="230"/>
      <c r="AI14" s="230"/>
    </row>
    <row r="15" spans="1:36" ht="63" x14ac:dyDescent="0.25">
      <c r="A15" s="251" t="s">
        <v>864</v>
      </c>
      <c r="B15" s="247" t="s">
        <v>1265</v>
      </c>
      <c r="C15" s="236">
        <f t="shared" si="0"/>
        <v>0</v>
      </c>
      <c r="D15" s="247"/>
      <c r="E15" s="236">
        <f t="shared" si="1"/>
        <v>0</v>
      </c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3"/>
      <c r="AD15" s="230"/>
      <c r="AE15" s="230"/>
      <c r="AF15" s="230"/>
      <c r="AG15" s="230"/>
      <c r="AH15" s="230"/>
      <c r="AI15" s="230"/>
    </row>
    <row r="16" spans="1:36" ht="31.5" x14ac:dyDescent="0.25">
      <c r="A16" s="246" t="s">
        <v>863</v>
      </c>
      <c r="B16" s="250" t="s">
        <v>1264</v>
      </c>
      <c r="C16" s="236">
        <f t="shared" si="0"/>
        <v>7884763.6288723517</v>
      </c>
      <c r="D16" s="250"/>
      <c r="E16" s="236">
        <f t="shared" si="1"/>
        <v>7884763.6288723517</v>
      </c>
      <c r="F16" s="235">
        <f t="shared" ref="F16:AC16" si="4">SUM(F17:F20)</f>
        <v>591776.12850191665</v>
      </c>
      <c r="G16" s="235">
        <f t="shared" si="4"/>
        <v>633464.37808442803</v>
      </c>
      <c r="H16" s="235">
        <f t="shared" si="4"/>
        <v>720281.5036298451</v>
      </c>
      <c r="I16" s="235">
        <f t="shared" si="4"/>
        <v>3486894.1402888433</v>
      </c>
      <c r="J16" s="235">
        <f t="shared" si="4"/>
        <v>1685343.4856561783</v>
      </c>
      <c r="K16" s="235">
        <f t="shared" si="4"/>
        <v>481618.50333754119</v>
      </c>
      <c r="L16" s="235">
        <f t="shared" si="4"/>
        <v>285385.48937359848</v>
      </c>
      <c r="M16" s="235">
        <f t="shared" si="4"/>
        <v>0</v>
      </c>
      <c r="N16" s="235">
        <f t="shared" si="4"/>
        <v>0</v>
      </c>
      <c r="O16" s="235">
        <f t="shared" si="4"/>
        <v>0</v>
      </c>
      <c r="P16" s="235">
        <f t="shared" si="4"/>
        <v>0</v>
      </c>
      <c r="Q16" s="235">
        <f t="shared" si="4"/>
        <v>0</v>
      </c>
      <c r="R16" s="235">
        <f t="shared" si="4"/>
        <v>0</v>
      </c>
      <c r="S16" s="235">
        <f t="shared" si="4"/>
        <v>0</v>
      </c>
      <c r="T16" s="235">
        <f t="shared" si="4"/>
        <v>0</v>
      </c>
      <c r="U16" s="235">
        <f t="shared" si="4"/>
        <v>0</v>
      </c>
      <c r="V16" s="235">
        <f t="shared" si="4"/>
        <v>0</v>
      </c>
      <c r="W16" s="235">
        <f t="shared" si="4"/>
        <v>0</v>
      </c>
      <c r="X16" s="235">
        <f t="shared" si="4"/>
        <v>0</v>
      </c>
      <c r="Y16" s="235">
        <f t="shared" si="4"/>
        <v>0</v>
      </c>
      <c r="Z16" s="235">
        <f t="shared" si="4"/>
        <v>0</v>
      </c>
      <c r="AA16" s="235">
        <f t="shared" si="4"/>
        <v>0</v>
      </c>
      <c r="AB16" s="235">
        <f t="shared" si="4"/>
        <v>0</v>
      </c>
      <c r="AC16" s="235">
        <f t="shared" si="4"/>
        <v>0</v>
      </c>
      <c r="AD16" s="230"/>
      <c r="AE16" s="230"/>
      <c r="AF16" s="230"/>
      <c r="AG16" s="230"/>
      <c r="AH16" s="230"/>
      <c r="AI16" s="230"/>
    </row>
    <row r="17" spans="1:59" x14ac:dyDescent="0.25">
      <c r="A17" s="248" t="s">
        <v>862</v>
      </c>
      <c r="B17" s="247" t="s">
        <v>1263</v>
      </c>
      <c r="C17" s="236">
        <f t="shared" si="0"/>
        <v>0</v>
      </c>
      <c r="D17" s="247"/>
      <c r="E17" s="236">
        <f t="shared" si="1"/>
        <v>0</v>
      </c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3"/>
      <c r="AD17" s="230"/>
      <c r="AE17" s="230"/>
      <c r="AF17" s="230"/>
      <c r="AG17" s="230"/>
      <c r="AH17" s="230"/>
      <c r="AI17" s="230"/>
    </row>
    <row r="18" spans="1:59" ht="31.5" x14ac:dyDescent="0.25">
      <c r="A18" s="248" t="s">
        <v>1262</v>
      </c>
      <c r="B18" s="247" t="s">
        <v>1261</v>
      </c>
      <c r="C18" s="236">
        <f t="shared" si="0"/>
        <v>0</v>
      </c>
      <c r="D18" s="247"/>
      <c r="E18" s="236">
        <f t="shared" si="1"/>
        <v>0</v>
      </c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3"/>
      <c r="AD18" s="230"/>
      <c r="AE18" s="230"/>
      <c r="AF18" s="230"/>
      <c r="AG18" s="230"/>
      <c r="AH18" s="230"/>
      <c r="AI18" s="230"/>
    </row>
    <row r="19" spans="1:59" x14ac:dyDescent="0.25">
      <c r="A19" s="248" t="s">
        <v>861</v>
      </c>
      <c r="B19" s="247" t="s">
        <v>1260</v>
      </c>
      <c r="C19" s="236">
        <f t="shared" si="0"/>
        <v>7884763.6288723517</v>
      </c>
      <c r="D19" s="247"/>
      <c r="E19" s="236">
        <f t="shared" si="1"/>
        <v>7884763.6288723517</v>
      </c>
      <c r="F19" s="222">
        <v>591776.12850191665</v>
      </c>
      <c r="G19" s="222">
        <v>633464.37808442803</v>
      </c>
      <c r="H19" s="222">
        <v>720281.5036298451</v>
      </c>
      <c r="I19" s="222">
        <v>3486894.1402888433</v>
      </c>
      <c r="J19" s="222">
        <v>1685343.4856561783</v>
      </c>
      <c r="K19" s="222">
        <v>481618.50333754119</v>
      </c>
      <c r="L19" s="222">
        <v>285385.48937359848</v>
      </c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3"/>
      <c r="AD19" s="230"/>
      <c r="AE19" s="230"/>
      <c r="AF19" s="230"/>
      <c r="AG19" s="230"/>
      <c r="AH19" s="230"/>
      <c r="AI19" s="230"/>
    </row>
    <row r="20" spans="1:59" ht="31.5" x14ac:dyDescent="0.25">
      <c r="A20" s="248" t="s">
        <v>860</v>
      </c>
      <c r="B20" s="247" t="s">
        <v>1259</v>
      </c>
      <c r="C20" s="236">
        <f t="shared" si="0"/>
        <v>0</v>
      </c>
      <c r="D20" s="247"/>
      <c r="E20" s="236">
        <f t="shared" si="1"/>
        <v>0</v>
      </c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3"/>
      <c r="AD20" s="230"/>
      <c r="AE20" s="230"/>
      <c r="AF20" s="230"/>
      <c r="AG20" s="230"/>
      <c r="AH20" s="230"/>
      <c r="AI20" s="230"/>
    </row>
    <row r="21" spans="1:59" ht="31.5" x14ac:dyDescent="0.25">
      <c r="A21" s="246" t="s">
        <v>859</v>
      </c>
      <c r="B21" s="245" t="s">
        <v>858</v>
      </c>
      <c r="C21" s="236">
        <f t="shared" si="0"/>
        <v>0</v>
      </c>
      <c r="D21" s="245"/>
      <c r="E21" s="236">
        <f t="shared" si="1"/>
        <v>0</v>
      </c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3"/>
      <c r="AD21" s="230"/>
      <c r="AE21" s="230"/>
      <c r="AF21" s="230"/>
      <c r="AG21" s="230"/>
      <c r="AH21" s="230"/>
      <c r="AI21" s="230"/>
    </row>
    <row r="22" spans="1:59" ht="31.5" x14ac:dyDescent="0.25">
      <c r="A22" s="242" t="s">
        <v>857</v>
      </c>
      <c r="B22" s="241" t="s">
        <v>1258</v>
      </c>
      <c r="C22" s="236">
        <f t="shared" si="0"/>
        <v>250000</v>
      </c>
      <c r="D22" s="241"/>
      <c r="E22" s="236">
        <f t="shared" si="1"/>
        <v>250000</v>
      </c>
      <c r="F22" s="240"/>
      <c r="G22" s="240"/>
      <c r="H22" s="240"/>
      <c r="I22" s="240">
        <v>250000</v>
      </c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39"/>
      <c r="AD22" s="230"/>
      <c r="AE22" s="230"/>
      <c r="AF22" s="230"/>
      <c r="AG22" s="230"/>
      <c r="AH22" s="230"/>
      <c r="AI22" s="230"/>
    </row>
    <row r="23" spans="1:59" x14ac:dyDescent="0.25">
      <c r="A23" s="238"/>
      <c r="B23" s="237" t="s">
        <v>856</v>
      </c>
      <c r="C23" s="236">
        <f t="shared" si="0"/>
        <v>14584202.752230145</v>
      </c>
      <c r="D23" s="237"/>
      <c r="E23" s="236">
        <f t="shared" si="1"/>
        <v>14584202.752230145</v>
      </c>
      <c r="F23" s="235">
        <f t="shared" ref="F23:AC23" si="5">F11+F16+F21+F22</f>
        <v>599289.46954496438</v>
      </c>
      <c r="G23" s="235">
        <f t="shared" si="5"/>
        <v>633464.37808442803</v>
      </c>
      <c r="H23" s="235">
        <f t="shared" si="5"/>
        <v>720281.5036298451</v>
      </c>
      <c r="I23" s="235">
        <f t="shared" si="5"/>
        <v>3736894.1402888433</v>
      </c>
      <c r="J23" s="235">
        <f t="shared" si="5"/>
        <v>1685343.4856561783</v>
      </c>
      <c r="K23" s="235">
        <f t="shared" si="5"/>
        <v>481618.50333754119</v>
      </c>
      <c r="L23" s="235">
        <f t="shared" si="5"/>
        <v>285385.48937359848</v>
      </c>
      <c r="M23" s="235">
        <f t="shared" si="5"/>
        <v>298798.60737415752</v>
      </c>
      <c r="N23" s="235">
        <f t="shared" si="5"/>
        <v>312842.14192074293</v>
      </c>
      <c r="O23" s="235">
        <f t="shared" si="5"/>
        <v>335704.22259101784</v>
      </c>
      <c r="P23" s="235">
        <f t="shared" si="5"/>
        <v>351659.02155279566</v>
      </c>
      <c r="Q23" s="235">
        <f t="shared" si="5"/>
        <v>368380.36901577702</v>
      </c>
      <c r="R23" s="235">
        <f t="shared" si="5"/>
        <v>386063.68175951845</v>
      </c>
      <c r="S23" s="235">
        <f t="shared" si="5"/>
        <v>404118.13488221588</v>
      </c>
      <c r="T23" s="235">
        <f t="shared" si="5"/>
        <v>422721.3569216801</v>
      </c>
      <c r="U23" s="235">
        <f t="shared" si="5"/>
        <v>442217.10850699892</v>
      </c>
      <c r="V23" s="235">
        <f t="shared" si="5"/>
        <v>461767.36470682791</v>
      </c>
      <c r="W23" s="235">
        <f t="shared" si="5"/>
        <v>480074.64124804869</v>
      </c>
      <c r="X23" s="235">
        <f t="shared" si="5"/>
        <v>501369.03478670691</v>
      </c>
      <c r="Y23" s="235">
        <f t="shared" si="5"/>
        <v>523523.84742168215</v>
      </c>
      <c r="Z23" s="235">
        <f t="shared" si="5"/>
        <v>557208.98565050133</v>
      </c>
      <c r="AA23" s="235">
        <f t="shared" si="5"/>
        <v>579642.26397607464</v>
      </c>
      <c r="AB23" s="235">
        <f t="shared" si="5"/>
        <v>0</v>
      </c>
      <c r="AC23" s="235">
        <f t="shared" si="5"/>
        <v>15835</v>
      </c>
      <c r="AD23" s="230"/>
      <c r="AE23" s="230"/>
      <c r="AF23" s="230"/>
      <c r="AG23" s="230"/>
      <c r="AH23" s="230"/>
      <c r="AI23" s="230"/>
    </row>
    <row r="24" spans="1:59" x14ac:dyDescent="0.25">
      <c r="AD24" s="225"/>
      <c r="AE24" s="225"/>
      <c r="AF24" s="226"/>
      <c r="AG24" s="226"/>
      <c r="AH24" s="226"/>
      <c r="AI24" s="226"/>
      <c r="AJ24" s="224"/>
    </row>
    <row r="25" spans="1:59" x14ac:dyDescent="0.25">
      <c r="A25" s="258" t="str">
        <f>'№ 5- ИП ТС_Финплан'!A25</f>
        <v>И.о. генерального директора ООО "Газпром теплоэнерго МО"</v>
      </c>
      <c r="B25" s="258"/>
      <c r="C25" s="258"/>
      <c r="D25" s="258"/>
      <c r="E25" s="234"/>
      <c r="F25" s="233" t="str">
        <f>'№ 5- ИП ТС_Финплан'!F25</f>
        <v>А.В. Кутенко</v>
      </c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</row>
    <row r="26" spans="1:59" x14ac:dyDescent="0.25">
      <c r="A26" s="258" t="str">
        <f>'[10]№ 1-ИП ТС_Паспорт'!A24</f>
        <v>М.П.</v>
      </c>
      <c r="B26" s="258"/>
      <c r="C26" s="258"/>
      <c r="D26" s="258"/>
      <c r="E26" s="258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225"/>
      <c r="AE26" s="225"/>
      <c r="AF26" s="226"/>
      <c r="AG26" s="226"/>
      <c r="AH26" s="226"/>
      <c r="AI26" s="226"/>
      <c r="AJ26" s="224"/>
    </row>
    <row r="27" spans="1:59" x14ac:dyDescent="0.25"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</row>
    <row r="28" spans="1:59" x14ac:dyDescent="0.25">
      <c r="A28" s="227"/>
      <c r="B28" s="224"/>
      <c r="C28" s="224"/>
      <c r="D28" s="224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6"/>
      <c r="AG28" s="226"/>
      <c r="AH28" s="226"/>
      <c r="AI28" s="226"/>
      <c r="AJ28" s="224"/>
    </row>
    <row r="29" spans="1:59" x14ac:dyDescent="0.25">
      <c r="A29" s="227"/>
      <c r="B29" s="224"/>
      <c r="C29" s="224"/>
      <c r="D29" s="224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6"/>
      <c r="AG29" s="226"/>
      <c r="AH29" s="226"/>
      <c r="AI29" s="226"/>
      <c r="AJ29" s="224"/>
    </row>
    <row r="30" spans="1:59" x14ac:dyDescent="0.25">
      <c r="A30" s="227"/>
      <c r="B30" s="224"/>
      <c r="C30" s="224"/>
      <c r="D30" s="224"/>
      <c r="E30" s="262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6"/>
      <c r="AG30" s="226"/>
      <c r="AH30" s="226"/>
      <c r="AI30" s="226"/>
      <c r="AJ30" s="224"/>
    </row>
    <row r="31" spans="1:59" x14ac:dyDescent="0.25">
      <c r="A31" s="227"/>
      <c r="B31" s="224"/>
      <c r="C31" s="224"/>
      <c r="D31" s="224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6"/>
      <c r="AG31" s="226"/>
      <c r="AH31" s="226"/>
      <c r="AI31" s="226"/>
      <c r="AJ31" s="224"/>
    </row>
    <row r="32" spans="1:59" x14ac:dyDescent="0.25">
      <c r="A32" s="227"/>
      <c r="B32" s="224"/>
      <c r="C32" s="224"/>
      <c r="D32" s="224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6"/>
      <c r="AG32" s="226"/>
      <c r="AH32" s="226"/>
      <c r="AI32" s="226"/>
      <c r="AJ32" s="224"/>
    </row>
    <row r="33" spans="1:36" x14ac:dyDescent="0.25">
      <c r="A33" s="227"/>
      <c r="B33" s="224"/>
      <c r="C33" s="224"/>
      <c r="D33" s="224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6"/>
      <c r="AG33" s="226"/>
      <c r="AH33" s="226"/>
      <c r="AI33" s="226"/>
      <c r="AJ33" s="224"/>
    </row>
    <row r="34" spans="1:36" x14ac:dyDescent="0.25">
      <c r="A34" s="227"/>
      <c r="B34" s="224"/>
      <c r="C34" s="224"/>
      <c r="D34" s="224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6"/>
      <c r="AG34" s="226"/>
      <c r="AH34" s="226"/>
      <c r="AI34" s="226"/>
      <c r="AJ34" s="224"/>
    </row>
    <row r="35" spans="1:36" x14ac:dyDescent="0.25">
      <c r="A35" s="227"/>
      <c r="B35" s="224"/>
      <c r="C35" s="224"/>
      <c r="D35" s="224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6"/>
      <c r="AG35" s="226"/>
      <c r="AH35" s="226"/>
      <c r="AI35" s="226"/>
      <c r="AJ35" s="224"/>
    </row>
    <row r="36" spans="1:36" x14ac:dyDescent="0.25">
      <c r="A36" s="227"/>
      <c r="B36" s="224"/>
      <c r="C36" s="224"/>
      <c r="D36" s="224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6"/>
      <c r="AG36" s="226"/>
      <c r="AH36" s="226"/>
      <c r="AI36" s="226"/>
      <c r="AJ36" s="224"/>
    </row>
    <row r="37" spans="1:36" x14ac:dyDescent="0.25">
      <c r="A37" s="227"/>
      <c r="B37" s="224"/>
      <c r="C37" s="224"/>
      <c r="D37" s="224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6"/>
      <c r="AG37" s="226"/>
      <c r="AH37" s="226"/>
      <c r="AI37" s="226"/>
      <c r="AJ37" s="224"/>
    </row>
    <row r="38" spans="1:36" x14ac:dyDescent="0.25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5"/>
      <c r="AE38" s="225"/>
      <c r="AF38" s="224"/>
      <c r="AG38" s="224"/>
      <c r="AH38" s="224"/>
      <c r="AI38" s="224"/>
      <c r="AJ38" s="224"/>
    </row>
    <row r="39" spans="1:36" x14ac:dyDescent="0.25"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</row>
    <row r="40" spans="1:36" x14ac:dyDescent="0.25"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</row>
    <row r="41" spans="1:36" x14ac:dyDescent="0.25"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</row>
    <row r="42" spans="1:36" x14ac:dyDescent="0.25">
      <c r="AD42" s="224"/>
      <c r="AE42" s="224"/>
      <c r="AF42" s="224"/>
      <c r="AG42" s="224"/>
      <c r="AH42" s="224"/>
      <c r="AI42" s="224"/>
      <c r="AJ42" s="224"/>
    </row>
  </sheetData>
  <mergeCells count="10">
    <mergeCell ref="A2:AC2"/>
    <mergeCell ref="A3:AC3"/>
    <mergeCell ref="A4:AC4"/>
    <mergeCell ref="A5:AC5"/>
    <mergeCell ref="A7:A9"/>
    <mergeCell ref="B7:B9"/>
    <mergeCell ref="C7:AC7"/>
    <mergeCell ref="C8:D8"/>
    <mergeCell ref="E8:E9"/>
    <mergeCell ref="F8:AC8"/>
  </mergeCells>
  <printOptions horizontalCentered="1"/>
  <pageMargins left="0.25" right="0.25" top="0.75" bottom="0.75" header="0.3" footer="0.3"/>
  <pageSetup paperSize="8"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4"/>
  <sheetViews>
    <sheetView view="pageBreakPreview" zoomScale="80" zoomScaleSheetLayoutView="80" workbookViewId="0">
      <selection activeCell="L21" sqref="L21"/>
    </sheetView>
  </sheetViews>
  <sheetFormatPr defaultRowHeight="15.75" x14ac:dyDescent="0.25"/>
  <cols>
    <col min="1" max="1" width="6.85546875" style="223" customWidth="1"/>
    <col min="2" max="2" width="24" style="223" customWidth="1"/>
    <col min="3" max="3" width="17.42578125" style="223" bestFit="1" customWidth="1"/>
    <col min="4" max="4" width="17.28515625" style="223" customWidth="1"/>
    <col min="5" max="5" width="15.5703125" style="223" bestFit="1" customWidth="1"/>
    <col min="6" max="29" width="14.5703125" style="223" customWidth="1"/>
    <col min="30" max="30" width="14.7109375" style="223" customWidth="1"/>
    <col min="31" max="31" width="9.140625" style="223"/>
    <col min="32" max="33" width="10.5703125" style="223" bestFit="1" customWidth="1"/>
    <col min="34" max="275" width="9.140625" style="223"/>
    <col min="276" max="276" width="6.85546875" style="223" customWidth="1"/>
    <col min="277" max="277" width="24" style="223" customWidth="1"/>
    <col min="278" max="278" width="22.5703125" style="223" customWidth="1"/>
    <col min="279" max="279" width="11.7109375" style="223" customWidth="1"/>
    <col min="280" max="283" width="11.28515625" style="223" customWidth="1"/>
    <col min="284" max="284" width="11.42578125" style="223" customWidth="1"/>
    <col min="285" max="285" width="10.42578125" style="223" customWidth="1"/>
    <col min="286" max="286" width="0" style="223" hidden="1" customWidth="1"/>
    <col min="287" max="531" width="9.140625" style="223"/>
    <col min="532" max="532" width="6.85546875" style="223" customWidth="1"/>
    <col min="533" max="533" width="24" style="223" customWidth="1"/>
    <col min="534" max="534" width="22.5703125" style="223" customWidth="1"/>
    <col min="535" max="535" width="11.7109375" style="223" customWidth="1"/>
    <col min="536" max="539" width="11.28515625" style="223" customWidth="1"/>
    <col min="540" max="540" width="11.42578125" style="223" customWidth="1"/>
    <col min="541" max="541" width="10.42578125" style="223" customWidth="1"/>
    <col min="542" max="542" width="0" style="223" hidden="1" customWidth="1"/>
    <col min="543" max="787" width="9.140625" style="223"/>
    <col min="788" max="788" width="6.85546875" style="223" customWidth="1"/>
    <col min="789" max="789" width="24" style="223" customWidth="1"/>
    <col min="790" max="790" width="22.5703125" style="223" customWidth="1"/>
    <col min="791" max="791" width="11.7109375" style="223" customWidth="1"/>
    <col min="792" max="795" width="11.28515625" style="223" customWidth="1"/>
    <col min="796" max="796" width="11.42578125" style="223" customWidth="1"/>
    <col min="797" max="797" width="10.42578125" style="223" customWidth="1"/>
    <col min="798" max="798" width="0" style="223" hidden="1" customWidth="1"/>
    <col min="799" max="1043" width="9.140625" style="223"/>
    <col min="1044" max="1044" width="6.85546875" style="223" customWidth="1"/>
    <col min="1045" max="1045" width="24" style="223" customWidth="1"/>
    <col min="1046" max="1046" width="22.5703125" style="223" customWidth="1"/>
    <col min="1047" max="1047" width="11.7109375" style="223" customWidth="1"/>
    <col min="1048" max="1051" width="11.28515625" style="223" customWidth="1"/>
    <col min="1052" max="1052" width="11.42578125" style="223" customWidth="1"/>
    <col min="1053" max="1053" width="10.42578125" style="223" customWidth="1"/>
    <col min="1054" max="1054" width="0" style="223" hidden="1" customWidth="1"/>
    <col min="1055" max="1299" width="9.140625" style="223"/>
    <col min="1300" max="1300" width="6.85546875" style="223" customWidth="1"/>
    <col min="1301" max="1301" width="24" style="223" customWidth="1"/>
    <col min="1302" max="1302" width="22.5703125" style="223" customWidth="1"/>
    <col min="1303" max="1303" width="11.7109375" style="223" customWidth="1"/>
    <col min="1304" max="1307" width="11.28515625" style="223" customWidth="1"/>
    <col min="1308" max="1308" width="11.42578125" style="223" customWidth="1"/>
    <col min="1309" max="1309" width="10.42578125" style="223" customWidth="1"/>
    <col min="1310" max="1310" width="0" style="223" hidden="1" customWidth="1"/>
    <col min="1311" max="1555" width="9.140625" style="223"/>
    <col min="1556" max="1556" width="6.85546875" style="223" customWidth="1"/>
    <col min="1557" max="1557" width="24" style="223" customWidth="1"/>
    <col min="1558" max="1558" width="22.5703125" style="223" customWidth="1"/>
    <col min="1559" max="1559" width="11.7109375" style="223" customWidth="1"/>
    <col min="1560" max="1563" width="11.28515625" style="223" customWidth="1"/>
    <col min="1564" max="1564" width="11.42578125" style="223" customWidth="1"/>
    <col min="1565" max="1565" width="10.42578125" style="223" customWidth="1"/>
    <col min="1566" max="1566" width="0" style="223" hidden="1" customWidth="1"/>
    <col min="1567" max="1811" width="9.140625" style="223"/>
    <col min="1812" max="1812" width="6.85546875" style="223" customWidth="1"/>
    <col min="1813" max="1813" width="24" style="223" customWidth="1"/>
    <col min="1814" max="1814" width="22.5703125" style="223" customWidth="1"/>
    <col min="1815" max="1815" width="11.7109375" style="223" customWidth="1"/>
    <col min="1816" max="1819" width="11.28515625" style="223" customWidth="1"/>
    <col min="1820" max="1820" width="11.42578125" style="223" customWidth="1"/>
    <col min="1821" max="1821" width="10.42578125" style="223" customWidth="1"/>
    <col min="1822" max="1822" width="0" style="223" hidden="1" customWidth="1"/>
    <col min="1823" max="2067" width="9.140625" style="223"/>
    <col min="2068" max="2068" width="6.85546875" style="223" customWidth="1"/>
    <col min="2069" max="2069" width="24" style="223" customWidth="1"/>
    <col min="2070" max="2070" width="22.5703125" style="223" customWidth="1"/>
    <col min="2071" max="2071" width="11.7109375" style="223" customWidth="1"/>
    <col min="2072" max="2075" width="11.28515625" style="223" customWidth="1"/>
    <col min="2076" max="2076" width="11.42578125" style="223" customWidth="1"/>
    <col min="2077" max="2077" width="10.42578125" style="223" customWidth="1"/>
    <col min="2078" max="2078" width="0" style="223" hidden="1" customWidth="1"/>
    <col min="2079" max="2323" width="9.140625" style="223"/>
    <col min="2324" max="2324" width="6.85546875" style="223" customWidth="1"/>
    <col min="2325" max="2325" width="24" style="223" customWidth="1"/>
    <col min="2326" max="2326" width="22.5703125" style="223" customWidth="1"/>
    <col min="2327" max="2327" width="11.7109375" style="223" customWidth="1"/>
    <col min="2328" max="2331" width="11.28515625" style="223" customWidth="1"/>
    <col min="2332" max="2332" width="11.42578125" style="223" customWidth="1"/>
    <col min="2333" max="2333" width="10.42578125" style="223" customWidth="1"/>
    <col min="2334" max="2334" width="0" style="223" hidden="1" customWidth="1"/>
    <col min="2335" max="2579" width="9.140625" style="223"/>
    <col min="2580" max="2580" width="6.85546875" style="223" customWidth="1"/>
    <col min="2581" max="2581" width="24" style="223" customWidth="1"/>
    <col min="2582" max="2582" width="22.5703125" style="223" customWidth="1"/>
    <col min="2583" max="2583" width="11.7109375" style="223" customWidth="1"/>
    <col min="2584" max="2587" width="11.28515625" style="223" customWidth="1"/>
    <col min="2588" max="2588" width="11.42578125" style="223" customWidth="1"/>
    <col min="2589" max="2589" width="10.42578125" style="223" customWidth="1"/>
    <col min="2590" max="2590" width="0" style="223" hidden="1" customWidth="1"/>
    <col min="2591" max="2835" width="9.140625" style="223"/>
    <col min="2836" max="2836" width="6.85546875" style="223" customWidth="1"/>
    <col min="2837" max="2837" width="24" style="223" customWidth="1"/>
    <col min="2838" max="2838" width="22.5703125" style="223" customWidth="1"/>
    <col min="2839" max="2839" width="11.7109375" style="223" customWidth="1"/>
    <col min="2840" max="2843" width="11.28515625" style="223" customWidth="1"/>
    <col min="2844" max="2844" width="11.42578125" style="223" customWidth="1"/>
    <col min="2845" max="2845" width="10.42578125" style="223" customWidth="1"/>
    <col min="2846" max="2846" width="0" style="223" hidden="1" customWidth="1"/>
    <col min="2847" max="3091" width="9.140625" style="223"/>
    <col min="3092" max="3092" width="6.85546875" style="223" customWidth="1"/>
    <col min="3093" max="3093" width="24" style="223" customWidth="1"/>
    <col min="3094" max="3094" width="22.5703125" style="223" customWidth="1"/>
    <col min="3095" max="3095" width="11.7109375" style="223" customWidth="1"/>
    <col min="3096" max="3099" width="11.28515625" style="223" customWidth="1"/>
    <col min="3100" max="3100" width="11.42578125" style="223" customWidth="1"/>
    <col min="3101" max="3101" width="10.42578125" style="223" customWidth="1"/>
    <col min="3102" max="3102" width="0" style="223" hidden="1" customWidth="1"/>
    <col min="3103" max="3347" width="9.140625" style="223"/>
    <col min="3348" max="3348" width="6.85546875" style="223" customWidth="1"/>
    <col min="3349" max="3349" width="24" style="223" customWidth="1"/>
    <col min="3350" max="3350" width="22.5703125" style="223" customWidth="1"/>
    <col min="3351" max="3351" width="11.7109375" style="223" customWidth="1"/>
    <col min="3352" max="3355" width="11.28515625" style="223" customWidth="1"/>
    <col min="3356" max="3356" width="11.42578125" style="223" customWidth="1"/>
    <col min="3357" max="3357" width="10.42578125" style="223" customWidth="1"/>
    <col min="3358" max="3358" width="0" style="223" hidden="1" customWidth="1"/>
    <col min="3359" max="3603" width="9.140625" style="223"/>
    <col min="3604" max="3604" width="6.85546875" style="223" customWidth="1"/>
    <col min="3605" max="3605" width="24" style="223" customWidth="1"/>
    <col min="3606" max="3606" width="22.5703125" style="223" customWidth="1"/>
    <col min="3607" max="3607" width="11.7109375" style="223" customWidth="1"/>
    <col min="3608" max="3611" width="11.28515625" style="223" customWidth="1"/>
    <col min="3612" max="3612" width="11.42578125" style="223" customWidth="1"/>
    <col min="3613" max="3613" width="10.42578125" style="223" customWidth="1"/>
    <col min="3614" max="3614" width="0" style="223" hidden="1" customWidth="1"/>
    <col min="3615" max="3859" width="9.140625" style="223"/>
    <col min="3860" max="3860" width="6.85546875" style="223" customWidth="1"/>
    <col min="3861" max="3861" width="24" style="223" customWidth="1"/>
    <col min="3862" max="3862" width="22.5703125" style="223" customWidth="1"/>
    <col min="3863" max="3863" width="11.7109375" style="223" customWidth="1"/>
    <col min="3864" max="3867" width="11.28515625" style="223" customWidth="1"/>
    <col min="3868" max="3868" width="11.42578125" style="223" customWidth="1"/>
    <col min="3869" max="3869" width="10.42578125" style="223" customWidth="1"/>
    <col min="3870" max="3870" width="0" style="223" hidden="1" customWidth="1"/>
    <col min="3871" max="4115" width="9.140625" style="223"/>
    <col min="4116" max="4116" width="6.85546875" style="223" customWidth="1"/>
    <col min="4117" max="4117" width="24" style="223" customWidth="1"/>
    <col min="4118" max="4118" width="22.5703125" style="223" customWidth="1"/>
    <col min="4119" max="4119" width="11.7109375" style="223" customWidth="1"/>
    <col min="4120" max="4123" width="11.28515625" style="223" customWidth="1"/>
    <col min="4124" max="4124" width="11.42578125" style="223" customWidth="1"/>
    <col min="4125" max="4125" width="10.42578125" style="223" customWidth="1"/>
    <col min="4126" max="4126" width="0" style="223" hidden="1" customWidth="1"/>
    <col min="4127" max="4371" width="9.140625" style="223"/>
    <col min="4372" max="4372" width="6.85546875" style="223" customWidth="1"/>
    <col min="4373" max="4373" width="24" style="223" customWidth="1"/>
    <col min="4374" max="4374" width="22.5703125" style="223" customWidth="1"/>
    <col min="4375" max="4375" width="11.7109375" style="223" customWidth="1"/>
    <col min="4376" max="4379" width="11.28515625" style="223" customWidth="1"/>
    <col min="4380" max="4380" width="11.42578125" style="223" customWidth="1"/>
    <col min="4381" max="4381" width="10.42578125" style="223" customWidth="1"/>
    <col min="4382" max="4382" width="0" style="223" hidden="1" customWidth="1"/>
    <col min="4383" max="4627" width="9.140625" style="223"/>
    <col min="4628" max="4628" width="6.85546875" style="223" customWidth="1"/>
    <col min="4629" max="4629" width="24" style="223" customWidth="1"/>
    <col min="4630" max="4630" width="22.5703125" style="223" customWidth="1"/>
    <col min="4631" max="4631" width="11.7109375" style="223" customWidth="1"/>
    <col min="4632" max="4635" width="11.28515625" style="223" customWidth="1"/>
    <col min="4636" max="4636" width="11.42578125" style="223" customWidth="1"/>
    <col min="4637" max="4637" width="10.42578125" style="223" customWidth="1"/>
    <col min="4638" max="4638" width="0" style="223" hidden="1" customWidth="1"/>
    <col min="4639" max="4883" width="9.140625" style="223"/>
    <col min="4884" max="4884" width="6.85546875" style="223" customWidth="1"/>
    <col min="4885" max="4885" width="24" style="223" customWidth="1"/>
    <col min="4886" max="4886" width="22.5703125" style="223" customWidth="1"/>
    <col min="4887" max="4887" width="11.7109375" style="223" customWidth="1"/>
    <col min="4888" max="4891" width="11.28515625" style="223" customWidth="1"/>
    <col min="4892" max="4892" width="11.42578125" style="223" customWidth="1"/>
    <col min="4893" max="4893" width="10.42578125" style="223" customWidth="1"/>
    <col min="4894" max="4894" width="0" style="223" hidden="1" customWidth="1"/>
    <col min="4895" max="5139" width="9.140625" style="223"/>
    <col min="5140" max="5140" width="6.85546875" style="223" customWidth="1"/>
    <col min="5141" max="5141" width="24" style="223" customWidth="1"/>
    <col min="5142" max="5142" width="22.5703125" style="223" customWidth="1"/>
    <col min="5143" max="5143" width="11.7109375" style="223" customWidth="1"/>
    <col min="5144" max="5147" width="11.28515625" style="223" customWidth="1"/>
    <col min="5148" max="5148" width="11.42578125" style="223" customWidth="1"/>
    <col min="5149" max="5149" width="10.42578125" style="223" customWidth="1"/>
    <col min="5150" max="5150" width="0" style="223" hidden="1" customWidth="1"/>
    <col min="5151" max="5395" width="9.140625" style="223"/>
    <col min="5396" max="5396" width="6.85546875" style="223" customWidth="1"/>
    <col min="5397" max="5397" width="24" style="223" customWidth="1"/>
    <col min="5398" max="5398" width="22.5703125" style="223" customWidth="1"/>
    <col min="5399" max="5399" width="11.7109375" style="223" customWidth="1"/>
    <col min="5400" max="5403" width="11.28515625" style="223" customWidth="1"/>
    <col min="5404" max="5404" width="11.42578125" style="223" customWidth="1"/>
    <col min="5405" max="5405" width="10.42578125" style="223" customWidth="1"/>
    <col min="5406" max="5406" width="0" style="223" hidden="1" customWidth="1"/>
    <col min="5407" max="5651" width="9.140625" style="223"/>
    <col min="5652" max="5652" width="6.85546875" style="223" customWidth="1"/>
    <col min="5653" max="5653" width="24" style="223" customWidth="1"/>
    <col min="5654" max="5654" width="22.5703125" style="223" customWidth="1"/>
    <col min="5655" max="5655" width="11.7109375" style="223" customWidth="1"/>
    <col min="5656" max="5659" width="11.28515625" style="223" customWidth="1"/>
    <col min="5660" max="5660" width="11.42578125" style="223" customWidth="1"/>
    <col min="5661" max="5661" width="10.42578125" style="223" customWidth="1"/>
    <col min="5662" max="5662" width="0" style="223" hidden="1" customWidth="1"/>
    <col min="5663" max="5907" width="9.140625" style="223"/>
    <col min="5908" max="5908" width="6.85546875" style="223" customWidth="1"/>
    <col min="5909" max="5909" width="24" style="223" customWidth="1"/>
    <col min="5910" max="5910" width="22.5703125" style="223" customWidth="1"/>
    <col min="5911" max="5911" width="11.7109375" style="223" customWidth="1"/>
    <col min="5912" max="5915" width="11.28515625" style="223" customWidth="1"/>
    <col min="5916" max="5916" width="11.42578125" style="223" customWidth="1"/>
    <col min="5917" max="5917" width="10.42578125" style="223" customWidth="1"/>
    <col min="5918" max="5918" width="0" style="223" hidden="1" customWidth="1"/>
    <col min="5919" max="6163" width="9.140625" style="223"/>
    <col min="6164" max="6164" width="6.85546875" style="223" customWidth="1"/>
    <col min="6165" max="6165" width="24" style="223" customWidth="1"/>
    <col min="6166" max="6166" width="22.5703125" style="223" customWidth="1"/>
    <col min="6167" max="6167" width="11.7109375" style="223" customWidth="1"/>
    <col min="6168" max="6171" width="11.28515625" style="223" customWidth="1"/>
    <col min="6172" max="6172" width="11.42578125" style="223" customWidth="1"/>
    <col min="6173" max="6173" width="10.42578125" style="223" customWidth="1"/>
    <col min="6174" max="6174" width="0" style="223" hidden="1" customWidth="1"/>
    <col min="6175" max="6419" width="9.140625" style="223"/>
    <col min="6420" max="6420" width="6.85546875" style="223" customWidth="1"/>
    <col min="6421" max="6421" width="24" style="223" customWidth="1"/>
    <col min="6422" max="6422" width="22.5703125" style="223" customWidth="1"/>
    <col min="6423" max="6423" width="11.7109375" style="223" customWidth="1"/>
    <col min="6424" max="6427" width="11.28515625" style="223" customWidth="1"/>
    <col min="6428" max="6428" width="11.42578125" style="223" customWidth="1"/>
    <col min="6429" max="6429" width="10.42578125" style="223" customWidth="1"/>
    <col min="6430" max="6430" width="0" style="223" hidden="1" customWidth="1"/>
    <col min="6431" max="6675" width="9.140625" style="223"/>
    <col min="6676" max="6676" width="6.85546875" style="223" customWidth="1"/>
    <col min="6677" max="6677" width="24" style="223" customWidth="1"/>
    <col min="6678" max="6678" width="22.5703125" style="223" customWidth="1"/>
    <col min="6679" max="6679" width="11.7109375" style="223" customWidth="1"/>
    <col min="6680" max="6683" width="11.28515625" style="223" customWidth="1"/>
    <col min="6684" max="6684" width="11.42578125" style="223" customWidth="1"/>
    <col min="6685" max="6685" width="10.42578125" style="223" customWidth="1"/>
    <col min="6686" max="6686" width="0" style="223" hidden="1" customWidth="1"/>
    <col min="6687" max="6931" width="9.140625" style="223"/>
    <col min="6932" max="6932" width="6.85546875" style="223" customWidth="1"/>
    <col min="6933" max="6933" width="24" style="223" customWidth="1"/>
    <col min="6934" max="6934" width="22.5703125" style="223" customWidth="1"/>
    <col min="6935" max="6935" width="11.7109375" style="223" customWidth="1"/>
    <col min="6936" max="6939" width="11.28515625" style="223" customWidth="1"/>
    <col min="6940" max="6940" width="11.42578125" style="223" customWidth="1"/>
    <col min="6941" max="6941" width="10.42578125" style="223" customWidth="1"/>
    <col min="6942" max="6942" width="0" style="223" hidden="1" customWidth="1"/>
    <col min="6943" max="7187" width="9.140625" style="223"/>
    <col min="7188" max="7188" width="6.85546875" style="223" customWidth="1"/>
    <col min="7189" max="7189" width="24" style="223" customWidth="1"/>
    <col min="7190" max="7190" width="22.5703125" style="223" customWidth="1"/>
    <col min="7191" max="7191" width="11.7109375" style="223" customWidth="1"/>
    <col min="7192" max="7195" width="11.28515625" style="223" customWidth="1"/>
    <col min="7196" max="7196" width="11.42578125" style="223" customWidth="1"/>
    <col min="7197" max="7197" width="10.42578125" style="223" customWidth="1"/>
    <col min="7198" max="7198" width="0" style="223" hidden="1" customWidth="1"/>
    <col min="7199" max="7443" width="9.140625" style="223"/>
    <col min="7444" max="7444" width="6.85546875" style="223" customWidth="1"/>
    <col min="7445" max="7445" width="24" style="223" customWidth="1"/>
    <col min="7446" max="7446" width="22.5703125" style="223" customWidth="1"/>
    <col min="7447" max="7447" width="11.7109375" style="223" customWidth="1"/>
    <col min="7448" max="7451" width="11.28515625" style="223" customWidth="1"/>
    <col min="7452" max="7452" width="11.42578125" style="223" customWidth="1"/>
    <col min="7453" max="7453" width="10.42578125" style="223" customWidth="1"/>
    <col min="7454" max="7454" width="0" style="223" hidden="1" customWidth="1"/>
    <col min="7455" max="7699" width="9.140625" style="223"/>
    <col min="7700" max="7700" width="6.85546875" style="223" customWidth="1"/>
    <col min="7701" max="7701" width="24" style="223" customWidth="1"/>
    <col min="7702" max="7702" width="22.5703125" style="223" customWidth="1"/>
    <col min="7703" max="7703" width="11.7109375" style="223" customWidth="1"/>
    <col min="7704" max="7707" width="11.28515625" style="223" customWidth="1"/>
    <col min="7708" max="7708" width="11.42578125" style="223" customWidth="1"/>
    <col min="7709" max="7709" width="10.42578125" style="223" customWidth="1"/>
    <col min="7710" max="7710" width="0" style="223" hidden="1" customWidth="1"/>
    <col min="7711" max="7955" width="9.140625" style="223"/>
    <col min="7956" max="7956" width="6.85546875" style="223" customWidth="1"/>
    <col min="7957" max="7957" width="24" style="223" customWidth="1"/>
    <col min="7958" max="7958" width="22.5703125" style="223" customWidth="1"/>
    <col min="7959" max="7959" width="11.7109375" style="223" customWidth="1"/>
    <col min="7960" max="7963" width="11.28515625" style="223" customWidth="1"/>
    <col min="7964" max="7964" width="11.42578125" style="223" customWidth="1"/>
    <col min="7965" max="7965" width="10.42578125" style="223" customWidth="1"/>
    <col min="7966" max="7966" width="0" style="223" hidden="1" customWidth="1"/>
    <col min="7967" max="8211" width="9.140625" style="223"/>
    <col min="8212" max="8212" width="6.85546875" style="223" customWidth="1"/>
    <col min="8213" max="8213" width="24" style="223" customWidth="1"/>
    <col min="8214" max="8214" width="22.5703125" style="223" customWidth="1"/>
    <col min="8215" max="8215" width="11.7109375" style="223" customWidth="1"/>
    <col min="8216" max="8219" width="11.28515625" style="223" customWidth="1"/>
    <col min="8220" max="8220" width="11.42578125" style="223" customWidth="1"/>
    <col min="8221" max="8221" width="10.42578125" style="223" customWidth="1"/>
    <col min="8222" max="8222" width="0" style="223" hidden="1" customWidth="1"/>
    <col min="8223" max="8467" width="9.140625" style="223"/>
    <col min="8468" max="8468" width="6.85546875" style="223" customWidth="1"/>
    <col min="8469" max="8469" width="24" style="223" customWidth="1"/>
    <col min="8470" max="8470" width="22.5703125" style="223" customWidth="1"/>
    <col min="8471" max="8471" width="11.7109375" style="223" customWidth="1"/>
    <col min="8472" max="8475" width="11.28515625" style="223" customWidth="1"/>
    <col min="8476" max="8476" width="11.42578125" style="223" customWidth="1"/>
    <col min="8477" max="8477" width="10.42578125" style="223" customWidth="1"/>
    <col min="8478" max="8478" width="0" style="223" hidden="1" customWidth="1"/>
    <col min="8479" max="8723" width="9.140625" style="223"/>
    <col min="8724" max="8724" width="6.85546875" style="223" customWidth="1"/>
    <col min="8725" max="8725" width="24" style="223" customWidth="1"/>
    <col min="8726" max="8726" width="22.5703125" style="223" customWidth="1"/>
    <col min="8727" max="8727" width="11.7109375" style="223" customWidth="1"/>
    <col min="8728" max="8731" width="11.28515625" style="223" customWidth="1"/>
    <col min="8732" max="8732" width="11.42578125" style="223" customWidth="1"/>
    <col min="8733" max="8733" width="10.42578125" style="223" customWidth="1"/>
    <col min="8734" max="8734" width="0" style="223" hidden="1" customWidth="1"/>
    <col min="8735" max="8979" width="9.140625" style="223"/>
    <col min="8980" max="8980" width="6.85546875" style="223" customWidth="1"/>
    <col min="8981" max="8981" width="24" style="223" customWidth="1"/>
    <col min="8982" max="8982" width="22.5703125" style="223" customWidth="1"/>
    <col min="8983" max="8983" width="11.7109375" style="223" customWidth="1"/>
    <col min="8984" max="8987" width="11.28515625" style="223" customWidth="1"/>
    <col min="8988" max="8988" width="11.42578125" style="223" customWidth="1"/>
    <col min="8989" max="8989" width="10.42578125" style="223" customWidth="1"/>
    <col min="8990" max="8990" width="0" style="223" hidden="1" customWidth="1"/>
    <col min="8991" max="9235" width="9.140625" style="223"/>
    <col min="9236" max="9236" width="6.85546875" style="223" customWidth="1"/>
    <col min="9237" max="9237" width="24" style="223" customWidth="1"/>
    <col min="9238" max="9238" width="22.5703125" style="223" customWidth="1"/>
    <col min="9239" max="9239" width="11.7109375" style="223" customWidth="1"/>
    <col min="9240" max="9243" width="11.28515625" style="223" customWidth="1"/>
    <col min="9244" max="9244" width="11.42578125" style="223" customWidth="1"/>
    <col min="9245" max="9245" width="10.42578125" style="223" customWidth="1"/>
    <col min="9246" max="9246" width="0" style="223" hidden="1" customWidth="1"/>
    <col min="9247" max="9491" width="9.140625" style="223"/>
    <col min="9492" max="9492" width="6.85546875" style="223" customWidth="1"/>
    <col min="9493" max="9493" width="24" style="223" customWidth="1"/>
    <col min="9494" max="9494" width="22.5703125" style="223" customWidth="1"/>
    <col min="9495" max="9495" width="11.7109375" style="223" customWidth="1"/>
    <col min="9496" max="9499" width="11.28515625" style="223" customWidth="1"/>
    <col min="9500" max="9500" width="11.42578125" style="223" customWidth="1"/>
    <col min="9501" max="9501" width="10.42578125" style="223" customWidth="1"/>
    <col min="9502" max="9502" width="0" style="223" hidden="1" customWidth="1"/>
    <col min="9503" max="9747" width="9.140625" style="223"/>
    <col min="9748" max="9748" width="6.85546875" style="223" customWidth="1"/>
    <col min="9749" max="9749" width="24" style="223" customWidth="1"/>
    <col min="9750" max="9750" width="22.5703125" style="223" customWidth="1"/>
    <col min="9751" max="9751" width="11.7109375" style="223" customWidth="1"/>
    <col min="9752" max="9755" width="11.28515625" style="223" customWidth="1"/>
    <col min="9756" max="9756" width="11.42578125" style="223" customWidth="1"/>
    <col min="9757" max="9757" width="10.42578125" style="223" customWidth="1"/>
    <col min="9758" max="9758" width="0" style="223" hidden="1" customWidth="1"/>
    <col min="9759" max="10003" width="9.140625" style="223"/>
    <col min="10004" max="10004" width="6.85546875" style="223" customWidth="1"/>
    <col min="10005" max="10005" width="24" style="223" customWidth="1"/>
    <col min="10006" max="10006" width="22.5703125" style="223" customWidth="1"/>
    <col min="10007" max="10007" width="11.7109375" style="223" customWidth="1"/>
    <col min="10008" max="10011" width="11.28515625" style="223" customWidth="1"/>
    <col min="10012" max="10012" width="11.42578125" style="223" customWidth="1"/>
    <col min="10013" max="10013" width="10.42578125" style="223" customWidth="1"/>
    <col min="10014" max="10014" width="0" style="223" hidden="1" customWidth="1"/>
    <col min="10015" max="10259" width="9.140625" style="223"/>
    <col min="10260" max="10260" width="6.85546875" style="223" customWidth="1"/>
    <col min="10261" max="10261" width="24" style="223" customWidth="1"/>
    <col min="10262" max="10262" width="22.5703125" style="223" customWidth="1"/>
    <col min="10263" max="10263" width="11.7109375" style="223" customWidth="1"/>
    <col min="10264" max="10267" width="11.28515625" style="223" customWidth="1"/>
    <col min="10268" max="10268" width="11.42578125" style="223" customWidth="1"/>
    <col min="10269" max="10269" width="10.42578125" style="223" customWidth="1"/>
    <col min="10270" max="10270" width="0" style="223" hidden="1" customWidth="1"/>
    <col min="10271" max="10515" width="9.140625" style="223"/>
    <col min="10516" max="10516" width="6.85546875" style="223" customWidth="1"/>
    <col min="10517" max="10517" width="24" style="223" customWidth="1"/>
    <col min="10518" max="10518" width="22.5703125" style="223" customWidth="1"/>
    <col min="10519" max="10519" width="11.7109375" style="223" customWidth="1"/>
    <col min="10520" max="10523" width="11.28515625" style="223" customWidth="1"/>
    <col min="10524" max="10524" width="11.42578125" style="223" customWidth="1"/>
    <col min="10525" max="10525" width="10.42578125" style="223" customWidth="1"/>
    <col min="10526" max="10526" width="0" style="223" hidden="1" customWidth="1"/>
    <col min="10527" max="10771" width="9.140625" style="223"/>
    <col min="10772" max="10772" width="6.85546875" style="223" customWidth="1"/>
    <col min="10773" max="10773" width="24" style="223" customWidth="1"/>
    <col min="10774" max="10774" width="22.5703125" style="223" customWidth="1"/>
    <col min="10775" max="10775" width="11.7109375" style="223" customWidth="1"/>
    <col min="10776" max="10779" width="11.28515625" style="223" customWidth="1"/>
    <col min="10780" max="10780" width="11.42578125" style="223" customWidth="1"/>
    <col min="10781" max="10781" width="10.42578125" style="223" customWidth="1"/>
    <col min="10782" max="10782" width="0" style="223" hidden="1" customWidth="1"/>
    <col min="10783" max="11027" width="9.140625" style="223"/>
    <col min="11028" max="11028" width="6.85546875" style="223" customWidth="1"/>
    <col min="11029" max="11029" width="24" style="223" customWidth="1"/>
    <col min="11030" max="11030" width="22.5703125" style="223" customWidth="1"/>
    <col min="11031" max="11031" width="11.7109375" style="223" customWidth="1"/>
    <col min="11032" max="11035" width="11.28515625" style="223" customWidth="1"/>
    <col min="11036" max="11036" width="11.42578125" style="223" customWidth="1"/>
    <col min="11037" max="11037" width="10.42578125" style="223" customWidth="1"/>
    <col min="11038" max="11038" width="0" style="223" hidden="1" customWidth="1"/>
    <col min="11039" max="11283" width="9.140625" style="223"/>
    <col min="11284" max="11284" width="6.85546875" style="223" customWidth="1"/>
    <col min="11285" max="11285" width="24" style="223" customWidth="1"/>
    <col min="11286" max="11286" width="22.5703125" style="223" customWidth="1"/>
    <col min="11287" max="11287" width="11.7109375" style="223" customWidth="1"/>
    <col min="11288" max="11291" width="11.28515625" style="223" customWidth="1"/>
    <col min="11292" max="11292" width="11.42578125" style="223" customWidth="1"/>
    <col min="11293" max="11293" width="10.42578125" style="223" customWidth="1"/>
    <col min="11294" max="11294" width="0" style="223" hidden="1" customWidth="1"/>
    <col min="11295" max="11539" width="9.140625" style="223"/>
    <col min="11540" max="11540" width="6.85546875" style="223" customWidth="1"/>
    <col min="11541" max="11541" width="24" style="223" customWidth="1"/>
    <col min="11542" max="11542" width="22.5703125" style="223" customWidth="1"/>
    <col min="11543" max="11543" width="11.7109375" style="223" customWidth="1"/>
    <col min="11544" max="11547" width="11.28515625" style="223" customWidth="1"/>
    <col min="11548" max="11548" width="11.42578125" style="223" customWidth="1"/>
    <col min="11549" max="11549" width="10.42578125" style="223" customWidth="1"/>
    <col min="11550" max="11550" width="0" style="223" hidden="1" customWidth="1"/>
    <col min="11551" max="11795" width="9.140625" style="223"/>
    <col min="11796" max="11796" width="6.85546875" style="223" customWidth="1"/>
    <col min="11797" max="11797" width="24" style="223" customWidth="1"/>
    <col min="11798" max="11798" width="22.5703125" style="223" customWidth="1"/>
    <col min="11799" max="11799" width="11.7109375" style="223" customWidth="1"/>
    <col min="11800" max="11803" width="11.28515625" style="223" customWidth="1"/>
    <col min="11804" max="11804" width="11.42578125" style="223" customWidth="1"/>
    <col min="11805" max="11805" width="10.42578125" style="223" customWidth="1"/>
    <col min="11806" max="11806" width="0" style="223" hidden="1" customWidth="1"/>
    <col min="11807" max="12051" width="9.140625" style="223"/>
    <col min="12052" max="12052" width="6.85546875" style="223" customWidth="1"/>
    <col min="12053" max="12053" width="24" style="223" customWidth="1"/>
    <col min="12054" max="12054" width="22.5703125" style="223" customWidth="1"/>
    <col min="12055" max="12055" width="11.7109375" style="223" customWidth="1"/>
    <col min="12056" max="12059" width="11.28515625" style="223" customWidth="1"/>
    <col min="12060" max="12060" width="11.42578125" style="223" customWidth="1"/>
    <col min="12061" max="12061" width="10.42578125" style="223" customWidth="1"/>
    <col min="12062" max="12062" width="0" style="223" hidden="1" customWidth="1"/>
    <col min="12063" max="12307" width="9.140625" style="223"/>
    <col min="12308" max="12308" width="6.85546875" style="223" customWidth="1"/>
    <col min="12309" max="12309" width="24" style="223" customWidth="1"/>
    <col min="12310" max="12310" width="22.5703125" style="223" customWidth="1"/>
    <col min="12311" max="12311" width="11.7109375" style="223" customWidth="1"/>
    <col min="12312" max="12315" width="11.28515625" style="223" customWidth="1"/>
    <col min="12316" max="12316" width="11.42578125" style="223" customWidth="1"/>
    <col min="12317" max="12317" width="10.42578125" style="223" customWidth="1"/>
    <col min="12318" max="12318" width="0" style="223" hidden="1" customWidth="1"/>
    <col min="12319" max="12563" width="9.140625" style="223"/>
    <col min="12564" max="12564" width="6.85546875" style="223" customWidth="1"/>
    <col min="12565" max="12565" width="24" style="223" customWidth="1"/>
    <col min="12566" max="12566" width="22.5703125" style="223" customWidth="1"/>
    <col min="12567" max="12567" width="11.7109375" style="223" customWidth="1"/>
    <col min="12568" max="12571" width="11.28515625" style="223" customWidth="1"/>
    <col min="12572" max="12572" width="11.42578125" style="223" customWidth="1"/>
    <col min="12573" max="12573" width="10.42578125" style="223" customWidth="1"/>
    <col min="12574" max="12574" width="0" style="223" hidden="1" customWidth="1"/>
    <col min="12575" max="12819" width="9.140625" style="223"/>
    <col min="12820" max="12820" width="6.85546875" style="223" customWidth="1"/>
    <col min="12821" max="12821" width="24" style="223" customWidth="1"/>
    <col min="12822" max="12822" width="22.5703125" style="223" customWidth="1"/>
    <col min="12823" max="12823" width="11.7109375" style="223" customWidth="1"/>
    <col min="12824" max="12827" width="11.28515625" style="223" customWidth="1"/>
    <col min="12828" max="12828" width="11.42578125" style="223" customWidth="1"/>
    <col min="12829" max="12829" width="10.42578125" style="223" customWidth="1"/>
    <col min="12830" max="12830" width="0" style="223" hidden="1" customWidth="1"/>
    <col min="12831" max="13075" width="9.140625" style="223"/>
    <col min="13076" max="13076" width="6.85546875" style="223" customWidth="1"/>
    <col min="13077" max="13077" width="24" style="223" customWidth="1"/>
    <col min="13078" max="13078" width="22.5703125" style="223" customWidth="1"/>
    <col min="13079" max="13079" width="11.7109375" style="223" customWidth="1"/>
    <col min="13080" max="13083" width="11.28515625" style="223" customWidth="1"/>
    <col min="13084" max="13084" width="11.42578125" style="223" customWidth="1"/>
    <col min="13085" max="13085" width="10.42578125" style="223" customWidth="1"/>
    <col min="13086" max="13086" width="0" style="223" hidden="1" customWidth="1"/>
    <col min="13087" max="13331" width="9.140625" style="223"/>
    <col min="13332" max="13332" width="6.85546875" style="223" customWidth="1"/>
    <col min="13333" max="13333" width="24" style="223" customWidth="1"/>
    <col min="13334" max="13334" width="22.5703125" style="223" customWidth="1"/>
    <col min="13335" max="13335" width="11.7109375" style="223" customWidth="1"/>
    <col min="13336" max="13339" width="11.28515625" style="223" customWidth="1"/>
    <col min="13340" max="13340" width="11.42578125" style="223" customWidth="1"/>
    <col min="13341" max="13341" width="10.42578125" style="223" customWidth="1"/>
    <col min="13342" max="13342" width="0" style="223" hidden="1" customWidth="1"/>
    <col min="13343" max="13587" width="9.140625" style="223"/>
    <col min="13588" max="13588" width="6.85546875" style="223" customWidth="1"/>
    <col min="13589" max="13589" width="24" style="223" customWidth="1"/>
    <col min="13590" max="13590" width="22.5703125" style="223" customWidth="1"/>
    <col min="13591" max="13591" width="11.7109375" style="223" customWidth="1"/>
    <col min="13592" max="13595" width="11.28515625" style="223" customWidth="1"/>
    <col min="13596" max="13596" width="11.42578125" style="223" customWidth="1"/>
    <col min="13597" max="13597" width="10.42578125" style="223" customWidth="1"/>
    <col min="13598" max="13598" width="0" style="223" hidden="1" customWidth="1"/>
    <col min="13599" max="13843" width="9.140625" style="223"/>
    <col min="13844" max="13844" width="6.85546875" style="223" customWidth="1"/>
    <col min="13845" max="13845" width="24" style="223" customWidth="1"/>
    <col min="13846" max="13846" width="22.5703125" style="223" customWidth="1"/>
    <col min="13847" max="13847" width="11.7109375" style="223" customWidth="1"/>
    <col min="13848" max="13851" width="11.28515625" style="223" customWidth="1"/>
    <col min="13852" max="13852" width="11.42578125" style="223" customWidth="1"/>
    <col min="13853" max="13853" width="10.42578125" style="223" customWidth="1"/>
    <col min="13854" max="13854" width="0" style="223" hidden="1" customWidth="1"/>
    <col min="13855" max="14099" width="9.140625" style="223"/>
    <col min="14100" max="14100" width="6.85546875" style="223" customWidth="1"/>
    <col min="14101" max="14101" width="24" style="223" customWidth="1"/>
    <col min="14102" max="14102" width="22.5703125" style="223" customWidth="1"/>
    <col min="14103" max="14103" width="11.7109375" style="223" customWidth="1"/>
    <col min="14104" max="14107" width="11.28515625" style="223" customWidth="1"/>
    <col min="14108" max="14108" width="11.42578125" style="223" customWidth="1"/>
    <col min="14109" max="14109" width="10.42578125" style="223" customWidth="1"/>
    <col min="14110" max="14110" width="0" style="223" hidden="1" customWidth="1"/>
    <col min="14111" max="14355" width="9.140625" style="223"/>
    <col min="14356" max="14356" width="6.85546875" style="223" customWidth="1"/>
    <col min="14357" max="14357" width="24" style="223" customWidth="1"/>
    <col min="14358" max="14358" width="22.5703125" style="223" customWidth="1"/>
    <col min="14359" max="14359" width="11.7109375" style="223" customWidth="1"/>
    <col min="14360" max="14363" width="11.28515625" style="223" customWidth="1"/>
    <col min="14364" max="14364" width="11.42578125" style="223" customWidth="1"/>
    <col min="14365" max="14365" width="10.42578125" style="223" customWidth="1"/>
    <col min="14366" max="14366" width="0" style="223" hidden="1" customWidth="1"/>
    <col min="14367" max="14611" width="9.140625" style="223"/>
    <col min="14612" max="14612" width="6.85546875" style="223" customWidth="1"/>
    <col min="14613" max="14613" width="24" style="223" customWidth="1"/>
    <col min="14614" max="14614" width="22.5703125" style="223" customWidth="1"/>
    <col min="14615" max="14615" width="11.7109375" style="223" customWidth="1"/>
    <col min="14616" max="14619" width="11.28515625" style="223" customWidth="1"/>
    <col min="14620" max="14620" width="11.42578125" style="223" customWidth="1"/>
    <col min="14621" max="14621" width="10.42578125" style="223" customWidth="1"/>
    <col min="14622" max="14622" width="0" style="223" hidden="1" customWidth="1"/>
    <col min="14623" max="14867" width="9.140625" style="223"/>
    <col min="14868" max="14868" width="6.85546875" style="223" customWidth="1"/>
    <col min="14869" max="14869" width="24" style="223" customWidth="1"/>
    <col min="14870" max="14870" width="22.5703125" style="223" customWidth="1"/>
    <col min="14871" max="14871" width="11.7109375" style="223" customWidth="1"/>
    <col min="14872" max="14875" width="11.28515625" style="223" customWidth="1"/>
    <col min="14876" max="14876" width="11.42578125" style="223" customWidth="1"/>
    <col min="14877" max="14877" width="10.42578125" style="223" customWidth="1"/>
    <col min="14878" max="14878" width="0" style="223" hidden="1" customWidth="1"/>
    <col min="14879" max="15123" width="9.140625" style="223"/>
    <col min="15124" max="15124" width="6.85546875" style="223" customWidth="1"/>
    <col min="15125" max="15125" width="24" style="223" customWidth="1"/>
    <col min="15126" max="15126" width="22.5703125" style="223" customWidth="1"/>
    <col min="15127" max="15127" width="11.7109375" style="223" customWidth="1"/>
    <col min="15128" max="15131" width="11.28515625" style="223" customWidth="1"/>
    <col min="15132" max="15132" width="11.42578125" style="223" customWidth="1"/>
    <col min="15133" max="15133" width="10.42578125" style="223" customWidth="1"/>
    <col min="15134" max="15134" width="0" style="223" hidden="1" customWidth="1"/>
    <col min="15135" max="15379" width="9.140625" style="223"/>
    <col min="15380" max="15380" width="6.85546875" style="223" customWidth="1"/>
    <col min="15381" max="15381" width="24" style="223" customWidth="1"/>
    <col min="15382" max="15382" width="22.5703125" style="223" customWidth="1"/>
    <col min="15383" max="15383" width="11.7109375" style="223" customWidth="1"/>
    <col min="15384" max="15387" width="11.28515625" style="223" customWidth="1"/>
    <col min="15388" max="15388" width="11.42578125" style="223" customWidth="1"/>
    <col min="15389" max="15389" width="10.42578125" style="223" customWidth="1"/>
    <col min="15390" max="15390" width="0" style="223" hidden="1" customWidth="1"/>
    <col min="15391" max="15635" width="9.140625" style="223"/>
    <col min="15636" max="15636" width="6.85546875" style="223" customWidth="1"/>
    <col min="15637" max="15637" width="24" style="223" customWidth="1"/>
    <col min="15638" max="15638" width="22.5703125" style="223" customWidth="1"/>
    <col min="15639" max="15639" width="11.7109375" style="223" customWidth="1"/>
    <col min="15640" max="15643" width="11.28515625" style="223" customWidth="1"/>
    <col min="15644" max="15644" width="11.42578125" style="223" customWidth="1"/>
    <col min="15645" max="15645" width="10.42578125" style="223" customWidth="1"/>
    <col min="15646" max="15646" width="0" style="223" hidden="1" customWidth="1"/>
    <col min="15647" max="15891" width="9.140625" style="223"/>
    <col min="15892" max="15892" width="6.85546875" style="223" customWidth="1"/>
    <col min="15893" max="15893" width="24" style="223" customWidth="1"/>
    <col min="15894" max="15894" width="22.5703125" style="223" customWidth="1"/>
    <col min="15895" max="15895" width="11.7109375" style="223" customWidth="1"/>
    <col min="15896" max="15899" width="11.28515625" style="223" customWidth="1"/>
    <col min="15900" max="15900" width="11.42578125" style="223" customWidth="1"/>
    <col min="15901" max="15901" width="10.42578125" style="223" customWidth="1"/>
    <col min="15902" max="15902" width="0" style="223" hidden="1" customWidth="1"/>
    <col min="15903" max="16147" width="9.140625" style="223"/>
    <col min="16148" max="16148" width="6.85546875" style="223" customWidth="1"/>
    <col min="16149" max="16149" width="24" style="223" customWidth="1"/>
    <col min="16150" max="16150" width="22.5703125" style="223" customWidth="1"/>
    <col min="16151" max="16151" width="11.7109375" style="223" customWidth="1"/>
    <col min="16152" max="16155" width="11.28515625" style="223" customWidth="1"/>
    <col min="16156" max="16156" width="11.42578125" style="223" customWidth="1"/>
    <col min="16157" max="16157" width="10.42578125" style="223" customWidth="1"/>
    <col min="16158" max="16158" width="0" style="223" hidden="1" customWidth="1"/>
    <col min="16159" max="16384" width="9.140625" style="223"/>
  </cols>
  <sheetData>
    <row r="1" spans="1:35" x14ac:dyDescent="0.25">
      <c r="AC1" s="259" t="s">
        <v>1293</v>
      </c>
    </row>
    <row r="2" spans="1:35" x14ac:dyDescent="0.25">
      <c r="A2" s="639" t="s">
        <v>875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  <c r="AA2" s="639"/>
      <c r="AB2" s="639"/>
      <c r="AC2" s="639"/>
      <c r="AD2" s="256"/>
    </row>
    <row r="3" spans="1:35" x14ac:dyDescent="0.25">
      <c r="A3" s="639" t="str">
        <f>'[10]№ 1-ИП ТС_Паспорт'!A4:B4</f>
        <v>ООО "Газпром теплоэнерго Московская область"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639"/>
      <c r="Z3" s="639"/>
      <c r="AA3" s="639"/>
      <c r="AB3" s="639"/>
      <c r="AC3" s="639"/>
      <c r="AD3" s="256"/>
    </row>
    <row r="4" spans="1:35" x14ac:dyDescent="0.25">
      <c r="A4" s="640" t="s">
        <v>3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256"/>
    </row>
    <row r="5" spans="1:35" x14ac:dyDescent="0.25">
      <c r="A5" s="639" t="str">
        <f>'[10]N 2-ИП ТС СВОД без НДС'!A5:AL5</f>
        <v>в сфере теплоснабжения на 2022-2045 годы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39"/>
      <c r="AA5" s="639"/>
      <c r="AB5" s="639"/>
      <c r="AC5" s="639"/>
      <c r="AD5" s="256"/>
    </row>
    <row r="6" spans="1:35" ht="25.5" x14ac:dyDescent="0.35">
      <c r="A6" s="258"/>
      <c r="B6" s="257" t="s">
        <v>1295</v>
      </c>
      <c r="AC6" s="256"/>
      <c r="AD6" s="256"/>
    </row>
    <row r="7" spans="1:35" x14ac:dyDescent="0.25">
      <c r="A7" s="641" t="s">
        <v>27</v>
      </c>
      <c r="B7" s="641" t="s">
        <v>874</v>
      </c>
      <c r="C7" s="644" t="s">
        <v>1292</v>
      </c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5"/>
      <c r="R7" s="645"/>
      <c r="S7" s="645"/>
      <c r="T7" s="645"/>
      <c r="U7" s="645"/>
      <c r="V7" s="645"/>
      <c r="W7" s="645"/>
      <c r="X7" s="645"/>
      <c r="Y7" s="645"/>
      <c r="Z7" s="645"/>
      <c r="AA7" s="645"/>
      <c r="AB7" s="645"/>
      <c r="AC7" s="646"/>
    </row>
    <row r="8" spans="1:35" x14ac:dyDescent="0.25">
      <c r="A8" s="642"/>
      <c r="B8" s="642"/>
      <c r="C8" s="647" t="s">
        <v>873</v>
      </c>
      <c r="D8" s="647"/>
      <c r="E8" s="641" t="s">
        <v>872</v>
      </c>
      <c r="F8" s="648" t="s">
        <v>1291</v>
      </c>
      <c r="G8" s="649"/>
      <c r="H8" s="649"/>
      <c r="I8" s="649"/>
      <c r="J8" s="649"/>
      <c r="K8" s="649"/>
      <c r="L8" s="649"/>
      <c r="M8" s="649"/>
      <c r="N8" s="649"/>
      <c r="O8" s="649"/>
      <c r="P8" s="649"/>
      <c r="Q8" s="649"/>
      <c r="R8" s="649"/>
      <c r="S8" s="649"/>
      <c r="T8" s="649"/>
      <c r="U8" s="649"/>
      <c r="V8" s="649"/>
      <c r="W8" s="649"/>
      <c r="X8" s="649"/>
      <c r="Y8" s="649"/>
      <c r="Z8" s="649"/>
      <c r="AA8" s="649"/>
      <c r="AB8" s="649"/>
      <c r="AC8" s="650"/>
    </row>
    <row r="9" spans="1:35" ht="31.5" x14ac:dyDescent="0.25">
      <c r="A9" s="643"/>
      <c r="B9" s="643"/>
      <c r="C9" s="253" t="s">
        <v>855</v>
      </c>
      <c r="D9" s="255" t="s">
        <v>871</v>
      </c>
      <c r="E9" s="643"/>
      <c r="F9" s="254" t="s">
        <v>1290</v>
      </c>
      <c r="G9" s="254" t="s">
        <v>1289</v>
      </c>
      <c r="H9" s="254" t="s">
        <v>1288</v>
      </c>
      <c r="I9" s="254" t="s">
        <v>1287</v>
      </c>
      <c r="J9" s="254" t="s">
        <v>1286</v>
      </c>
      <c r="K9" s="254" t="s">
        <v>1285</v>
      </c>
      <c r="L9" s="254" t="s">
        <v>1284</v>
      </c>
      <c r="M9" s="254" t="s">
        <v>1283</v>
      </c>
      <c r="N9" s="254" t="s">
        <v>1282</v>
      </c>
      <c r="O9" s="254" t="s">
        <v>1281</v>
      </c>
      <c r="P9" s="254" t="s">
        <v>1280</v>
      </c>
      <c r="Q9" s="254" t="s">
        <v>1279</v>
      </c>
      <c r="R9" s="254" t="s">
        <v>1278</v>
      </c>
      <c r="S9" s="254" t="s">
        <v>1277</v>
      </c>
      <c r="T9" s="254" t="s">
        <v>1276</v>
      </c>
      <c r="U9" s="254" t="s">
        <v>1275</v>
      </c>
      <c r="V9" s="254" t="s">
        <v>1274</v>
      </c>
      <c r="W9" s="254" t="s">
        <v>1273</v>
      </c>
      <c r="X9" s="254" t="s">
        <v>1272</v>
      </c>
      <c r="Y9" s="254" t="s">
        <v>1271</v>
      </c>
      <c r="Z9" s="254" t="s">
        <v>1270</v>
      </c>
      <c r="AA9" s="254" t="s">
        <v>1269</v>
      </c>
      <c r="AB9" s="254" t="s">
        <v>1268</v>
      </c>
      <c r="AC9" s="254" t="s">
        <v>1267</v>
      </c>
    </row>
    <row r="10" spans="1:35" x14ac:dyDescent="0.25">
      <c r="A10" s="253">
        <v>1</v>
      </c>
      <c r="B10" s="253">
        <v>2</v>
      </c>
      <c r="C10" s="253">
        <v>3</v>
      </c>
      <c r="D10" s="253">
        <v>4</v>
      </c>
      <c r="E10" s="253">
        <v>5</v>
      </c>
      <c r="F10" s="253">
        <v>6</v>
      </c>
      <c r="G10" s="253">
        <v>7</v>
      </c>
      <c r="H10" s="253">
        <v>8</v>
      </c>
      <c r="I10" s="253">
        <v>9</v>
      </c>
      <c r="J10" s="253">
        <v>10</v>
      </c>
      <c r="K10" s="253">
        <v>11</v>
      </c>
      <c r="L10" s="253">
        <v>12</v>
      </c>
      <c r="M10" s="253">
        <v>13</v>
      </c>
      <c r="N10" s="253">
        <v>14</v>
      </c>
      <c r="O10" s="253">
        <v>15</v>
      </c>
      <c r="P10" s="253">
        <v>16</v>
      </c>
      <c r="Q10" s="253">
        <v>17</v>
      </c>
      <c r="R10" s="253">
        <v>18</v>
      </c>
      <c r="S10" s="253">
        <v>19</v>
      </c>
      <c r="T10" s="253">
        <v>20</v>
      </c>
      <c r="U10" s="253">
        <v>21</v>
      </c>
      <c r="V10" s="253">
        <v>22</v>
      </c>
      <c r="W10" s="253">
        <v>23</v>
      </c>
      <c r="X10" s="253">
        <v>24</v>
      </c>
      <c r="Y10" s="253">
        <v>25</v>
      </c>
      <c r="Z10" s="253">
        <v>26</v>
      </c>
      <c r="AA10" s="253">
        <v>27</v>
      </c>
      <c r="AB10" s="253">
        <v>28</v>
      </c>
      <c r="AC10" s="253">
        <v>29</v>
      </c>
    </row>
    <row r="11" spans="1:35" ht="31.5" x14ac:dyDescent="0.25">
      <c r="A11" s="252">
        <v>1</v>
      </c>
      <c r="B11" s="250" t="s">
        <v>870</v>
      </c>
      <c r="C11" s="236">
        <f t="shared" ref="C11:C23" si="0">E11</f>
        <v>3155835.2440053462</v>
      </c>
      <c r="D11" s="250"/>
      <c r="E11" s="236">
        <f t="shared" ref="E11:E23" si="1">SUM(F11:AC11)</f>
        <v>3155835.2440053462</v>
      </c>
      <c r="F11" s="236">
        <f t="shared" ref="F11:AC11" si="2">SUM(F12:F15)</f>
        <v>0</v>
      </c>
      <c r="G11" s="236">
        <f t="shared" si="2"/>
        <v>10985.484407749842</v>
      </c>
      <c r="H11" s="236">
        <f t="shared" si="2"/>
        <v>20052.261525120837</v>
      </c>
      <c r="I11" s="236">
        <f t="shared" si="2"/>
        <v>49106.624902643198</v>
      </c>
      <c r="J11" s="236">
        <f t="shared" si="2"/>
        <v>89762.275473659116</v>
      </c>
      <c r="K11" s="236">
        <f t="shared" si="2"/>
        <v>120903.15801815165</v>
      </c>
      <c r="L11" s="236">
        <f t="shared" si="2"/>
        <v>122276.98350996934</v>
      </c>
      <c r="M11" s="236">
        <f t="shared" si="2"/>
        <v>128024.00173493788</v>
      </c>
      <c r="N11" s="236">
        <f t="shared" si="2"/>
        <v>134041.12981647995</v>
      </c>
      <c r="O11" s="236">
        <f t="shared" si="2"/>
        <v>140341.06291785452</v>
      </c>
      <c r="P11" s="236">
        <f t="shared" si="2"/>
        <v>146937.09287499366</v>
      </c>
      <c r="Q11" s="236">
        <f t="shared" si="2"/>
        <v>153843.13624011836</v>
      </c>
      <c r="R11" s="236">
        <f t="shared" si="2"/>
        <v>161073.76364340392</v>
      </c>
      <c r="S11" s="236">
        <f t="shared" si="2"/>
        <v>168644.2305346439</v>
      </c>
      <c r="T11" s="236">
        <f t="shared" si="2"/>
        <v>176570.50936977216</v>
      </c>
      <c r="U11" s="236">
        <f t="shared" si="2"/>
        <v>185529.2233101514</v>
      </c>
      <c r="V11" s="236">
        <f t="shared" si="2"/>
        <v>195328.18150572851</v>
      </c>
      <c r="W11" s="236">
        <f t="shared" si="2"/>
        <v>207703.81603649771</v>
      </c>
      <c r="X11" s="236">
        <f t="shared" si="2"/>
        <v>218984.22059021314</v>
      </c>
      <c r="Y11" s="236">
        <f t="shared" si="2"/>
        <v>230719.69095795313</v>
      </c>
      <c r="Z11" s="236">
        <f t="shared" si="2"/>
        <v>232593.8674329769</v>
      </c>
      <c r="AA11" s="236">
        <f t="shared" si="2"/>
        <v>247138.27920232681</v>
      </c>
      <c r="AB11" s="236">
        <f t="shared" si="2"/>
        <v>15276.25</v>
      </c>
      <c r="AC11" s="236">
        <f t="shared" si="2"/>
        <v>0</v>
      </c>
    </row>
    <row r="12" spans="1:35" ht="31.5" x14ac:dyDescent="0.25">
      <c r="A12" s="251" t="s">
        <v>869</v>
      </c>
      <c r="B12" s="247" t="s">
        <v>868</v>
      </c>
      <c r="C12" s="236">
        <f t="shared" si="0"/>
        <v>3155835.2440053462</v>
      </c>
      <c r="D12" s="247"/>
      <c r="E12" s="236">
        <f t="shared" si="1"/>
        <v>3155835.2440053462</v>
      </c>
      <c r="F12" s="249">
        <v>0</v>
      </c>
      <c r="G12" s="249">
        <v>10985.484407749842</v>
      </c>
      <c r="H12" s="249">
        <v>20052.261525120837</v>
      </c>
      <c r="I12" s="249">
        <v>49106.624902643198</v>
      </c>
      <c r="J12" s="249">
        <v>89762.275473659116</v>
      </c>
      <c r="K12" s="249">
        <v>120903.15801815165</v>
      </c>
      <c r="L12" s="249">
        <v>122276.98350996934</v>
      </c>
      <c r="M12" s="249">
        <v>128024.00173493788</v>
      </c>
      <c r="N12" s="249">
        <v>134041.12981647995</v>
      </c>
      <c r="O12" s="249">
        <v>140341.06291785452</v>
      </c>
      <c r="P12" s="249">
        <v>146937.09287499366</v>
      </c>
      <c r="Q12" s="249">
        <v>153843.13624011836</v>
      </c>
      <c r="R12" s="249">
        <v>161073.76364340392</v>
      </c>
      <c r="S12" s="249">
        <v>168644.2305346439</v>
      </c>
      <c r="T12" s="249">
        <v>176570.50936977216</v>
      </c>
      <c r="U12" s="249">
        <v>185529.2233101514</v>
      </c>
      <c r="V12" s="249">
        <v>195328.18150572851</v>
      </c>
      <c r="W12" s="249">
        <v>207703.81603649771</v>
      </c>
      <c r="X12" s="249">
        <v>218984.22059021314</v>
      </c>
      <c r="Y12" s="249">
        <v>230719.69095795313</v>
      </c>
      <c r="Z12" s="249">
        <v>232593.8674329769</v>
      </c>
      <c r="AA12" s="249">
        <v>247138.27920232681</v>
      </c>
      <c r="AB12" s="249">
        <v>15276.25</v>
      </c>
      <c r="AC12" s="249">
        <v>0</v>
      </c>
      <c r="AD12" s="230"/>
      <c r="AE12" s="230"/>
      <c r="AF12" s="230"/>
      <c r="AG12" s="230"/>
      <c r="AH12" s="230"/>
      <c r="AI12" s="230"/>
    </row>
    <row r="13" spans="1:35" ht="47.25" x14ac:dyDescent="0.25">
      <c r="A13" s="251" t="s">
        <v>867</v>
      </c>
      <c r="B13" s="247" t="s">
        <v>866</v>
      </c>
      <c r="C13" s="236">
        <f t="shared" si="0"/>
        <v>0</v>
      </c>
      <c r="D13" s="247"/>
      <c r="E13" s="236">
        <f t="shared" si="1"/>
        <v>0</v>
      </c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30"/>
      <c r="AE13" s="230"/>
      <c r="AF13" s="230"/>
      <c r="AG13" s="230"/>
      <c r="AH13" s="230"/>
      <c r="AI13" s="230"/>
    </row>
    <row r="14" spans="1:35" ht="47.25" x14ac:dyDescent="0.25">
      <c r="A14" s="251" t="s">
        <v>865</v>
      </c>
      <c r="B14" s="247" t="s">
        <v>1266</v>
      </c>
      <c r="C14" s="236">
        <f t="shared" si="0"/>
        <v>0</v>
      </c>
      <c r="D14" s="247"/>
      <c r="E14" s="236">
        <f t="shared" si="1"/>
        <v>0</v>
      </c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3"/>
      <c r="AD14" s="230"/>
      <c r="AE14" s="230"/>
      <c r="AF14" s="230"/>
      <c r="AG14" s="230"/>
      <c r="AH14" s="230"/>
      <c r="AI14" s="230"/>
    </row>
    <row r="15" spans="1:35" ht="63" x14ac:dyDescent="0.25">
      <c r="A15" s="251" t="s">
        <v>864</v>
      </c>
      <c r="B15" s="247" t="s">
        <v>1265</v>
      </c>
      <c r="C15" s="236">
        <f t="shared" si="0"/>
        <v>0</v>
      </c>
      <c r="D15" s="247"/>
      <c r="E15" s="236">
        <f t="shared" si="1"/>
        <v>0</v>
      </c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3"/>
      <c r="AD15" s="230"/>
      <c r="AE15" s="230"/>
      <c r="AF15" s="230"/>
      <c r="AG15" s="230"/>
      <c r="AH15" s="230"/>
      <c r="AI15" s="230"/>
    </row>
    <row r="16" spans="1:35" ht="31.5" x14ac:dyDescent="0.25">
      <c r="A16" s="246" t="s">
        <v>863</v>
      </c>
      <c r="B16" s="250" t="s">
        <v>1264</v>
      </c>
      <c r="C16" s="236">
        <f t="shared" si="0"/>
        <v>2046845.4622397767</v>
      </c>
      <c r="D16" s="250"/>
      <c r="E16" s="236">
        <f t="shared" si="1"/>
        <v>2046845.4622397767</v>
      </c>
      <c r="F16" s="235">
        <f t="shared" ref="F16:AC16" si="3">SUM(F17:F20)</f>
        <v>164496.55183053331</v>
      </c>
      <c r="G16" s="235">
        <f t="shared" si="3"/>
        <v>124063.79140043416</v>
      </c>
      <c r="H16" s="235">
        <f t="shared" si="3"/>
        <v>415763.18913771451</v>
      </c>
      <c r="I16" s="235">
        <f t="shared" si="3"/>
        <v>815728.13366259541</v>
      </c>
      <c r="J16" s="235">
        <f t="shared" si="3"/>
        <v>474850.96269372903</v>
      </c>
      <c r="K16" s="235">
        <f t="shared" si="3"/>
        <v>51942.833514770376</v>
      </c>
      <c r="L16" s="235">
        <f t="shared" si="3"/>
        <v>0</v>
      </c>
      <c r="M16" s="235">
        <f t="shared" si="3"/>
        <v>0</v>
      </c>
      <c r="N16" s="235">
        <f t="shared" si="3"/>
        <v>0</v>
      </c>
      <c r="O16" s="235">
        <f t="shared" si="3"/>
        <v>0</v>
      </c>
      <c r="P16" s="235">
        <f t="shared" si="3"/>
        <v>0</v>
      </c>
      <c r="Q16" s="235">
        <f t="shared" si="3"/>
        <v>0</v>
      </c>
      <c r="R16" s="235">
        <f t="shared" si="3"/>
        <v>0</v>
      </c>
      <c r="S16" s="235">
        <f t="shared" si="3"/>
        <v>0</v>
      </c>
      <c r="T16" s="235">
        <f t="shared" si="3"/>
        <v>0</v>
      </c>
      <c r="U16" s="235">
        <f t="shared" si="3"/>
        <v>0</v>
      </c>
      <c r="V16" s="235">
        <f t="shared" si="3"/>
        <v>0</v>
      </c>
      <c r="W16" s="235">
        <f t="shared" si="3"/>
        <v>0</v>
      </c>
      <c r="X16" s="235">
        <f t="shared" si="3"/>
        <v>0</v>
      </c>
      <c r="Y16" s="235">
        <f t="shared" si="3"/>
        <v>0</v>
      </c>
      <c r="Z16" s="235">
        <f t="shared" si="3"/>
        <v>0</v>
      </c>
      <c r="AA16" s="235">
        <f t="shared" si="3"/>
        <v>0</v>
      </c>
      <c r="AB16" s="235">
        <f t="shared" si="3"/>
        <v>0</v>
      </c>
      <c r="AC16" s="235">
        <f t="shared" si="3"/>
        <v>0</v>
      </c>
      <c r="AD16" s="230"/>
      <c r="AE16" s="230"/>
      <c r="AF16" s="230"/>
      <c r="AG16" s="230"/>
      <c r="AH16" s="230"/>
      <c r="AI16" s="230"/>
    </row>
    <row r="17" spans="1:59" x14ac:dyDescent="0.25">
      <c r="A17" s="248" t="s">
        <v>862</v>
      </c>
      <c r="B17" s="247" t="s">
        <v>1263</v>
      </c>
      <c r="C17" s="236">
        <f t="shared" si="0"/>
        <v>0</v>
      </c>
      <c r="D17" s="247"/>
      <c r="E17" s="236">
        <f t="shared" si="1"/>
        <v>0</v>
      </c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3"/>
      <c r="AD17" s="230"/>
      <c r="AE17" s="230"/>
      <c r="AF17" s="230"/>
      <c r="AG17" s="230"/>
      <c r="AH17" s="230"/>
      <c r="AI17" s="230"/>
    </row>
    <row r="18" spans="1:59" ht="31.5" x14ac:dyDescent="0.25">
      <c r="A18" s="248" t="s">
        <v>1262</v>
      </c>
      <c r="B18" s="247" t="s">
        <v>1261</v>
      </c>
      <c r="C18" s="236">
        <f t="shared" si="0"/>
        <v>0</v>
      </c>
      <c r="D18" s="247"/>
      <c r="E18" s="236">
        <f t="shared" si="1"/>
        <v>0</v>
      </c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3"/>
      <c r="AD18" s="230"/>
      <c r="AE18" s="230"/>
      <c r="AF18" s="230"/>
      <c r="AG18" s="230"/>
      <c r="AH18" s="230"/>
      <c r="AI18" s="230"/>
    </row>
    <row r="19" spans="1:59" x14ac:dyDescent="0.25">
      <c r="A19" s="248" t="s">
        <v>861</v>
      </c>
      <c r="B19" s="247" t="s">
        <v>1260</v>
      </c>
      <c r="C19" s="236">
        <f t="shared" si="0"/>
        <v>2046845.4622397767</v>
      </c>
      <c r="D19" s="247"/>
      <c r="E19" s="236">
        <f t="shared" si="1"/>
        <v>2046845.4622397767</v>
      </c>
      <c r="F19" s="244">
        <v>164496.55183053331</v>
      </c>
      <c r="G19" s="244">
        <v>124063.79140043416</v>
      </c>
      <c r="H19" s="244">
        <v>415763.18913771451</v>
      </c>
      <c r="I19" s="244">
        <v>815728.13366259541</v>
      </c>
      <c r="J19" s="244">
        <v>474850.96269372903</v>
      </c>
      <c r="K19" s="244">
        <v>51942.833514770376</v>
      </c>
      <c r="L19" s="244">
        <v>0</v>
      </c>
      <c r="M19" s="244">
        <v>0</v>
      </c>
      <c r="N19" s="244">
        <v>0</v>
      </c>
      <c r="O19" s="244">
        <v>0</v>
      </c>
      <c r="P19" s="244">
        <v>0</v>
      </c>
      <c r="Q19" s="244">
        <v>0</v>
      </c>
      <c r="R19" s="244">
        <v>0</v>
      </c>
      <c r="S19" s="244">
        <v>0</v>
      </c>
      <c r="T19" s="244">
        <v>0</v>
      </c>
      <c r="U19" s="244">
        <v>0</v>
      </c>
      <c r="V19" s="244">
        <v>0</v>
      </c>
      <c r="W19" s="244">
        <v>0</v>
      </c>
      <c r="X19" s="244">
        <v>0</v>
      </c>
      <c r="Y19" s="244">
        <v>0</v>
      </c>
      <c r="Z19" s="244">
        <v>0</v>
      </c>
      <c r="AA19" s="244">
        <v>0</v>
      </c>
      <c r="AB19" s="244"/>
      <c r="AC19" s="243">
        <v>0</v>
      </c>
      <c r="AD19" s="230"/>
      <c r="AE19" s="230"/>
      <c r="AF19" s="230"/>
      <c r="AG19" s="230"/>
      <c r="AH19" s="230"/>
      <c r="AI19" s="230"/>
    </row>
    <row r="20" spans="1:59" ht="31.5" x14ac:dyDescent="0.25">
      <c r="A20" s="248" t="s">
        <v>860</v>
      </c>
      <c r="B20" s="247" t="s">
        <v>1259</v>
      </c>
      <c r="C20" s="236">
        <f t="shared" si="0"/>
        <v>0</v>
      </c>
      <c r="D20" s="247"/>
      <c r="E20" s="236">
        <f t="shared" si="1"/>
        <v>0</v>
      </c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3"/>
      <c r="AD20" s="230"/>
      <c r="AE20" s="230"/>
      <c r="AF20" s="230"/>
      <c r="AG20" s="230"/>
      <c r="AH20" s="230"/>
      <c r="AI20" s="230"/>
    </row>
    <row r="21" spans="1:59" ht="31.5" x14ac:dyDescent="0.25">
      <c r="A21" s="246" t="s">
        <v>859</v>
      </c>
      <c r="B21" s="245" t="s">
        <v>858</v>
      </c>
      <c r="C21" s="236">
        <f t="shared" si="0"/>
        <v>0</v>
      </c>
      <c r="D21" s="245"/>
      <c r="E21" s="236">
        <f t="shared" si="1"/>
        <v>0</v>
      </c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3"/>
      <c r="AD21" s="230"/>
      <c r="AE21" s="230"/>
      <c r="AF21" s="230"/>
      <c r="AG21" s="230"/>
      <c r="AH21" s="230"/>
      <c r="AI21" s="230"/>
    </row>
    <row r="22" spans="1:59" ht="31.5" x14ac:dyDescent="0.25">
      <c r="A22" s="242" t="s">
        <v>857</v>
      </c>
      <c r="B22" s="241" t="s">
        <v>1258</v>
      </c>
      <c r="C22" s="236">
        <f t="shared" si="0"/>
        <v>0</v>
      </c>
      <c r="D22" s="241"/>
      <c r="E22" s="236">
        <f t="shared" si="1"/>
        <v>0</v>
      </c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39"/>
      <c r="AD22" s="230"/>
      <c r="AE22" s="230"/>
      <c r="AF22" s="230"/>
      <c r="AG22" s="230"/>
      <c r="AH22" s="230"/>
      <c r="AI22" s="230"/>
    </row>
    <row r="23" spans="1:59" x14ac:dyDescent="0.25">
      <c r="A23" s="238"/>
      <c r="B23" s="237" t="s">
        <v>856</v>
      </c>
      <c r="C23" s="236">
        <f t="shared" si="0"/>
        <v>5202680.7062451234</v>
      </c>
      <c r="D23" s="237"/>
      <c r="E23" s="236">
        <f t="shared" si="1"/>
        <v>5202680.7062451234</v>
      </c>
      <c r="F23" s="235">
        <f t="shared" ref="F23:AC23" si="4">F11+F16+F21+F22</f>
        <v>164496.55183053331</v>
      </c>
      <c r="G23" s="235">
        <f t="shared" si="4"/>
        <v>135049.275808184</v>
      </c>
      <c r="H23" s="235">
        <f t="shared" si="4"/>
        <v>435815.45066283533</v>
      </c>
      <c r="I23" s="235">
        <f t="shared" si="4"/>
        <v>864834.75856523856</v>
      </c>
      <c r="J23" s="235">
        <f t="shared" si="4"/>
        <v>564613.23816738813</v>
      </c>
      <c r="K23" s="235">
        <f t="shared" si="4"/>
        <v>172845.99153292202</v>
      </c>
      <c r="L23" s="235">
        <f t="shared" si="4"/>
        <v>122276.98350996934</v>
      </c>
      <c r="M23" s="235">
        <f t="shared" si="4"/>
        <v>128024.00173493788</v>
      </c>
      <c r="N23" s="235">
        <f t="shared" si="4"/>
        <v>134041.12981647995</v>
      </c>
      <c r="O23" s="235">
        <f t="shared" si="4"/>
        <v>140341.06291785452</v>
      </c>
      <c r="P23" s="235">
        <f t="shared" si="4"/>
        <v>146937.09287499366</v>
      </c>
      <c r="Q23" s="235">
        <f t="shared" si="4"/>
        <v>153843.13624011836</v>
      </c>
      <c r="R23" s="235">
        <f t="shared" si="4"/>
        <v>161073.76364340392</v>
      </c>
      <c r="S23" s="235">
        <f t="shared" si="4"/>
        <v>168644.2305346439</v>
      </c>
      <c r="T23" s="235">
        <f t="shared" si="4"/>
        <v>176570.50936977216</v>
      </c>
      <c r="U23" s="235">
        <f t="shared" si="4"/>
        <v>185529.2233101514</v>
      </c>
      <c r="V23" s="235">
        <f t="shared" si="4"/>
        <v>195328.18150572851</v>
      </c>
      <c r="W23" s="235">
        <f t="shared" si="4"/>
        <v>207703.81603649771</v>
      </c>
      <c r="X23" s="235">
        <f t="shared" si="4"/>
        <v>218984.22059021314</v>
      </c>
      <c r="Y23" s="235">
        <f t="shared" si="4"/>
        <v>230719.69095795313</v>
      </c>
      <c r="Z23" s="235">
        <f t="shared" si="4"/>
        <v>232593.8674329769</v>
      </c>
      <c r="AA23" s="235">
        <f t="shared" si="4"/>
        <v>247138.27920232681</v>
      </c>
      <c r="AB23" s="235">
        <f t="shared" si="4"/>
        <v>15276.25</v>
      </c>
      <c r="AC23" s="235">
        <f t="shared" si="4"/>
        <v>0</v>
      </c>
      <c r="AD23" s="230"/>
      <c r="AE23" s="230"/>
      <c r="AF23" s="230"/>
      <c r="AG23" s="230"/>
      <c r="AH23" s="230"/>
      <c r="AI23" s="230"/>
    </row>
    <row r="24" spans="1:59" x14ac:dyDescent="0.25">
      <c r="AD24" s="225"/>
      <c r="AE24" s="225"/>
      <c r="AF24" s="226"/>
      <c r="AG24" s="226"/>
      <c r="AH24" s="226"/>
      <c r="AI24" s="226"/>
      <c r="AJ24" s="224"/>
    </row>
    <row r="25" spans="1:59" x14ac:dyDescent="0.25">
      <c r="A25" s="258" t="str">
        <f>'№ 5- ИП ТС_Финплан'!A25</f>
        <v>И.о. генерального директора ООО "Газпром теплоэнерго МО"</v>
      </c>
      <c r="B25" s="258"/>
      <c r="C25" s="258"/>
      <c r="D25" s="258"/>
      <c r="E25" s="234"/>
      <c r="F25" s="233" t="str">
        <f>'№ 5- ИП ТС_Финплан'!F25</f>
        <v>А.В. Кутенко</v>
      </c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</row>
    <row r="26" spans="1:59" x14ac:dyDescent="0.25">
      <c r="A26" s="258" t="str">
        <f>'[10]№ 1-ИП ТС_Паспорт'!A24</f>
        <v>М.П.</v>
      </c>
      <c r="B26" s="258"/>
      <c r="C26" s="258"/>
      <c r="D26" s="258"/>
      <c r="E26" s="258"/>
      <c r="F26" s="258"/>
      <c r="G26" s="258"/>
      <c r="AD26" s="225"/>
      <c r="AE26" s="225"/>
      <c r="AF26" s="226"/>
      <c r="AG26" s="226"/>
      <c r="AH26" s="226"/>
      <c r="AI26" s="226"/>
      <c r="AJ26" s="224"/>
    </row>
    <row r="27" spans="1:59" x14ac:dyDescent="0.25"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</row>
    <row r="28" spans="1:59" x14ac:dyDescent="0.25"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</row>
    <row r="29" spans="1:59" x14ac:dyDescent="0.25">
      <c r="A29" s="227"/>
      <c r="B29" s="229"/>
      <c r="C29" s="229"/>
      <c r="D29" s="229"/>
      <c r="E29" s="263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</row>
    <row r="30" spans="1:59" x14ac:dyDescent="0.25">
      <c r="A30" s="227"/>
      <c r="B30" s="224"/>
      <c r="C30" s="224"/>
      <c r="D30" s="224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6"/>
      <c r="AG30" s="226"/>
      <c r="AH30" s="226"/>
      <c r="AI30" s="226"/>
      <c r="AJ30" s="224"/>
    </row>
    <row r="31" spans="1:59" x14ac:dyDescent="0.25">
      <c r="A31" s="227"/>
      <c r="B31" s="224"/>
      <c r="C31" s="224"/>
      <c r="D31" s="224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6"/>
      <c r="AG31" s="226"/>
      <c r="AH31" s="226"/>
      <c r="AI31" s="226"/>
      <c r="AJ31" s="224"/>
    </row>
    <row r="32" spans="1:59" x14ac:dyDescent="0.25">
      <c r="A32" s="227"/>
      <c r="B32" s="224"/>
      <c r="C32" s="224"/>
      <c r="D32" s="224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6"/>
      <c r="AG32" s="226"/>
      <c r="AH32" s="226"/>
      <c r="AI32" s="226"/>
      <c r="AJ32" s="224"/>
    </row>
    <row r="33" spans="1:36" x14ac:dyDescent="0.25">
      <c r="A33" s="227"/>
      <c r="B33" s="224"/>
      <c r="C33" s="224"/>
      <c r="D33" s="224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6"/>
      <c r="AG33" s="226"/>
      <c r="AH33" s="226"/>
      <c r="AI33" s="226"/>
      <c r="AJ33" s="224"/>
    </row>
    <row r="34" spans="1:36" x14ac:dyDescent="0.25">
      <c r="A34" s="227"/>
      <c r="B34" s="224"/>
      <c r="C34" s="224"/>
      <c r="D34" s="224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6"/>
      <c r="AG34" s="226"/>
      <c r="AH34" s="226"/>
      <c r="AI34" s="226"/>
      <c r="AJ34" s="224"/>
    </row>
    <row r="35" spans="1:36" x14ac:dyDescent="0.25">
      <c r="A35" s="227"/>
      <c r="B35" s="224"/>
      <c r="C35" s="224"/>
      <c r="D35" s="224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6"/>
      <c r="AG35" s="226"/>
      <c r="AH35" s="226"/>
      <c r="AI35" s="226"/>
      <c r="AJ35" s="224"/>
    </row>
    <row r="36" spans="1:36" x14ac:dyDescent="0.25">
      <c r="A36" s="227"/>
      <c r="B36" s="224"/>
      <c r="C36" s="224"/>
      <c r="D36" s="224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6"/>
      <c r="AG36" s="226"/>
      <c r="AH36" s="226"/>
      <c r="AI36" s="226"/>
      <c r="AJ36" s="224"/>
    </row>
    <row r="37" spans="1:36" x14ac:dyDescent="0.25">
      <c r="A37" s="227"/>
      <c r="B37" s="224"/>
      <c r="C37" s="224"/>
      <c r="D37" s="224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6"/>
      <c r="AG37" s="226"/>
      <c r="AH37" s="226"/>
      <c r="AI37" s="226"/>
      <c r="AJ37" s="224"/>
    </row>
    <row r="38" spans="1:36" x14ac:dyDescent="0.25">
      <c r="A38" s="227"/>
      <c r="B38" s="224"/>
      <c r="C38" s="224"/>
      <c r="D38" s="224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6"/>
      <c r="AG38" s="226"/>
      <c r="AH38" s="226"/>
      <c r="AI38" s="226"/>
      <c r="AJ38" s="224"/>
    </row>
    <row r="39" spans="1:36" x14ac:dyDescent="0.25">
      <c r="A39" s="227"/>
      <c r="B39" s="224"/>
      <c r="C39" s="224"/>
      <c r="D39" s="224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6"/>
      <c r="AG39" s="226"/>
      <c r="AH39" s="226"/>
      <c r="AI39" s="226"/>
      <c r="AJ39" s="224"/>
    </row>
    <row r="40" spans="1:36" x14ac:dyDescent="0.25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5"/>
      <c r="AE40" s="225"/>
      <c r="AF40" s="224"/>
      <c r="AG40" s="224"/>
      <c r="AH40" s="224"/>
      <c r="AI40" s="224"/>
      <c r="AJ40" s="224"/>
    </row>
    <row r="41" spans="1:36" x14ac:dyDescent="0.25"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</row>
    <row r="42" spans="1:36" x14ac:dyDescent="0.25"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</row>
    <row r="43" spans="1:36" x14ac:dyDescent="0.25"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</row>
    <row r="44" spans="1:36" x14ac:dyDescent="0.25">
      <c r="AD44" s="224"/>
      <c r="AE44" s="224"/>
      <c r="AF44" s="224"/>
      <c r="AG44" s="224"/>
      <c r="AH44" s="224"/>
      <c r="AI44" s="224"/>
      <c r="AJ44" s="224"/>
    </row>
  </sheetData>
  <mergeCells count="10">
    <mergeCell ref="A2:AC2"/>
    <mergeCell ref="A3:AC3"/>
    <mergeCell ref="A4:AC4"/>
    <mergeCell ref="A5:AC5"/>
    <mergeCell ref="A7:A9"/>
    <mergeCell ref="B7:B9"/>
    <mergeCell ref="C7:AC7"/>
    <mergeCell ref="C8:D8"/>
    <mergeCell ref="E8:E9"/>
    <mergeCell ref="F8:AC8"/>
  </mergeCells>
  <printOptions horizontalCentered="1"/>
  <pageMargins left="0.25" right="0.25" top="0.75" bottom="0.75" header="0.3" footer="0.3"/>
  <pageSetup paperSize="8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8</vt:i4>
      </vt:variant>
    </vt:vector>
  </HeadingPairs>
  <TitlesOfParts>
    <vt:vector size="20" baseType="lpstr">
      <vt:lpstr>ф_1 Паспорт ИП (Н)</vt:lpstr>
      <vt:lpstr>Ф2 ИП</vt:lpstr>
      <vt:lpstr>Ф2 ИП (ТЗ-1)</vt:lpstr>
      <vt:lpstr>Ф2 ИП (ТЗ-2)</vt:lpstr>
      <vt:lpstr>Ф-3 ИП</vt:lpstr>
      <vt:lpstr>Ф-4 ИП</vt:lpstr>
      <vt:lpstr>№ 5- ИП ТС_Финплан</vt:lpstr>
      <vt:lpstr>№ 5- ИП ТС_Финплан_1 ТЗ</vt:lpstr>
      <vt:lpstr>№ 5- ИП ТС_Финплан_2 ТЗ</vt:lpstr>
      <vt:lpstr>Расчет</vt:lpstr>
      <vt:lpstr>Предпосылки</vt:lpstr>
      <vt:lpstr> ф_4 Показатели надежности</vt:lpstr>
      <vt:lpstr>' ф_4 Показатели надежности'!Область_печати</vt:lpstr>
      <vt:lpstr>'№ 5- ИП ТС_Финплан'!Область_печати</vt:lpstr>
      <vt:lpstr>'№ 5- ИП ТС_Финплан_1 ТЗ'!Область_печати</vt:lpstr>
      <vt:lpstr>'№ 5- ИП ТС_Финплан_2 ТЗ'!Область_печати</vt:lpstr>
      <vt:lpstr>'Ф2 ИП'!Область_печати</vt:lpstr>
      <vt:lpstr>'Ф2 ИП (ТЗ-1)'!Область_печати</vt:lpstr>
      <vt:lpstr>'Ф2 ИП (ТЗ-2)'!Область_печати</vt:lpstr>
      <vt:lpstr>'Ф-4 ИП'!Область_печати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Ширманова Анна Александровна</cp:lastModifiedBy>
  <cp:lastPrinted>2021-12-02T13:30:50Z</cp:lastPrinted>
  <dcterms:created xsi:type="dcterms:W3CDTF">2010-05-19T10:50:44Z</dcterms:created>
  <dcterms:modified xsi:type="dcterms:W3CDTF">2021-12-02T13:32:56Z</dcterms:modified>
</cp:coreProperties>
</file>